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85" windowWidth="15480" windowHeight="7695" activeTab="0"/>
  </bookViews>
  <sheets>
    <sheet name="прил 1 Мероприятия" sheetId="1" r:id="rId1"/>
    <sheet name="прил 2 Индикаторы" sheetId="2" r:id="rId2"/>
    <sheet name="Лист1" sheetId="3" r:id="rId3"/>
  </sheets>
  <definedNames>
    <definedName name="_xlnm._FilterDatabase" localSheetId="0" hidden="1">'прил 1 Мероприятия'!$A$12:$T$223</definedName>
    <definedName name="_xlnm._FilterDatabase" localSheetId="1" hidden="1">'прил 2 Индикаторы'!$A$10:$H$154</definedName>
    <definedName name="_xlnm.Print_Titles" localSheetId="0">'прил 1 Мероприятия'!$13:$13</definedName>
    <definedName name="_xlnm.Print_Titles" localSheetId="1">'прил 2 Индикаторы'!$10:$10</definedName>
    <definedName name="_xlnm.Print_Area" localSheetId="2">'Лист1'!$A$1:$K$20</definedName>
    <definedName name="_xlnm.Print_Area" localSheetId="0">'прил 1 Мероприятия'!$A$1:$T$211</definedName>
    <definedName name="_xlnm.Print_Area" localSheetId="1">'прил 2 Индикаторы'!$A$1:$H$160</definedName>
  </definedNames>
  <calcPr fullCalcOnLoad="1" fullPrecision="0"/>
</workbook>
</file>

<file path=xl/sharedStrings.xml><?xml version="1.0" encoding="utf-8"?>
<sst xmlns="http://schemas.openxmlformats.org/spreadsheetml/2006/main" count="1305" uniqueCount="489">
  <si>
    <t>№ п/п</t>
  </si>
  <si>
    <t>Наименование мероприятия</t>
  </si>
  <si>
    <t>Финансовые ресурсы, тыс. руб.</t>
  </si>
  <si>
    <t>План на 2014 год</t>
  </si>
  <si>
    <t>План на 2015 год</t>
  </si>
  <si>
    <t>План на 2016 год</t>
  </si>
  <si>
    <t>Итого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</si>
  <si>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</si>
  <si>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</si>
  <si>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</si>
  <si>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</si>
  <si>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внебюджетные средства</t>
  </si>
  <si>
    <t>Цель: Обеспечение условий для повышения доступности качественного образования в городском округе Тольятти</t>
  </si>
  <si>
    <t>Задача 1: Удовлетворить потребности населения в дошкольном образовании.</t>
  </si>
  <si>
    <t xml:space="preserve">Проектирование,  реконструкция и  технологическое присоединение к системам энергообеспечения объекта  муниципальной собственности здания детского сада № 79 "Гусельки"  по адресу: Ленинский пр-т, д.35 </t>
  </si>
  <si>
    <t>Департамент по управлению муниципальным имуществом</t>
  </si>
  <si>
    <t>Революционная, 36 (3379.5 кв.м.)</t>
  </si>
  <si>
    <t>Свердлова,76 (2238.1 кв.м.)</t>
  </si>
  <si>
    <t>Кулибина, 7 (2263.9 кв.м.)</t>
  </si>
  <si>
    <t>Юбилейная,47 (2262.7 кв.м.)</t>
  </si>
  <si>
    <t>Московский,25 (3387.1 кв.м.)</t>
  </si>
  <si>
    <t>Московский,5 (2251.2 кв.м.)</t>
  </si>
  <si>
    <t>Фрунзе,19 (2413.3 кв.м.)</t>
  </si>
  <si>
    <t>Революционная,68 (3754.5 кв.м.)</t>
  </si>
  <si>
    <t>Ст.Разина,36 (2458.3 кв.м.)</t>
  </si>
  <si>
    <t>Московский,53 (2516.8 кв.м.)</t>
  </si>
  <si>
    <t>Свердлова,27 (2474.2 кв.м.)</t>
  </si>
  <si>
    <t>Орджоникидзе,1 (3746.3 кв.м.)</t>
  </si>
  <si>
    <t>Дзержинского,47 (3734.3 кв.м.)</t>
  </si>
  <si>
    <t>Курчатова,18 (2499.5 кв.м.)</t>
  </si>
  <si>
    <t>Юбилейная,15 (2642.1 кв.м.)</t>
  </si>
  <si>
    <t>Юбилейная, 3 (2483 кв.м.)</t>
  </si>
  <si>
    <t>Туполева,3 (3904.2 кв.м.)</t>
  </si>
  <si>
    <t>Жукова,31 (2630.1 кв.м.)</t>
  </si>
  <si>
    <t>Свердлова,36 (3915.9 кв.м.)</t>
  </si>
  <si>
    <t>Ленинский пр.,7 (2595.8 кв.м.)</t>
  </si>
  <si>
    <t>Жукова, 25 (2652.9 кв.м.)</t>
  </si>
  <si>
    <t>Ворошилова,14 (3966.9 кв.м.)</t>
  </si>
  <si>
    <t>Жукова,7 (4005.8 кв.м.)</t>
  </si>
  <si>
    <t>Жукова,1 (2673.6 кв.м.)</t>
  </si>
  <si>
    <t>Жукова,11 (2672.2 кв.м.)</t>
  </si>
  <si>
    <t>Ст.Разина,61 (4004.5 кв.м.)</t>
  </si>
  <si>
    <t>Жукова,5 (3699.2 кв.м.)</t>
  </si>
  <si>
    <t>Жукова,15 (7884.2 кв.м.)</t>
  </si>
  <si>
    <t>Жукова,17 (7935.2 кв.м.)</t>
  </si>
  <si>
    <t>Жукова,50 (2815.9 кв.м.)</t>
  </si>
  <si>
    <t>Гая,4 (4066.5 кв.м.)</t>
  </si>
  <si>
    <t>Гая,20 (3967.9 кв.м.)</t>
  </si>
  <si>
    <t>Автостроителей,76 (3930 кв.м.)</t>
  </si>
  <si>
    <t>Ворошилова,61 (3262.2 кв.м.)</t>
  </si>
  <si>
    <t>Ворошилова,65а (2687.5 кв.м.)</t>
  </si>
  <si>
    <t>Автостроителей,45 (3893.3 кв.м.)</t>
  </si>
  <si>
    <t>Автостроителей,51 (3890.8 кв.м.)</t>
  </si>
  <si>
    <t>Приморский,7 (3888.2 кв.м.)</t>
  </si>
  <si>
    <t>Свердлова,5а (4242.3 кв.м.)</t>
  </si>
  <si>
    <t>Дзержинского,11а (2601.2 кв.м.)</t>
  </si>
  <si>
    <t>Космонавтов,20 (3939.1 кв.м.)</t>
  </si>
  <si>
    <t>Свердлова,1а (2649.1 кв.м.)</t>
  </si>
  <si>
    <t>Космонавтов,10 (5622.8 кв.м.)</t>
  </si>
  <si>
    <t>Дзержинского,40 (5134.2 кв.м.)</t>
  </si>
  <si>
    <t>Автостроителей,29 (4233 кв.м.)</t>
  </si>
  <si>
    <t>Автостроителей,30 (2849.3 кв.м.)</t>
  </si>
  <si>
    <t>Цветной,24 (3478.7 кв.м.)</t>
  </si>
  <si>
    <t>Ленинский,22 (2573.7 кв.м.)</t>
  </si>
  <si>
    <t>Итого по задаче № 1</t>
  </si>
  <si>
    <t>Итого по задаче № 2</t>
  </si>
  <si>
    <t xml:space="preserve"> Цикл мероприятий культурологической, художественно-эстетической, интеллектуальной направленностей</t>
  </si>
  <si>
    <t>3.1.1</t>
  </si>
  <si>
    <t>Городской фестиваль искусств "Радуга надежд"</t>
  </si>
  <si>
    <t>3.1.2</t>
  </si>
  <si>
    <t>3.1.3</t>
  </si>
  <si>
    <t>Выездная загородная экологическая школа, слет экологических объединений</t>
  </si>
  <si>
    <t>3.1.4</t>
  </si>
  <si>
    <t>Муниципальный и региональный этапы Всероссийской предметной олимпиады школьников</t>
  </si>
  <si>
    <t>3.1.5</t>
  </si>
  <si>
    <t>3.1.6</t>
  </si>
  <si>
    <t>Профильная школа "Одаренные дети"</t>
  </si>
  <si>
    <t>3.1.7</t>
  </si>
  <si>
    <t>Городской этап Всероссийского конкурса научно-исследовательских работ старшеклассников "Человек в истории XX века"</t>
  </si>
  <si>
    <t>3.1.8</t>
  </si>
  <si>
    <t>3.1.9</t>
  </si>
  <si>
    <t>Проект "Мир искусства детям"</t>
  </si>
  <si>
    <t>3.1.10</t>
  </si>
  <si>
    <t>Проект "Выбор-профессия - успех"</t>
  </si>
  <si>
    <t>3.1.13</t>
  </si>
  <si>
    <t>Городской конкурс  "Инфо-Мир"</t>
  </si>
  <si>
    <t>3.1.14</t>
  </si>
  <si>
    <t>Городская Спартакиада по спортивно-технической и научно-технической направленностям</t>
  </si>
  <si>
    <t>3.1.15</t>
  </si>
  <si>
    <t>3.1.16</t>
  </si>
  <si>
    <t>3.1.17</t>
  </si>
  <si>
    <t>Городской конкурс школьных изданий</t>
  </si>
  <si>
    <t>3.1.18</t>
  </si>
  <si>
    <t>Городской фестиваль литературного творчества «Веснушки», профильная смена "Культурологический марафон"</t>
  </si>
  <si>
    <t>3.1.19</t>
  </si>
  <si>
    <t>Городской фестиваль детского творчества для детей с особыми возможностями здоровья "Солнечный круг"</t>
  </si>
  <si>
    <t>3.1.20</t>
  </si>
  <si>
    <t>Городские этапы региональных конкурсов</t>
  </si>
  <si>
    <t>Городская школьная студия-лаборатория кино и телевидения</t>
  </si>
  <si>
    <t>итого:</t>
  </si>
  <si>
    <t>Цикл мероприятий по формированию здорового образа жизни обучающихся:</t>
  </si>
  <si>
    <t>3.2.1</t>
  </si>
  <si>
    <t>Акция общественного признания "Приятного аппетита!"</t>
  </si>
  <si>
    <t>3.2.2</t>
  </si>
  <si>
    <t>Городской конкурс "Мы выбираем здоровье"</t>
  </si>
  <si>
    <t>3.2.3</t>
  </si>
  <si>
    <t>Акция "За жизнь без барьеров"</t>
  </si>
  <si>
    <t>3.2.4</t>
  </si>
  <si>
    <t>Городская Спартакиада школьников</t>
  </si>
  <si>
    <t>3.2.5</t>
  </si>
  <si>
    <t>Городская легкоатлетическая эстафета, посященная Дню Победы</t>
  </si>
  <si>
    <t>3.2.6</t>
  </si>
  <si>
    <t>Городская акция по предупреждению детского дорожно-транспортного травматизма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</si>
  <si>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</si>
  <si>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</si>
  <si>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3.2.8</t>
  </si>
  <si>
    <t>3.2.9</t>
  </si>
  <si>
    <t>3.2.10</t>
  </si>
  <si>
    <t>Городские соревнования среди команд дошкольных образовательных организаций "Веселые старты"</t>
  </si>
  <si>
    <t>3.2.11</t>
  </si>
  <si>
    <t>3.2.12</t>
  </si>
  <si>
    <t>Городской шахматный турнир среди команд дошкольных образовательных организаций "Волшебная пешка"</t>
  </si>
  <si>
    <t>3.2.13</t>
  </si>
  <si>
    <t xml:space="preserve"> Цикл  мероприятий по патриотическому воспитанию граждан</t>
  </si>
  <si>
    <t>3.3.1</t>
  </si>
  <si>
    <t>Военно-патриотическое направление:</t>
  </si>
  <si>
    <t>-</t>
  </si>
  <si>
    <t>Городские соревнования патриотических объединений "Школа безопасности", городской полевой лагерь , городские соревнования "Юный спасатель"</t>
  </si>
  <si>
    <t>Учебные  военные сборы учащихся 10-х классов (юношей)</t>
  </si>
  <si>
    <t>3.3.2</t>
  </si>
  <si>
    <t>Гражданско-патриотическое направление:</t>
  </si>
  <si>
    <t>Городская экспедиция детских и молодежных объединений "Наш Тольятти"</t>
  </si>
  <si>
    <t>Городской конкурс проектов "Гражданин"</t>
  </si>
  <si>
    <t xml:space="preserve">Городской Фестиваль дружбы народов Поволжья </t>
  </si>
  <si>
    <t>Мероприятия с городами-побратимами</t>
  </si>
  <si>
    <t>Городской конкурс волонтерских объединений школьников "Спешите делать добро"</t>
  </si>
  <si>
    <t xml:space="preserve">Месячник военно-патриотической работы </t>
  </si>
  <si>
    <t>Городские соревнования по пулевой и кроссовой стрельбе</t>
  </si>
  <si>
    <t>Городской конкурс "Лучшая школьная детская организация"</t>
  </si>
  <si>
    <t>3.3.3</t>
  </si>
  <si>
    <t>Историко-краеведческое направление:</t>
  </si>
  <si>
    <t>Поисково-краеведческая экспедиция школьников "Моя малая Родина - Тольятти"</t>
  </si>
  <si>
    <t>Профильная смена активистов школьных музеев</t>
  </si>
  <si>
    <t>3.3.4</t>
  </si>
  <si>
    <t>3.3.5</t>
  </si>
  <si>
    <t>2. Общественной организации ветеранов (пенсионеров) войны, труда, Вооруженных Сил и правоохранительных органов  Автозаводского района           г. Тольятти (ул. Юбилейная, 49 – 100,4 м²);</t>
  </si>
  <si>
    <t>4. Автономной некоммерческой организации инвалидов и ветеранов войны и труда Центрального района г. Тольятти Клуб «Ветеран» (ул. Победы, 45 - 318,8 м²);</t>
  </si>
  <si>
    <t>5. Тольяттинскому городскому отделению Самарской областной общественной организации инвалидов и ветеранов Российского Союза ветеранов Афганистана (ул. Юбилейная, 49 – 58,5 м²);</t>
  </si>
  <si>
    <t>6. Тольяттинской городской общественной организации  инвалидов-чернобыльцев «Союз-Чернобыль» (ул. Жилина, 24 – 45,2 м²);</t>
  </si>
  <si>
    <t>3.3.6</t>
  </si>
  <si>
    <t>Цикл мероприятий по совершенствованию учительского корпуса</t>
  </si>
  <si>
    <t>3.4.1</t>
  </si>
  <si>
    <t>Городской праздник "День учителя"</t>
  </si>
  <si>
    <t>3.4.2</t>
  </si>
  <si>
    <t>Городской конкурс "Воспитатель года"</t>
  </si>
  <si>
    <t>3.4.4</t>
  </si>
  <si>
    <t>Городской конкурс "Лучший педагогический работник системы дополнительного образования"</t>
  </si>
  <si>
    <t>3.4.5</t>
  </si>
  <si>
    <t>Августовская конференция</t>
  </si>
  <si>
    <t>Цикл мероприятий по правовому и информационному просвещению семьи: родителей (законных представителей) и обучающихся</t>
  </si>
  <si>
    <t>3.5.1</t>
  </si>
  <si>
    <t>Городской форум родителей</t>
  </si>
  <si>
    <t>3.5.2</t>
  </si>
  <si>
    <t>Городское родительское собрание по актуальным вопросам обучения и воспитания</t>
  </si>
  <si>
    <t>3.5.3</t>
  </si>
  <si>
    <t>Городская акция "Родитель Тольятти"</t>
  </si>
  <si>
    <t>3.5.5</t>
  </si>
  <si>
    <t>3.6</t>
  </si>
  <si>
    <t xml:space="preserve">Итого по задаче 3: </t>
  </si>
  <si>
    <t>ИТОГО:</t>
  </si>
  <si>
    <t>Приложение №2</t>
  </si>
  <si>
    <t>3.4.3</t>
  </si>
  <si>
    <t>3.1.11</t>
  </si>
  <si>
    <t>3.1.12</t>
  </si>
  <si>
    <t>Профильная смена органов ученического самоуправления</t>
  </si>
  <si>
    <t>4.2</t>
  </si>
  <si>
    <t>Приложение №1</t>
  </si>
  <si>
    <t xml:space="preserve">Наименование </t>
  </si>
  <si>
    <t>Наименование показателей (индикаторов)</t>
  </si>
  <si>
    <t>Ед. изм.</t>
  </si>
  <si>
    <t>Базовое значение (2013 год)</t>
  </si>
  <si>
    <t>Значение  показателей (индикаторов) по годам</t>
  </si>
  <si>
    <t>2014 год</t>
  </si>
  <si>
    <t>2015 год</t>
  </si>
  <si>
    <t>2016 год</t>
  </si>
  <si>
    <t xml:space="preserve">Цель: Обеспечение условий для повышения доступности качественного образования в городском округе Тольятти </t>
  </si>
  <si>
    <t>количество введеных мест</t>
  </si>
  <si>
    <t>количество созданных дополнительных дошкольных мест</t>
  </si>
  <si>
    <t>шт.</t>
  </si>
  <si>
    <t>количество отремонтированных зданий</t>
  </si>
  <si>
    <t>Задача 3: Создать условия для развития личности детей и молодежи</t>
  </si>
  <si>
    <t>чел.</t>
  </si>
  <si>
    <t>Городской праздник "Медалист"</t>
  </si>
  <si>
    <t>%</t>
  </si>
  <si>
    <t>600</t>
  </si>
  <si>
    <t>650</t>
  </si>
  <si>
    <t>670</t>
  </si>
  <si>
    <t>690</t>
  </si>
  <si>
    <t>850</t>
  </si>
  <si>
    <t>180</t>
  </si>
  <si>
    <t>200</t>
  </si>
  <si>
    <t>210</t>
  </si>
  <si>
    <t>220</t>
  </si>
  <si>
    <t>420</t>
  </si>
  <si>
    <t>440</t>
  </si>
  <si>
    <t>460</t>
  </si>
  <si>
    <t>480</t>
  </si>
  <si>
    <t>855</t>
  </si>
  <si>
    <t>860</t>
  </si>
  <si>
    <t>865</t>
  </si>
  <si>
    <t>870</t>
  </si>
  <si>
    <t>100</t>
  </si>
  <si>
    <t>25</t>
  </si>
  <si>
    <t>27</t>
  </si>
  <si>
    <t>29</t>
  </si>
  <si>
    <t>30</t>
  </si>
  <si>
    <t>койко-дни</t>
  </si>
  <si>
    <t>2.1</t>
  </si>
  <si>
    <t>2.2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</si>
  <si>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</si>
  <si>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</si>
  <si>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</si>
  <si>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</si>
  <si>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</si>
  <si>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</si>
  <si>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</si>
  <si>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</si>
  <si>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</si>
  <si>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</si>
  <si>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</si>
  <si>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</si>
  <si>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3.1.21</t>
  </si>
  <si>
    <t>Департамент градостроительной деятельности</t>
  </si>
  <si>
    <t>количество образовательных учреждений оснащенных оборудованием для маломобильных групп населения</t>
  </si>
  <si>
    <t>3.4.6</t>
  </si>
  <si>
    <t>Городской фестиваль Лиги инновационных школ Тольятти</t>
  </si>
  <si>
    <t xml:space="preserve">количество детей, задействованных в мероприятиях </t>
  </si>
  <si>
    <t xml:space="preserve">доля детей от общего количество медалистов текущего года, задействованных в мероприятиях </t>
  </si>
  <si>
    <t>количество детей, занятых в лаборатории</t>
  </si>
  <si>
    <t>количество участников мероприятия</t>
  </si>
  <si>
    <t>количество мероприятий</t>
  </si>
  <si>
    <t>численность обучащихся по программам  общего образования</t>
  </si>
  <si>
    <t>численность  граждан, охваченных организованным отдыхом и оздоровлением</t>
  </si>
  <si>
    <t xml:space="preserve">численность обучающихся, получающих трудовое воспитание, профессиональную ориентацию и подготовку </t>
  </si>
  <si>
    <t>ГРБС (исполнитель)</t>
  </si>
  <si>
    <t>доля обучающихся, занятых в мероприятиях проекта, от общего количества обучающихся</t>
  </si>
  <si>
    <t xml:space="preserve">доля МБУ, принимающих участие в мероприятиях, от общего количества МБУ </t>
  </si>
  <si>
    <t>доля МБУ среднего (полного) общего образования, принявших участие в мероприятии, от общего количества МБУ среднего (полного) общего образования</t>
  </si>
  <si>
    <t>количество мероприятий патриотической направленности, организуемых НКО</t>
  </si>
  <si>
    <t xml:space="preserve">ед. </t>
  </si>
  <si>
    <t xml:space="preserve">Капитальный ремонт и (или) оснащение основными средствами и материальными запасами зданий и помещений, пригодных для создания дополнительных мест детям, обучающимся по образовательным программам дошкольного образования, а также благоустройство прилегающей территории </t>
  </si>
  <si>
    <r>
      <t xml:space="preserve">Предоставление </t>
    </r>
    <r>
      <rPr>
        <b/>
        <sz val="10"/>
        <rFont val="Times New Roman"/>
        <family val="1"/>
      </rPr>
      <t>АНО ДО "Планета детства "Лада"</t>
    </r>
    <r>
      <rPr>
        <sz val="10"/>
        <rFont val="Times New Roman"/>
        <family val="1"/>
      </rPr>
      <t xml:space="preserve"> недвижимого имущества, находящегося  в муниципальной собственности городского округа  Тольятти  по адресу:</t>
    </r>
  </si>
  <si>
    <t>Задача 2: Обеспечить безопасные условия пребывания детей в образовательных учреждениях (далее - ОУ) за счет приведения зданий и сооружений в соответствие современным нормам и требованиям.</t>
  </si>
  <si>
    <t>Городская научно-практическая конференция "Первые шаги в науку" , городской Конгресс молодых исследователей, участие в областной научно-практичской конференции школьников и  Всероссийском научном форуме "Шаг в будущее"</t>
  </si>
  <si>
    <t>Научное общество учащихся городского округа  Тольятти</t>
  </si>
  <si>
    <t>Участие в зональном этапе областного конкурса хореографических коллективов "Зимняя сказка"</t>
  </si>
  <si>
    <t xml:space="preserve">Городские этапы региональных конкурсов по плану Министерства образования и науки Самарской области </t>
  </si>
  <si>
    <t>Участие в областном конкурсе-фестивале "Безопасное колесо"</t>
  </si>
  <si>
    <t xml:space="preserve"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 </t>
  </si>
  <si>
    <r>
      <t xml:space="preserve">Предоставление </t>
    </r>
    <r>
      <rPr>
        <b/>
        <sz val="12"/>
        <color indexed="16"/>
        <rFont val="Times New Roman"/>
        <family val="1"/>
      </rPr>
      <t xml:space="preserve">АНО ДО "Планета детства "Лада" </t>
    </r>
    <r>
      <rPr>
        <sz val="12"/>
        <rFont val="Times New Roman"/>
        <family val="1"/>
      </rPr>
      <t xml:space="preserve">недвижимого имущества, находящегося  в муниципальной собственности городского округа Тольятти  </t>
    </r>
  </si>
  <si>
    <r>
      <t>Предоставление НОУ</t>
    </r>
    <r>
      <rPr>
        <b/>
        <sz val="12"/>
        <color indexed="16"/>
        <rFont val="Times New Roman"/>
        <family val="1"/>
      </rPr>
      <t xml:space="preserve"> "ООЦ "Школа"</t>
    </r>
    <r>
      <rPr>
        <sz val="12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445 028, г. Тольятти, бульвар Королева, 22 (2407.5 кв.м)</t>
    </r>
  </si>
  <si>
    <t>Предоставление  имущества, находящегося в муниципальной собственности городского округа Тольятти:</t>
  </si>
  <si>
    <t>ед.</t>
  </si>
  <si>
    <t>Перечень мероприятий муниципальной программы «Дети городского округа Тольятти»  на 2014-2016 годы" и финансовые ресурсы на ее реализацию</t>
  </si>
  <si>
    <t>Показатели (индикаторы) реализации муниципальной Программы «Дети городского округа Тольятти»  на 2014-2016 годы"</t>
  </si>
  <si>
    <t xml:space="preserve">  к  муниципальной программе
"Дети городского округа Тольятти" на 2014-2016 годы"</t>
  </si>
  <si>
    <t>численность детей, посещающих муниципальные  образовательные учреждения, реализующие образовательные программы дошкольного образования</t>
  </si>
  <si>
    <t>Задача 5.Создание условий для удовлетворения запросов городского сообщества и личности в сфере образования</t>
  </si>
  <si>
    <t>4.1</t>
  </si>
  <si>
    <t>4.3</t>
  </si>
  <si>
    <t>4.4</t>
  </si>
  <si>
    <t>4.5</t>
  </si>
  <si>
    <t>4.6</t>
  </si>
  <si>
    <t>5.1</t>
  </si>
  <si>
    <t>5.2</t>
  </si>
  <si>
    <t>5.3</t>
  </si>
  <si>
    <t>Обеспечение государственных гарантий реализации прав на получение общедоступного и бесплатного дошкольного образования</t>
  </si>
  <si>
    <t>Создание условий для осуществления присмотра и ухода за детьми в организациях, осуществляющих образовательную деятельность</t>
  </si>
  <si>
    <t>Реализация основных и дополнительных общеобразовательных программ начального общего образования</t>
  </si>
  <si>
    <t>Реализация основных общеобразовательных программ начального общего, основного общего образования</t>
  </si>
  <si>
    <t>Реализация основных общеобразовательных программ начального общего образования, основного общего образования, среднего (полного) образования</t>
  </si>
  <si>
    <t>Обеспечение отдыха детей в каникулярное время</t>
  </si>
  <si>
    <t>Предоставление дополнительных образовательных программ по направленностям, досуговых мероприятий</t>
  </si>
  <si>
    <t>Реализация дополнительных образовательных программ, имеющие целью трудовое воспитание, профессиональную ориентацию и подготовку обучающихся</t>
  </si>
  <si>
    <t>Реализация дополнительных профессиональных образовательных программ</t>
  </si>
  <si>
    <t>5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</si>
  <si>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(полного) общего образования</t>
  </si>
  <si>
    <t>Методическое сопровождение деятельности муниципальных образовательных учреждений различных видов и типов</t>
  </si>
  <si>
    <t>ВСЕГО</t>
  </si>
  <si>
    <t>ИТОГО</t>
  </si>
  <si>
    <t>4.7</t>
  </si>
  <si>
    <t>4.8</t>
  </si>
  <si>
    <t>4.9</t>
  </si>
  <si>
    <t>Задача 4. Обеспечить оказание в соответствии с муниципальным заданием муниципальных услуг  муниципальными бюджетными учреждениями и муниципальными автономными учреждениями городского округа Тольятти, находящимися в ведомственном подчинении Департамента образования мэрии городского округа Тольятти</t>
  </si>
  <si>
    <t>3. Общественной организации ветеранов (пенсионеров) войны, труда, вооруженных Сил и правоохранительных органов Центрального района г. Тольятти (б-р Ленина, 9 – 43,7 м²);</t>
  </si>
  <si>
    <t>7. Тольяттинской городской общественной организации «Российский Союз офицеров запаса «Честь имею!» (ул. Фрунзе, 31 – 43.1 м²);</t>
  </si>
  <si>
    <t>8. Тольяттинской городской общественной организации «Жертвы политических репрессий» (ул. Карбышева, 17 – 26.7 м²);</t>
  </si>
  <si>
    <t>Проектирование  и строительство  объекта дошкольного образования по адресу: г. Тольятти, Автозаводский район, бульвар Цветной, дом 17</t>
  </si>
  <si>
    <t>Ст.Разина,53( 2113.3 кв.м.)</t>
  </si>
  <si>
    <t>Ворошило,51 (4274.4 кв.м.)</t>
  </si>
  <si>
    <t>Жукова,21( 3946.4 кв.м.)</t>
  </si>
  <si>
    <t>к постановлению мэрии</t>
  </si>
  <si>
    <t>городского округа Тольятти</t>
  </si>
  <si>
    <t>от ______________ №__________</t>
  </si>
  <si>
    <t>Приложение  № 1</t>
  </si>
  <si>
    <t>4.11</t>
  </si>
  <si>
    <t>4.10</t>
  </si>
  <si>
    <t>4.12</t>
  </si>
  <si>
    <t>Проектирование и строительство  объекта дошкольного образования по адресу: г. Тольятти, Автозаводский район, бульвар Цветной, дом 17</t>
  </si>
  <si>
    <t>7. Тольяттинской городской общественной организации «Российский Союз офицеров запаса «Честь имею!» (ул. Фрунзе, 31 – 44.1 м²);</t>
  </si>
  <si>
    <t>Приложение  № 2</t>
  </si>
  <si>
    <t>_</t>
  </si>
  <si>
    <t xml:space="preserve">численность работников, получающих дополнительное профессиональное образование </t>
  </si>
  <si>
    <t>Проектирование  и строительство начальной школы и учреждения дополнительного образования детей на базе незавершенного строительством объекта  35-Ш-1 и 35-Ш-2в квартале 20 Автозаводского района</t>
  </si>
  <si>
    <t>доля общеобразовательных организаций, имеющих широкополосный доступ к сети Интернет с использованием средств контентной фильтрации информации</t>
  </si>
  <si>
    <t>объем выплат ежемесячного вознаграждения за выполнение функций классного руководителя педагогическим работникам муниципальных бюджетных учреждений</t>
  </si>
  <si>
    <t>3.1</t>
  </si>
  <si>
    <t>5.1.</t>
  </si>
  <si>
    <t xml:space="preserve">Уровень объема выполнения  методического сопровождения деятельности муниципальных образовательных учреждений </t>
  </si>
  <si>
    <t>1.11</t>
  </si>
  <si>
    <t>Проектирование, устройство спортивных площадок ОУ</t>
  </si>
  <si>
    <t>2.5</t>
  </si>
  <si>
    <t>количество обустроенных спортивных площадок</t>
  </si>
  <si>
    <t>5.4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</si>
  <si>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работникам, работающим в  муниципальных дошкольных и общеобразовательных учреждениях</t>
  </si>
  <si>
    <t>2.6</t>
  </si>
  <si>
    <t>Проведение мероприятий по санитарно-эпидемиологической подготовке муниципальных учреждений отдыха и оздоровления детей к приему детей</t>
  </si>
  <si>
    <t xml:space="preserve">количество учреждений </t>
  </si>
  <si>
    <t>Срок реализации</t>
  </si>
  <si>
    <t>2014 - 2016 годы</t>
  </si>
  <si>
    <t>Городской смотр-конкурс архитектурно-дизайнерских проектов "Город- сад"</t>
  </si>
  <si>
    <t>Участие во всероссийском конкурсе-фестивале хореографических коллективов "Дети солнца"</t>
  </si>
  <si>
    <t>наличие пректно-сметной документации, получившей положительное заключение  государственной экспертизы</t>
  </si>
  <si>
    <t>Участие во всероссийском конкурсе-фестивале  хореографических коллективов "Дети солнца"</t>
  </si>
  <si>
    <t>Департамент образования (МАОУ детский сад № 79 "Гусельки")</t>
  </si>
  <si>
    <t>2014 - 2015 годы</t>
  </si>
  <si>
    <t>ПРИЛОЖЕНИЕ 6</t>
  </si>
  <si>
    <t xml:space="preserve">к постановлению Правительства </t>
  </si>
  <si>
    <t>Самарской области</t>
  </si>
  <si>
    <t>от 18.07.2014 №407</t>
  </si>
  <si>
    <t>Распределение субсидий из областного бюджета местным бюджетам на проектирование, реконструкцию и строительство зданий в целях создания дополнительных мест в образовательных учреждениях, реализующих основную общеобразовательную программу дошкольного образования в рамках реализации подпрограммы «Развитие сети дошкольных образовательных учреждений Самарской области» до 2015 года государственной программы Самарской области «Развитие образования и повышение эффективности реализации молодёжной политики в Самарской области» на 2014 – 2020 годы</t>
  </si>
  <si>
    <t>№</t>
  </si>
  <si>
    <t>п/п</t>
  </si>
  <si>
    <t>Наименование мероприятия (объекта)</t>
  </si>
  <si>
    <t>Ответственный исполнитель</t>
  </si>
  <si>
    <t>Срок реализа-ции, годы</t>
  </si>
  <si>
    <t>Остаток</t>
  </si>
  <si>
    <t>сметной</t>
  </si>
  <si>
    <t>стоимости</t>
  </si>
  <si>
    <t>на 01.01.2014, тыс. рублей</t>
  </si>
  <si>
    <t>Объем финансирования по годам,                  тыс. рублей</t>
  </si>
  <si>
    <t>Ожида-емый результат</t>
  </si>
  <si>
    <t>1. Проектирование и реконструкция зданий</t>
  </si>
  <si>
    <t>1.15.</t>
  </si>
  <si>
    <t>«Реконструкция детского сада № 79 «Гусельки» по адресу: Ленинский проспект, д. 35»</t>
  </si>
  <si>
    <t>Министерство строительства Самарской области</t>
  </si>
  <si>
    <t>50285,210</t>
  </si>
  <si>
    <t>47831,290</t>
  </si>
  <si>
    <t>95,12</t>
  </si>
  <si>
    <t>Создание 203 мест дополни-тельно</t>
  </si>
  <si>
    <t>том числе:</t>
  </si>
  <si>
    <t>за счет средств федерального бюджета, тыс. рублей</t>
  </si>
  <si>
    <t>45436,105</t>
  </si>
  <si>
    <t>за счет средств областного бюджета, тыс. рублей</t>
  </si>
  <si>
    <t>2395,185</t>
  </si>
  <si>
    <t>1.16.</t>
  </si>
  <si>
    <t>Здание по адресу: бульвар Туполева, д. 18</t>
  </si>
  <si>
    <t>2014-2015</t>
  </si>
  <si>
    <t>137452,270</t>
  </si>
  <si>
    <t>130744,590</t>
  </si>
  <si>
    <t>42301,700</t>
  </si>
  <si>
    <r>
      <t>88442,890</t>
    </r>
    <r>
      <rPr>
        <vertAlign val="superscript"/>
        <sz val="12"/>
        <rFont val="Times New Roman"/>
        <family val="1"/>
      </rPr>
      <t>13</t>
    </r>
  </si>
  <si>
    <t>Создание 250 мест дополни-тельно</t>
  </si>
  <si>
    <t>1.17.</t>
  </si>
  <si>
    <t xml:space="preserve">Здание по адресу: бульвар Баумана, д. 12 </t>
  </si>
  <si>
    <t>110091,910</t>
  </si>
  <si>
    <t>104719,420</t>
  </si>
  <si>
    <t>39187,160</t>
  </si>
  <si>
    <r>
      <t>65532,260</t>
    </r>
    <r>
      <rPr>
        <vertAlign val="superscript"/>
        <sz val="12"/>
        <rFont val="Times New Roman"/>
        <family val="1"/>
      </rPr>
      <t>14</t>
    </r>
  </si>
  <si>
    <t>Бюджет г.о. Тольятти</t>
  </si>
  <si>
    <t>за счет средств  бюджета городского округа Тольятти , тыс. рублей</t>
  </si>
  <si>
    <t>Предельная доля софинансирования из областного бюджета, %</t>
  </si>
  <si>
    <t>Наименование бюджета муниципального образования – получателя субсидии</t>
  </si>
  <si>
    <t>5.5</t>
  </si>
  <si>
    <t>Денежные выплаты в размере 12000 (двенадцати тысяч) рублей педагогическим работникам муниципальных образовательных учреждений, реализующих общеобразовательные программы дошкольного образования</t>
  </si>
  <si>
    <t xml:space="preserve">Проектирование и строительство объектов  муниципальной собственности:  здания детского сада  № 210 "Ладушки" в 20 квартале Автозаводского района, расположенного южнее жилого дома, имеющего адрес: Южное шоссе, 43 </t>
  </si>
  <si>
    <t>Департамент образования (МАОУ детский сад № 210 "Ладушки")</t>
  </si>
  <si>
    <t>Проектирование и строительство  начальной школы и учреждения дополнительного образования детей на базе незавершенного строительством объекта  35-Ш-1 и 35-Ш-2 в квартале 20 Автозаводского района</t>
  </si>
  <si>
    <t>Проектирование,  реконструкция,  технологическое присоединение к системам энергообеспечения,  объекта  муниципальной собственности здания детского сада № 79 "Гусельки"  по адресу: Ленинский пр-т, д.35 , а также оснащение основными средствами и материальными запасами</t>
  </si>
  <si>
    <t>1.12</t>
  </si>
  <si>
    <t>Капитальный ремонт кровли ОУ</t>
  </si>
  <si>
    <t>площадь отремонтированной кровли</t>
  </si>
  <si>
    <t>кв.м</t>
  </si>
  <si>
    <t>2.7</t>
  </si>
  <si>
    <t>Проектирование,  реконструкция и  технологическое присоединение к системам энергообеспечения объекта  муниципальной собственности здания школы  № 15 по адресу:   ул. Ингельберга, 52</t>
  </si>
  <si>
    <t>Проектирование,  реконструкция, установка web - камер и  технологическое присоединение к системам энергообеспечения объекта  муниципальной собственности здания детского сада № 79 "Гусельки" по адресу:  бул. Туполева,18</t>
  </si>
  <si>
    <t>Проектирование,  реконструкция, установка web - камер и  технологическое присоединение к системам энергообеспечения объекта  муниципальной собственности здания детского сада № 79 "Гусельки" по адресу:  бул. Баумана,12</t>
  </si>
  <si>
    <t>наличие пректно-сметной документации, получившее положительное заключение  государственной экспертизы</t>
  </si>
  <si>
    <t>2.8</t>
  </si>
  <si>
    <t>Проектирование и строительство  школы в 18  квартале г. Тольятти, Автозаводского района, ул. 70 лет Октября, севернее жилого дома №78</t>
  </si>
  <si>
    <t>Проектирование (с прохождением государственной экспертизы) на проведение капитального ремонта здания МБОУ школы №4</t>
  </si>
  <si>
    <t>1.13</t>
  </si>
  <si>
    <t>1.14</t>
  </si>
  <si>
    <t>2015 - 2016 годы</t>
  </si>
  <si>
    <t>2.9</t>
  </si>
  <si>
    <t>Предоставление субсидии, не использованной в 2013 году, на проведение капитального ремонта зданий МОУ</t>
  </si>
  <si>
    <t>2.10</t>
  </si>
  <si>
    <t xml:space="preserve">численность педагогических работников муниципальных образовательных учреждений, реализующих общеобразовательные программы дошкольного образования, которым предоставляются денежные выплаты в размере 12000 (двенадцати тысяч) рублей </t>
  </si>
  <si>
    <t>Предоставление субсидии, не использованной в 2013 году, на реализацию мероприятий по модернизации регионально-муниципальных сиситем дошкольного образования</t>
  </si>
  <si>
    <t>Департамент градостроительной деятельности, Департамент образования (МАОУ детский сад № 210 "Ладушки")</t>
  </si>
  <si>
    <t>Департамент образования (образовательные учреждения, находящиеся в ведомственном подчинении ДО)</t>
  </si>
  <si>
    <t>1.15</t>
  </si>
  <si>
    <t>Департамент образования (МБУ СОШ № 15)</t>
  </si>
  <si>
    <t>5.7</t>
  </si>
  <si>
    <t>Выполнение проектно-сметной документации на  строительство объектов  муниципальной собственности:  зданий детского сада  № 210 "Ладушки"  в микрорайоне 3 "Северный "Центрального района г. Тольятти</t>
  </si>
  <si>
    <t>1.16</t>
  </si>
  <si>
    <t>Проектирование  детского сада   в 17 квартале Автозаводского района</t>
  </si>
  <si>
    <t>Проектирование  детского сада   в 21  квартале Автозаводского района</t>
  </si>
  <si>
    <t>ДГСД</t>
  </si>
  <si>
    <t>ДО</t>
  </si>
  <si>
    <t>Контроль</t>
  </si>
  <si>
    <t>откл</t>
  </si>
  <si>
    <t>5.6</t>
  </si>
  <si>
    <t>5.8</t>
  </si>
  <si>
    <t xml:space="preserve">Департамент образования </t>
  </si>
  <si>
    <t>численность обучающихся с ограниченными возможностями здоровья, получающих бесплатное питание  в виде завтрака и обеда</t>
  </si>
  <si>
    <t>1.17</t>
  </si>
  <si>
    <t>Городская легкоатлетическая эстафета, посвященная Дню Победы</t>
  </si>
  <si>
    <t xml:space="preserve">Предоставление широкополосного доступа учреждений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</si>
  <si>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количество детей, получающих услуги дошкольного образования в режиме полного дня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</si>
  <si>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</si>
  <si>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 xml:space="preserve">численность педагогических работников  в возрасте до 30 лет, принятых на работу по трудовому договору по педагогической специальности,  которым предоставляется ежемесячная денежная выплата в размере 5000 (пяти тысяч) рублей </t>
  </si>
  <si>
    <t xml:space="preserve">количество детей, охваченных мероприятиями  патриотической направленности с участием НКО  </t>
  </si>
  <si>
    <t xml:space="preserve">количество детей, охваченных программой профориентационной  направленности </t>
  </si>
  <si>
    <t>численность детей, охваченных организованным отдыхом и оздоровлением</t>
  </si>
  <si>
    <t>численность детей, получающих услуги дополнительного образования</t>
  </si>
  <si>
    <t xml:space="preserve">Возмещение затрат по  предоставлению  бесплатного двухразового питания (завтрак, обед) структурным подразделениям «Школьная столовая» муниципальных бюджетных общеобразовательных учреждений городского округа Тольятти, реализующим образовательные программы начального общего и (или)  основного общего и (или) среднего общего образования, учащимся с ограниченными возможностями здоровья </t>
  </si>
  <si>
    <t xml:space="preserve">численность детей в организованных органами местного самоуправления оздоровительных лагерях с дневным пребыванием детей </t>
  </si>
  <si>
    <t>стало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</si>
  <si>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лицам–производителям товаров, работ, услуг в целях финансового обеспечения (возмещения) затрат по предоставлению бесплатного, льготного питания обучающимся в муниципальных образовательных учреждениях городского округа Тольятти, реализующих общеобразовательные программы начального общего и  (или) основного общего и (или) среднего общего образования</t>
  </si>
  <si>
    <t>Денежные выплаты в размере 12000 (двенадцати тысяч) рублей педагогическим работникам муниципальных образовательных организаций, реализующих общеобразовательные программы дошкольного образования</t>
  </si>
  <si>
    <t>5.9</t>
  </si>
  <si>
    <t>Осуществление начиная с августа 2014 года ежемесячных денежных выплат в размере 3000 (трех тысяч)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</si>
  <si>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5000 (пяти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</si>
  <si>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 xml:space="preserve">Субсидии на оплату 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 </t>
  </si>
  <si>
    <t>2.11</t>
  </si>
  <si>
    <t>Строительство детских городков на территории образовательных учреждений</t>
  </si>
  <si>
    <t>количество детских городков на территории образовательных учреждений</t>
  </si>
  <si>
    <t xml:space="preserve">Возмещение затрат по  предоставлению  бесплатного двухразового питания (завтрак, обед) структурными подразделениями «Школьная столовая» муниципальных бюджетных общеобразовательных учреждений городского округа Тольятти, реализующим образовательные программы начального общего и (или)  основного общего и (или) среднего общего образования, учащимся с ограниченными возможностями здоровья </t>
  </si>
  <si>
    <t>Создание  в общеобразовательных организациях условий для инклюзивного образования детей-инвалидов по следующим направлениям расходов:                          - приобретение оборудованиядля обучения и корркционной работы с детьми;                                                                     - создание универсальной безбарьерной среды (приобретение  и монтаж пандусов, подъемных устройств, поручней и иного оборудования, обеспечивающего доступ маломобильных групп населения к зданиям и помещениям образовательнойорганизации, обустройство входных групп, санузлов, приобретение специальногоавтотранспорта для перевозки детей-инвалидов)</t>
  </si>
  <si>
    <t xml:space="preserve">численность педагогических работников муниципальных образовательных учреждений, реализующих общеобразовательные программы дошкольного образования, которым предоставляются денежные выплаты в размере 3000 (трех тысяч) рублей </t>
  </si>
  <si>
    <t>Создание  в общеобразовательных организациях условий для инклюзивного образования детей-инвалидов по следующим направлениям расходов:                                              - приобретение оборудования для обучения и коррекционной работы с детьми;                                                                     - создание универсальной безбарьерной среды (приобретение  и монтаж пандусов, подъемных устройств, поручней и иного оборудования, обеспечивающего доступ маломобильных групп населения к зданиям и помещениям образовательной организации, обустройство входных групп, санузлов, приобретение специального автотранспорта для перевозки детей-инвалидов)</t>
  </si>
  <si>
    <t>2.12</t>
  </si>
  <si>
    <t>Оснащение  муниципальных образовательных учреждений (приобретение  оборудования, автобусов, инвентаря, мебели, электронного образовательного комплекса с лицензией на электронные мультимедийные учебные издания   и др.)</t>
  </si>
  <si>
    <t>Выплата 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бюджетных и муниципальных автономных образовательных учреждений, находящимся в ведомственном подчинении департамента образования мэрии городского округа Тольятти</t>
  </si>
  <si>
    <t>Предоставление субсидий социально ориентированным некоммерческим организациям, не являющимися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</si>
  <si>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Предоставление субсидий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образования, на финансовое обеспечение  (возмещение) нормативных затрат на оплату коммунальных услуг</t>
  </si>
  <si>
    <t>Обеспечение отдыха  отдельным категориям граждан в рамках дополнительных мер социальной поддержки</t>
  </si>
  <si>
    <t>2015-2016  годы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</si>
  <si>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</si>
  <si>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Департамент образования (МКОУ ДПО РЦ)</t>
  </si>
  <si>
    <t>1.18</t>
  </si>
  <si>
    <t>1.19</t>
  </si>
  <si>
    <t>численность школьников, обучающихся в негосударственных общеобразовательных учреждениях, которым обеспечен доступ к бюджетному финансированию по нормативу</t>
  </si>
  <si>
    <t>Капитальный (выборочный) ремонт зданий, веранд ОУ, в т.ч. осуществление строительного контроля, а также благоустройство прилегающей к ним территории</t>
  </si>
  <si>
    <t>количество учреждений , оснащенных системой контроля доступа</t>
  </si>
  <si>
    <t>5.10</t>
  </si>
  <si>
    <t>5.11</t>
  </si>
  <si>
    <t>5.12</t>
  </si>
  <si>
    <t>численность педагогических работников муниципальных образовательных учреждений,  которым предоставляется компенсация расходов по оплате жилого помещения</t>
  </si>
  <si>
    <t>уровень использования бюджетных ассигнований на обеспечение образовательной и иной предусмотренной уставом деятельности, при условии  соблюдение финансовой дисциплины</t>
  </si>
  <si>
    <t>Городское мероприятие "Мы - наследники Великой Победы"</t>
  </si>
  <si>
    <t>Проектирование и строительство по объекту "Детский сад, расположенный  по адресу: Самарская область, г. Тольятти, Комсомольский район, мкр. Жигулевское море"</t>
  </si>
  <si>
    <t>9.  Тольяттинскому отделению Самарской региональной организации Общероссийской общественной организации инвалидов войны в Афганистане и военной травмы - «Инвалиды войны»  (ул. Жукова, 14 - 61.0 м²).</t>
  </si>
  <si>
    <t xml:space="preserve">10. Общественной организации ветеранов войны, труда, Вооруженных Сил и правоохранительных органов Комсомольского района г. Тольятти (ул. Л. Чайкиной, 28 – 44,5 м²). </t>
  </si>
  <si>
    <t>12. Самарской региональной  обшественной организации социально-правовой помощи инвалидами ветеранам боевых действий "Восход" (ул. Свердлова, 28 - 26.7 кв.м.)</t>
  </si>
  <si>
    <t>13. Фонду ветеранов войны и труда ВАЗа "ВЕТЕРАН" (ул. 40 лет Победы, 98 - 58.9 м²).</t>
  </si>
  <si>
    <t>14. Тольяттинскому местному отделению Всероссийской Общественной Организаации ветеранов "Боевое братство" (ул. Жукова, 12 - 43.9 м²)</t>
  </si>
  <si>
    <t xml:space="preserve">15. Некоммерческому партнерству Военно - патриотическому клубу "Экспедиция подводных расследований общества "Нептун - про" </t>
  </si>
  <si>
    <t>15. Некоммерческому партнерству Военно - патриотическому клубу "Экспедиция подводных расследований общества "Нептун - про"</t>
  </si>
  <si>
    <r>
      <t xml:space="preserve">Предоставление НОУ школе </t>
    </r>
    <r>
      <rPr>
        <b/>
        <sz val="12"/>
        <color indexed="16"/>
        <rFont val="Times New Roman"/>
        <family val="1"/>
      </rPr>
      <t>"Радиант"</t>
    </r>
    <r>
      <rPr>
        <sz val="12"/>
        <rFont val="Times New Roman"/>
        <family val="1"/>
      </rPr>
      <t xml:space="preserve"> недвижимого имущества, находящегося в собственности  городского округа Тольятти по адресу: 445032. г. Тольятти, ул. Дзержинского, 67 (2200.5 кв.м.)</t>
    </r>
  </si>
  <si>
    <r>
      <t xml:space="preserve">Предоставление АНОО </t>
    </r>
    <r>
      <rPr>
        <b/>
        <sz val="12"/>
        <color indexed="16"/>
        <rFont val="Times New Roman"/>
        <family val="1"/>
      </rPr>
      <t>"СТУПЕНИ"</t>
    </r>
    <r>
      <rPr>
        <sz val="12"/>
        <rFont val="Times New Roman"/>
        <family val="1"/>
      </rPr>
      <t xml:space="preserve"> недвижимого имущества, находящегося в собственности городского округа Тольятти по адресу: 445040, г. Тольятти, бульвар Туполева, 6 (272.8 кв.м)</t>
    </r>
  </si>
  <si>
    <t>Предоставление НОУ школе "Радиант" недвижимого имущества, находящегося в собственности  городского округа Тольятти по адресу: 445032. г. Тольятти, ул. Дзержинского, 67 (2200.5 кв.м.)</t>
  </si>
  <si>
    <t>Предоставление НОУ "ООЦ "Школа" недвижимого имущества, находящегося в собственности городского округа Тольятти по адресу: 445 028, г. Тольятти, бульвар Королева, 22 (2407.5 кв.м)</t>
  </si>
  <si>
    <t>Предоставление АНОО "СТУПЕНИ" недвижимого имущества, находящегося в собственности городского округа Тольятти по адресу: 445040, г. Тольятти, бульвар Туполева, 6 (272.8 кв.м)</t>
  </si>
  <si>
    <t>1. Тольяттинской городской общественной организации ветеранов (пенсионеров) войны, труда, Вооруженных сил и правоохранительных органов (ул. Жилина, 1 – 71,1 м²);</t>
  </si>
  <si>
    <t>11. Негосударственному образовательному учреждению дополнительного образования "Детский центр по подготовке управленческого резерва ОАО "АВТОВАЗ") (бульвар Туполева, 6- 294.1 м²).</t>
  </si>
  <si>
    <t>Емесячные выплаты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образовательными учреждениями и муниципальными автономными образовательными учреждениями, находящимися в ведомственном подчинении Департамента образования мэрии городского округа Тольятти</t>
  </si>
  <si>
    <t>численность  работников муниципальных образовательных учреждений,  которым предоставляются денежные выплаты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</si>
</sst>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0"/>
    <numFmt numFmtId="175" formatCode="#,##0.00000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b/>
      <sz val="14"/>
      <name val="Book Antiqua"/>
      <family val="1"/>
    </font>
    <font>
      <sz val="1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Arial Cyr"/>
      <family val="2"/>
    </font>
    <font>
      <sz val="16"/>
      <name val="Bookman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5" applyFill="1" applyAlignment="1">
      <alignment vertical="center"/>
      <protection/>
    </xf>
    <xf numFmtId="0" fontId="4" fillId="0" borderId="10" xfId="55" applyFont="1" applyFill="1" applyBorder="1" applyAlignment="1">
      <alignment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3" fillId="0" borderId="11" xfId="55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2" fontId="8" fillId="0" borderId="11" xfId="55" applyNumberFormat="1" applyFont="1" applyFill="1" applyBorder="1" applyAlignment="1">
      <alignment horizontal="left" vertical="center" wrapText="1"/>
      <protection/>
    </xf>
    <xf numFmtId="49" fontId="3" fillId="0" borderId="11" xfId="55" applyNumberForma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3" fillId="0" borderId="11" xfId="55" applyNumberFormat="1" applyFill="1" applyBorder="1" applyAlignment="1">
      <alignment horizontal="center" vertical="top"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 vertical="center"/>
      <protection/>
    </xf>
    <xf numFmtId="0" fontId="0" fillId="0" borderId="11" xfId="0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55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/>
    </xf>
    <xf numFmtId="0" fontId="13" fillId="0" borderId="10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8" fillId="0" borderId="0" xfId="55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1" fillId="0" borderId="11" xfId="55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7" fillId="0" borderId="11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15" fillId="0" borderId="11" xfId="55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167" fontId="5" fillId="0" borderId="0" xfId="55" applyNumberFormat="1" applyFont="1" applyFill="1" applyAlignment="1">
      <alignment vertical="center"/>
      <protection/>
    </xf>
    <xf numFmtId="49" fontId="4" fillId="0" borderId="11" xfId="55" applyNumberFormat="1" applyFont="1" applyFill="1" applyBorder="1" applyAlignment="1">
      <alignment horizontal="center" vertical="center"/>
      <protection/>
    </xf>
    <xf numFmtId="0" fontId="15" fillId="0" borderId="11" xfId="55" applyFont="1" applyFill="1" applyBorder="1" applyAlignment="1">
      <alignment horizontal="center" vertical="top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vertical="top" wrapText="1"/>
      <protection/>
    </xf>
    <xf numFmtId="167" fontId="7" fillId="0" borderId="11" xfId="55" applyNumberFormat="1" applyFont="1" applyFill="1" applyBorder="1" applyAlignment="1">
      <alignment horizontal="center" vertical="center" wrapText="1"/>
      <protection/>
    </xf>
    <xf numFmtId="167" fontId="7" fillId="0" borderId="11" xfId="55" applyNumberFormat="1" applyFont="1" applyFill="1" applyBorder="1" applyAlignment="1">
      <alignment horizontal="center" vertical="center"/>
      <protection/>
    </xf>
    <xf numFmtId="167" fontId="7" fillId="0" borderId="13" xfId="55" applyNumberFormat="1" applyFont="1" applyFill="1" applyBorder="1" applyAlignment="1">
      <alignment horizontal="center" vertical="center" wrapText="1"/>
      <protection/>
    </xf>
    <xf numFmtId="167" fontId="9" fillId="0" borderId="11" xfId="55" applyNumberFormat="1" applyFont="1" applyFill="1" applyBorder="1" applyAlignment="1">
      <alignment horizontal="center" vertical="center"/>
      <protection/>
    </xf>
    <xf numFmtId="167" fontId="9" fillId="0" borderId="11" xfId="55" applyNumberFormat="1" applyFont="1" applyFill="1" applyBorder="1" applyAlignment="1">
      <alignment horizontal="center" vertical="center" wrapText="1"/>
      <protection/>
    </xf>
    <xf numFmtId="167" fontId="7" fillId="0" borderId="13" xfId="55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5" fillId="0" borderId="11" xfId="55" applyFont="1" applyFill="1" applyBorder="1" applyAlignment="1">
      <alignment horizontal="left" vertical="center" wrapText="1"/>
      <protection/>
    </xf>
    <xf numFmtId="3" fontId="10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55" applyFont="1" applyFill="1" applyAlignment="1">
      <alignment horizontal="center" vertical="center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0" fontId="9" fillId="0" borderId="11" xfId="55" applyFont="1" applyFill="1" applyBorder="1" applyAlignment="1">
      <alignment vertical="center" wrapText="1"/>
      <protection/>
    </xf>
    <xf numFmtId="165" fontId="7" fillId="0" borderId="11" xfId="55" applyNumberFormat="1" applyFont="1" applyFill="1" applyBorder="1" applyAlignment="1">
      <alignment horizontal="center" vertical="center" wrapText="1"/>
      <protection/>
    </xf>
    <xf numFmtId="165" fontId="9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vertical="center"/>
      <protection/>
    </xf>
    <xf numFmtId="0" fontId="30" fillId="0" borderId="0" xfId="0" applyFont="1" applyFill="1" applyAlignment="1">
      <alignment wrapText="1"/>
    </xf>
    <xf numFmtId="4" fontId="3" fillId="0" borderId="0" xfId="55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55" applyFont="1" applyFill="1" applyBorder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center" vertical="top"/>
      <protection/>
    </xf>
    <xf numFmtId="4" fontId="3" fillId="0" borderId="0" xfId="55" applyNumberFormat="1" applyFont="1" applyFill="1" applyAlignment="1">
      <alignment vertical="center"/>
      <protection/>
    </xf>
    <xf numFmtId="167" fontId="3" fillId="0" borderId="0" xfId="55" applyNumberFormat="1" applyFont="1" applyFill="1" applyAlignment="1">
      <alignment vertical="center"/>
      <protection/>
    </xf>
    <xf numFmtId="0" fontId="3" fillId="0" borderId="0" xfId="55" applyFont="1" applyFill="1" applyAlignment="1">
      <alignment horizontal="left" vertical="center"/>
      <protection/>
    </xf>
    <xf numFmtId="49" fontId="3" fillId="0" borderId="13" xfId="55" applyNumberFormat="1" applyFont="1" applyFill="1" applyBorder="1" applyAlignment="1">
      <alignment horizontal="center" vertical="center"/>
      <protection/>
    </xf>
    <xf numFmtId="167" fontId="11" fillId="0" borderId="11" xfId="55" applyNumberFormat="1" applyFont="1" applyFill="1" applyBorder="1" applyAlignment="1">
      <alignment horizontal="center" vertical="center" wrapText="1"/>
      <protection/>
    </xf>
    <xf numFmtId="0" fontId="27" fillId="0" borderId="11" xfId="55" applyFont="1" applyFill="1" applyBorder="1" applyAlignment="1">
      <alignment horizontal="left" vertical="center" wrapText="1"/>
      <protection/>
    </xf>
    <xf numFmtId="167" fontId="27" fillId="0" borderId="11" xfId="55" applyNumberFormat="1" applyFont="1" applyFill="1" applyBorder="1" applyAlignment="1">
      <alignment horizontal="center" vertical="center" wrapText="1"/>
      <protection/>
    </xf>
    <xf numFmtId="3" fontId="11" fillId="0" borderId="11" xfId="55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justify" vertical="center"/>
    </xf>
    <xf numFmtId="4" fontId="9" fillId="0" borderId="11" xfId="55" applyNumberFormat="1" applyFont="1" applyFill="1" applyBorder="1" applyAlignment="1">
      <alignment horizontal="left" vertical="center" wrapText="1"/>
      <protection/>
    </xf>
    <xf numFmtId="4" fontId="15" fillId="0" borderId="11" xfId="55" applyNumberFormat="1" applyFont="1" applyFill="1" applyBorder="1" applyAlignment="1">
      <alignment horizontal="center" vertical="center" wrapText="1"/>
      <protection/>
    </xf>
    <xf numFmtId="3" fontId="7" fillId="0" borderId="11" xfId="55" applyNumberFormat="1" applyFont="1" applyFill="1" applyBorder="1" applyAlignment="1">
      <alignment horizontal="center" vertical="center" wrapText="1"/>
      <protection/>
    </xf>
    <xf numFmtId="167" fontId="7" fillId="0" borderId="11" xfId="55" applyNumberFormat="1" applyFont="1" applyFill="1" applyBorder="1" applyAlignment="1">
      <alignment horizontal="right" vertical="center" wrapText="1"/>
      <protection/>
    </xf>
    <xf numFmtId="4" fontId="7" fillId="0" borderId="11" xfId="55" applyNumberFormat="1" applyFont="1" applyFill="1" applyBorder="1" applyAlignment="1">
      <alignment horizontal="right" vertical="center" wrapText="1"/>
      <protection/>
    </xf>
    <xf numFmtId="165" fontId="7" fillId="0" borderId="11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Fill="1" applyBorder="1" applyAlignment="1">
      <alignment horizontal="right" vertical="center"/>
      <protection/>
    </xf>
    <xf numFmtId="3" fontId="3" fillId="0" borderId="11" xfId="55" applyNumberFormat="1" applyFont="1" applyFill="1" applyBorder="1" applyAlignment="1">
      <alignment horizontal="right" vertical="center"/>
      <protection/>
    </xf>
    <xf numFmtId="167" fontId="9" fillId="0" borderId="11" xfId="55" applyNumberFormat="1" applyFont="1" applyFill="1" applyBorder="1" applyAlignment="1">
      <alignment horizontal="right" vertical="center" wrapText="1"/>
      <protection/>
    </xf>
    <xf numFmtId="167" fontId="9" fillId="0" borderId="11" xfId="55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0" fillId="0" borderId="11" xfId="0" applyNumberFormat="1" applyBorder="1" applyAlignment="1">
      <alignment vertical="center"/>
    </xf>
    <xf numFmtId="174" fontId="32" fillId="0" borderId="11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7" fillId="0" borderId="18" xfId="0" applyNumberFormat="1" applyFont="1" applyBorder="1" applyAlignment="1">
      <alignment vertical="center" wrapText="1"/>
    </xf>
    <xf numFmtId="174" fontId="21" fillId="0" borderId="11" xfId="0" applyNumberFormat="1" applyFont="1" applyBorder="1" applyAlignment="1">
      <alignment horizontal="center" vertical="center" wrapText="1"/>
    </xf>
    <xf numFmtId="0" fontId="7" fillId="0" borderId="0" xfId="55" applyFont="1" applyFill="1" applyAlignment="1">
      <alignment horizontal="center" vertical="center"/>
      <protection/>
    </xf>
    <xf numFmtId="165" fontId="7" fillId="0" borderId="0" xfId="55" applyNumberFormat="1" applyFont="1" applyFill="1" applyAlignment="1">
      <alignment horizontal="center" vertical="center"/>
      <protection/>
    </xf>
    <xf numFmtId="4" fontId="7" fillId="0" borderId="11" xfId="55" applyNumberFormat="1" applyFont="1" applyFill="1" applyBorder="1" applyAlignment="1">
      <alignment horizontal="center" vertical="center" wrapText="1"/>
      <protection/>
    </xf>
    <xf numFmtId="4" fontId="7" fillId="0" borderId="11" xfId="55" applyNumberFormat="1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65" fontId="3" fillId="0" borderId="0" xfId="55" applyNumberFormat="1" applyFont="1" applyFill="1" applyAlignment="1">
      <alignment horizontal="center"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23" fillId="0" borderId="11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174" fontId="4" fillId="0" borderId="11" xfId="55" applyNumberFormat="1" applyFont="1" applyFill="1" applyBorder="1" applyAlignment="1">
      <alignment horizontal="center" vertical="center"/>
      <protection/>
    </xf>
    <xf numFmtId="4" fontId="4" fillId="0" borderId="11" xfId="55" applyNumberFormat="1" applyFont="1" applyFill="1" applyBorder="1" applyAlignment="1">
      <alignment horizontal="center" vertical="center"/>
      <protection/>
    </xf>
    <xf numFmtId="165" fontId="4" fillId="0" borderId="11" xfId="55" applyNumberFormat="1" applyFont="1" applyFill="1" applyBorder="1" applyAlignment="1">
      <alignment horizontal="righ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174" fontId="4" fillId="0" borderId="0" xfId="55" applyNumberFormat="1" applyFont="1" applyFill="1" applyBorder="1" applyAlignment="1">
      <alignment horizontal="center" vertical="center"/>
      <protection/>
    </xf>
    <xf numFmtId="4" fontId="4" fillId="0" borderId="0" xfId="55" applyNumberFormat="1" applyFont="1" applyFill="1" applyBorder="1" applyAlignment="1">
      <alignment horizontal="center" vertical="center"/>
      <protection/>
    </xf>
    <xf numFmtId="167" fontId="4" fillId="0" borderId="0" xfId="55" applyNumberFormat="1" applyFont="1" applyFill="1" applyBorder="1" applyAlignment="1">
      <alignment horizontal="center" vertical="center"/>
      <protection/>
    </xf>
    <xf numFmtId="165" fontId="4" fillId="0" borderId="0" xfId="55" applyNumberFormat="1" applyFont="1" applyFill="1" applyBorder="1" applyAlignment="1">
      <alignment horizontal="right" vertical="center"/>
      <protection/>
    </xf>
    <xf numFmtId="3" fontId="27" fillId="0" borderId="11" xfId="55" applyNumberFormat="1" applyFont="1" applyFill="1" applyBorder="1" applyAlignment="1">
      <alignment horizontal="center" vertical="center" wrapText="1"/>
      <protection/>
    </xf>
    <xf numFmtId="3" fontId="7" fillId="0" borderId="11" xfId="55" applyNumberFormat="1" applyFont="1" applyFill="1" applyBorder="1" applyAlignment="1">
      <alignment horizontal="right" vertical="center" wrapText="1"/>
      <protection/>
    </xf>
    <xf numFmtId="3" fontId="9" fillId="0" borderId="11" xfId="55" applyNumberFormat="1" applyFont="1" applyFill="1" applyBorder="1" applyAlignment="1">
      <alignment horizontal="center" vertical="center"/>
      <protection/>
    </xf>
    <xf numFmtId="3" fontId="9" fillId="0" borderId="11" xfId="55" applyNumberFormat="1" applyFont="1" applyFill="1" applyBorder="1" applyAlignment="1">
      <alignment horizontal="center" vertical="center" wrapText="1"/>
      <protection/>
    </xf>
    <xf numFmtId="3" fontId="3" fillId="0" borderId="0" xfId="55" applyNumberFormat="1" applyFont="1" applyFill="1" applyAlignment="1">
      <alignment horizontal="center" vertical="center"/>
      <protection/>
    </xf>
    <xf numFmtId="3" fontId="7" fillId="0" borderId="13" xfId="55" applyNumberFormat="1" applyFont="1" applyFill="1" applyBorder="1" applyAlignment="1">
      <alignment horizontal="center" vertical="center" wrapText="1"/>
      <protection/>
    </xf>
    <xf numFmtId="4" fontId="9" fillId="0" borderId="11" xfId="55" applyNumberFormat="1" applyFont="1" applyFill="1" applyBorder="1" applyAlignment="1">
      <alignment horizontal="center" vertical="center" wrapText="1"/>
      <protection/>
    </xf>
    <xf numFmtId="4" fontId="27" fillId="0" borderId="11" xfId="55" applyNumberFormat="1" applyFont="1" applyFill="1" applyBorder="1" applyAlignment="1">
      <alignment horizontal="center" vertical="center" wrapText="1"/>
      <protection/>
    </xf>
    <xf numFmtId="4" fontId="7" fillId="0" borderId="13" xfId="55" applyNumberFormat="1" applyFont="1" applyFill="1" applyBorder="1" applyAlignment="1">
      <alignment horizontal="center" vertical="center" wrapText="1"/>
      <protection/>
    </xf>
    <xf numFmtId="4" fontId="11" fillId="0" borderId="11" xfId="55" applyNumberFormat="1" applyFont="1" applyFill="1" applyBorder="1" applyAlignment="1">
      <alignment horizontal="center" vertical="center" wrapText="1"/>
      <protection/>
    </xf>
    <xf numFmtId="3" fontId="7" fillId="0" borderId="13" xfId="55" applyNumberFormat="1" applyFont="1" applyFill="1" applyBorder="1" applyAlignment="1">
      <alignment horizontal="center" vertical="center"/>
      <protection/>
    </xf>
    <xf numFmtId="4" fontId="7" fillId="0" borderId="13" xfId="55" applyNumberFormat="1" applyFont="1" applyFill="1" applyBorder="1" applyAlignment="1">
      <alignment horizontal="center" vertical="center"/>
      <protection/>
    </xf>
    <xf numFmtId="167" fontId="3" fillId="0" borderId="0" xfId="55" applyNumberFormat="1" applyFont="1" applyFill="1" applyAlignment="1">
      <alignment horizontal="center" vertical="center"/>
      <protection/>
    </xf>
    <xf numFmtId="0" fontId="7" fillId="0" borderId="13" xfId="0" applyFont="1" applyFill="1" applyBorder="1" applyAlignment="1">
      <alignment horizontal="left" vertical="center" wrapText="1"/>
    </xf>
    <xf numFmtId="0" fontId="29" fillId="0" borderId="19" xfId="55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center" wrapText="1"/>
    </xf>
    <xf numFmtId="165" fontId="27" fillId="0" borderId="11" xfId="55" applyNumberFormat="1" applyFont="1" applyFill="1" applyBorder="1" applyAlignment="1">
      <alignment horizontal="right" vertical="center" wrapText="1"/>
      <protection/>
    </xf>
    <xf numFmtId="4" fontId="4" fillId="0" borderId="11" xfId="55" applyNumberFormat="1" applyFont="1" applyFill="1" applyBorder="1" applyAlignment="1">
      <alignment horizontal="right" vertical="center"/>
      <protection/>
    </xf>
    <xf numFmtId="167" fontId="7" fillId="0" borderId="12" xfId="55" applyNumberFormat="1" applyFont="1" applyFill="1" applyBorder="1" applyAlignment="1">
      <alignment horizontal="center" vertical="center" wrapText="1"/>
      <protection/>
    </xf>
    <xf numFmtId="167" fontId="7" fillId="0" borderId="20" xfId="55" applyNumberFormat="1" applyFont="1" applyFill="1" applyBorder="1" applyAlignment="1">
      <alignment horizontal="center" vertical="center" wrapText="1"/>
      <protection/>
    </xf>
    <xf numFmtId="167" fontId="7" fillId="0" borderId="13" xfId="55" applyNumberFormat="1" applyFont="1" applyFill="1" applyBorder="1" applyAlignment="1">
      <alignment horizontal="center" vertical="center" wrapText="1"/>
      <protection/>
    </xf>
    <xf numFmtId="0" fontId="17" fillId="0" borderId="21" xfId="55" applyFont="1" applyFill="1" applyBorder="1" applyAlignment="1">
      <alignment horizontal="center" vertical="center" wrapText="1"/>
      <protection/>
    </xf>
    <xf numFmtId="0" fontId="17" fillId="0" borderId="22" xfId="55" applyFont="1" applyFill="1" applyBorder="1" applyAlignment="1">
      <alignment horizontal="center" vertical="center" wrapText="1"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top" wrapText="1"/>
      <protection/>
    </xf>
    <xf numFmtId="0" fontId="11" fillId="0" borderId="20" xfId="55" applyFont="1" applyFill="1" applyBorder="1" applyAlignment="1">
      <alignment horizontal="center" vertical="top" wrapText="1"/>
      <protection/>
    </xf>
    <xf numFmtId="0" fontId="11" fillId="0" borderId="13" xfId="55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11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167" fontId="7" fillId="0" borderId="12" xfId="55" applyNumberFormat="1" applyFont="1" applyFill="1" applyBorder="1" applyAlignment="1">
      <alignment horizontal="right" vertical="center" wrapText="1"/>
      <protection/>
    </xf>
    <xf numFmtId="167" fontId="7" fillId="0" borderId="20" xfId="55" applyNumberFormat="1" applyFont="1" applyFill="1" applyBorder="1" applyAlignment="1">
      <alignment horizontal="right" vertical="center" wrapText="1"/>
      <protection/>
    </xf>
    <xf numFmtId="167" fontId="7" fillId="0" borderId="13" xfId="55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center" vertical="center" wrapText="1"/>
    </xf>
    <xf numFmtId="4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0" fontId="27" fillId="0" borderId="21" xfId="55" applyFont="1" applyFill="1" applyBorder="1" applyAlignment="1">
      <alignment horizontal="left" vertical="center" wrapText="1"/>
      <protection/>
    </xf>
    <xf numFmtId="0" fontId="27" fillId="0" borderId="22" xfId="55" applyFont="1" applyFill="1" applyBorder="1" applyAlignment="1">
      <alignment horizontal="left" vertical="center" wrapText="1"/>
      <protection/>
    </xf>
    <xf numFmtId="0" fontId="27" fillId="0" borderId="19" xfId="55" applyFont="1" applyFill="1" applyBorder="1" applyAlignment="1">
      <alignment horizontal="left" vertical="center" wrapText="1"/>
      <protection/>
    </xf>
    <xf numFmtId="0" fontId="17" fillId="0" borderId="21" xfId="55" applyFont="1" applyFill="1" applyBorder="1" applyAlignment="1">
      <alignment horizontal="left" vertical="center" wrapText="1"/>
      <protection/>
    </xf>
    <xf numFmtId="0" fontId="17" fillId="0" borderId="22" xfId="55" applyFont="1" applyFill="1" applyBorder="1" applyAlignment="1">
      <alignment horizontal="left" vertical="center" wrapText="1"/>
      <protection/>
    </xf>
    <xf numFmtId="0" fontId="17" fillId="0" borderId="19" xfId="55" applyFont="1" applyFill="1" applyBorder="1" applyAlignment="1">
      <alignment horizontal="left" vertical="center" wrapText="1"/>
      <protection/>
    </xf>
    <xf numFmtId="0" fontId="17" fillId="0" borderId="21" xfId="55" applyFont="1" applyFill="1" applyBorder="1" applyAlignment="1">
      <alignment horizontal="left" vertical="center"/>
      <protection/>
    </xf>
    <xf numFmtId="0" fontId="17" fillId="0" borderId="22" xfId="55" applyFont="1" applyFill="1" applyBorder="1" applyAlignment="1">
      <alignment horizontal="left" vertic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left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Fill="1" applyBorder="1" applyAlignment="1">
      <alignment horizontal="center" vertical="top"/>
      <protection/>
    </xf>
    <xf numFmtId="49" fontId="3" fillId="0" borderId="12" xfId="55" applyNumberFormat="1" applyFill="1" applyBorder="1" applyAlignment="1">
      <alignment horizontal="center" vertical="center"/>
      <protection/>
    </xf>
    <xf numFmtId="49" fontId="3" fillId="0" borderId="13" xfId="55" applyNumberForma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1" xfId="55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top"/>
    </xf>
    <xf numFmtId="0" fontId="71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9" fillId="0" borderId="11" xfId="55" applyFont="1" applyFill="1" applyBorder="1" applyAlignment="1">
      <alignment horizontal="left" vertical="center"/>
      <protection/>
    </xf>
    <xf numFmtId="49" fontId="3" fillId="0" borderId="21" xfId="55" applyNumberFormat="1" applyFill="1" applyBorder="1" applyAlignment="1">
      <alignment horizontal="center" vertical="top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7"/>
  <sheetViews>
    <sheetView tabSelected="1" view="pageBreakPreview" zoomScale="50" zoomScaleNormal="70" zoomScaleSheetLayoutView="50" zoomScalePageLayoutView="0" workbookViewId="0" topLeftCell="A10">
      <pane xSplit="2" ySplit="3" topLeftCell="D126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D205" sqref="D205"/>
    </sheetView>
  </sheetViews>
  <sheetFormatPr defaultColWidth="9.140625" defaultRowHeight="12.75"/>
  <cols>
    <col min="1" max="1" width="7.57421875" style="75" customWidth="1"/>
    <col min="2" max="2" width="44.8515625" style="87" customWidth="1"/>
    <col min="3" max="3" width="22.57421875" style="35" customWidth="1"/>
    <col min="4" max="4" width="11.7109375" style="35" customWidth="1"/>
    <col min="5" max="5" width="20.421875" style="75" customWidth="1"/>
    <col min="6" max="6" width="19.8515625" style="75" customWidth="1"/>
    <col min="7" max="7" width="20.8515625" style="75" customWidth="1"/>
    <col min="8" max="8" width="17.57421875" style="75" customWidth="1"/>
    <col min="9" max="9" width="16.421875" style="75" customWidth="1"/>
    <col min="10" max="10" width="18.8515625" style="75" customWidth="1"/>
    <col min="11" max="11" width="19.140625" style="75" customWidth="1"/>
    <col min="12" max="12" width="16.421875" style="75" customWidth="1"/>
    <col min="13" max="13" width="11.421875" style="75" customWidth="1"/>
    <col min="14" max="14" width="12.28125" style="75" customWidth="1"/>
    <col min="15" max="15" width="16.57421875" style="75" customWidth="1"/>
    <col min="16" max="16" width="16.7109375" style="75" customWidth="1"/>
    <col min="17" max="17" width="11.57421875" style="75" customWidth="1"/>
    <col min="18" max="18" width="10.140625" style="75" customWidth="1"/>
    <col min="19" max="19" width="14.28125" style="75" customWidth="1"/>
    <col min="20" max="20" width="20.00390625" style="89" customWidth="1"/>
    <col min="21" max="21" width="23.28125" style="87" hidden="1" customWidth="1"/>
    <col min="22" max="22" width="16.28125" style="87" customWidth="1"/>
    <col min="23" max="23" width="14.7109375" style="87" customWidth="1"/>
    <col min="24" max="24" width="13.57421875" style="87" customWidth="1"/>
    <col min="25" max="25" width="16.28125" style="87" customWidth="1"/>
    <col min="26" max="16384" width="9.140625" style="87" customWidth="1"/>
  </cols>
  <sheetData>
    <row r="1" spans="16:19" ht="14.25">
      <c r="P1" s="182" t="s">
        <v>304</v>
      </c>
      <c r="Q1" s="182"/>
      <c r="R1" s="182"/>
      <c r="S1" s="182"/>
    </row>
    <row r="2" spans="16:19" ht="14.25">
      <c r="P2" s="182" t="s">
        <v>301</v>
      </c>
      <c r="Q2" s="182"/>
      <c r="R2" s="182"/>
      <c r="S2" s="182"/>
    </row>
    <row r="3" spans="16:19" ht="14.25">
      <c r="P3" s="182" t="s">
        <v>302</v>
      </c>
      <c r="Q3" s="182"/>
      <c r="R3" s="182"/>
      <c r="S3" s="182"/>
    </row>
    <row r="4" spans="16:19" ht="14.25">
      <c r="P4" s="182" t="s">
        <v>303</v>
      </c>
      <c r="Q4" s="182"/>
      <c r="R4" s="182"/>
      <c r="S4" s="182"/>
    </row>
    <row r="5" spans="16:19" ht="14.25">
      <c r="P5" s="74"/>
      <c r="Q5" s="74"/>
      <c r="R5" s="74"/>
      <c r="S5" s="74"/>
    </row>
    <row r="6" spans="1:20" s="92" customFormat="1" ht="15.75">
      <c r="A6" s="90"/>
      <c r="B6" s="91"/>
      <c r="C6" s="114"/>
      <c r="D6" s="29"/>
      <c r="E6" s="137"/>
      <c r="F6" s="137"/>
      <c r="G6" s="138"/>
      <c r="H6" s="138"/>
      <c r="I6" s="138"/>
      <c r="J6" s="137"/>
      <c r="K6" s="137"/>
      <c r="L6" s="138"/>
      <c r="M6" s="138"/>
      <c r="N6" s="138"/>
      <c r="O6" s="183" t="s">
        <v>176</v>
      </c>
      <c r="P6" s="183"/>
      <c r="Q6" s="183"/>
      <c r="R6" s="183"/>
      <c r="S6" s="183"/>
      <c r="T6" s="183"/>
    </row>
    <row r="7" spans="1:20" s="92" customFormat="1" ht="34.5" customHeight="1">
      <c r="A7" s="90"/>
      <c r="B7" s="91"/>
      <c r="C7" s="114"/>
      <c r="D7" s="29"/>
      <c r="E7" s="137"/>
      <c r="F7" s="137"/>
      <c r="G7" s="138"/>
      <c r="H7" s="138"/>
      <c r="I7" s="138"/>
      <c r="J7" s="137"/>
      <c r="K7" s="137"/>
      <c r="L7" s="138"/>
      <c r="M7" s="138"/>
      <c r="N7" s="138"/>
      <c r="O7" s="189" t="s">
        <v>265</v>
      </c>
      <c r="P7" s="189"/>
      <c r="Q7" s="189"/>
      <c r="R7" s="189"/>
      <c r="S7" s="189"/>
      <c r="T7" s="189"/>
    </row>
    <row r="8" spans="1:20" ht="60.75" customHeight="1">
      <c r="A8" s="192" t="s">
        <v>263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</row>
    <row r="9" spans="3:20" ht="10.5" customHeight="1">
      <c r="C9" s="30"/>
      <c r="D9" s="30"/>
      <c r="E9" s="3"/>
      <c r="F9" s="3"/>
      <c r="G9" s="3"/>
      <c r="H9" s="3"/>
      <c r="I9" s="3"/>
      <c r="J9" s="3"/>
      <c r="K9" s="3"/>
      <c r="L9" s="3"/>
      <c r="M9" s="3"/>
      <c r="N9" s="3"/>
      <c r="O9" s="47"/>
      <c r="P9" s="3"/>
      <c r="Q9" s="3"/>
      <c r="R9" s="3"/>
      <c r="S9" s="3"/>
      <c r="T9" s="3"/>
    </row>
    <row r="10" spans="1:20" ht="15" customHeight="1">
      <c r="A10" s="205" t="s">
        <v>0</v>
      </c>
      <c r="B10" s="191" t="s">
        <v>1</v>
      </c>
      <c r="C10" s="206" t="s">
        <v>244</v>
      </c>
      <c r="D10" s="201" t="s">
        <v>328</v>
      </c>
      <c r="E10" s="184" t="s">
        <v>2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</row>
    <row r="11" spans="1:20" ht="12.75" customHeight="1">
      <c r="A11" s="205"/>
      <c r="B11" s="191"/>
      <c r="C11" s="206"/>
      <c r="D11" s="202"/>
      <c r="E11" s="191" t="s">
        <v>3</v>
      </c>
      <c r="F11" s="191"/>
      <c r="G11" s="191"/>
      <c r="H11" s="191"/>
      <c r="I11" s="191"/>
      <c r="J11" s="191" t="s">
        <v>4</v>
      </c>
      <c r="K11" s="191"/>
      <c r="L11" s="191"/>
      <c r="M11" s="191"/>
      <c r="N11" s="191"/>
      <c r="O11" s="191" t="s">
        <v>5</v>
      </c>
      <c r="P11" s="191"/>
      <c r="Q11" s="191"/>
      <c r="R11" s="191"/>
      <c r="S11" s="191"/>
      <c r="T11" s="190" t="s">
        <v>6</v>
      </c>
    </row>
    <row r="12" spans="1:20" ht="58.5" customHeight="1">
      <c r="A12" s="205"/>
      <c r="B12" s="191"/>
      <c r="C12" s="206"/>
      <c r="D12" s="203"/>
      <c r="E12" s="6" t="s">
        <v>7</v>
      </c>
      <c r="F12" s="4" t="s">
        <v>8</v>
      </c>
      <c r="G12" s="4" t="s">
        <v>9</v>
      </c>
      <c r="H12" s="4" t="s">
        <v>10</v>
      </c>
      <c r="I12" s="4" t="s">
        <v>11</v>
      </c>
      <c r="J12" s="6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6" t="s">
        <v>7</v>
      </c>
      <c r="P12" s="4" t="s">
        <v>8</v>
      </c>
      <c r="Q12" s="4" t="s">
        <v>9</v>
      </c>
      <c r="R12" s="4" t="s">
        <v>10</v>
      </c>
      <c r="S12" s="4" t="s">
        <v>11</v>
      </c>
      <c r="T12" s="190"/>
    </row>
    <row r="13" spans="1:20" ht="27" customHeight="1">
      <c r="A13" s="93">
        <v>1</v>
      </c>
      <c r="B13" s="6">
        <v>2</v>
      </c>
      <c r="C13" s="32">
        <v>3</v>
      </c>
      <c r="D13" s="93">
        <v>4</v>
      </c>
      <c r="E13" s="6">
        <v>5</v>
      </c>
      <c r="F13" s="32">
        <v>6</v>
      </c>
      <c r="G13" s="93">
        <v>7</v>
      </c>
      <c r="H13" s="6">
        <v>8</v>
      </c>
      <c r="I13" s="32">
        <v>9</v>
      </c>
      <c r="J13" s="93">
        <v>10</v>
      </c>
      <c r="K13" s="6">
        <v>11</v>
      </c>
      <c r="L13" s="32">
        <v>12</v>
      </c>
      <c r="M13" s="93">
        <v>13</v>
      </c>
      <c r="N13" s="6">
        <v>14</v>
      </c>
      <c r="O13" s="32">
        <v>15</v>
      </c>
      <c r="P13" s="93">
        <v>16</v>
      </c>
      <c r="Q13" s="6">
        <v>17</v>
      </c>
      <c r="R13" s="32">
        <v>18</v>
      </c>
      <c r="S13" s="93">
        <v>19</v>
      </c>
      <c r="T13" s="6">
        <v>20</v>
      </c>
    </row>
    <row r="14" spans="1:20" ht="33" customHeight="1">
      <c r="A14" s="204" t="s">
        <v>12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</row>
    <row r="15" spans="1:20" ht="39.75" customHeight="1">
      <c r="A15" s="93">
        <v>1</v>
      </c>
      <c r="B15" s="196" t="s">
        <v>13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8"/>
    </row>
    <row r="16" spans="1:20" ht="142.5" customHeight="1">
      <c r="A16" s="11" t="s">
        <v>221</v>
      </c>
      <c r="B16" s="7" t="s">
        <v>385</v>
      </c>
      <c r="C16" s="31" t="s">
        <v>409</v>
      </c>
      <c r="D16" s="80" t="s">
        <v>329</v>
      </c>
      <c r="E16" s="57">
        <f aca="true" t="shared" si="0" ref="E16:E21">SUM(F16:I16)</f>
        <v>2176.7</v>
      </c>
      <c r="F16" s="57">
        <f>450+1726.73158</f>
        <v>2176.7</v>
      </c>
      <c r="G16" s="106">
        <v>0</v>
      </c>
      <c r="H16" s="106">
        <v>0</v>
      </c>
      <c r="I16" s="106">
        <v>0</v>
      </c>
      <c r="J16" s="57">
        <f aca="true" t="shared" si="1" ref="J16:J21">SUM(K16:N16)</f>
        <v>70000</v>
      </c>
      <c r="K16" s="57">
        <f>70000</f>
        <v>70000</v>
      </c>
      <c r="L16" s="106">
        <v>0</v>
      </c>
      <c r="M16" s="106">
        <v>0</v>
      </c>
      <c r="N16" s="106">
        <v>0</v>
      </c>
      <c r="O16" s="57">
        <f aca="true" t="shared" si="2" ref="O16:O21">SUM(P16:S16)</f>
        <v>180000</v>
      </c>
      <c r="P16" s="57">
        <f>180000</f>
        <v>180000</v>
      </c>
      <c r="Q16" s="106">
        <v>0</v>
      </c>
      <c r="R16" s="106">
        <v>0</v>
      </c>
      <c r="S16" s="106">
        <v>0</v>
      </c>
      <c r="T16" s="109">
        <f aca="true" t="shared" si="3" ref="T16:T21">E16+J16+O16</f>
        <v>252176.7</v>
      </c>
    </row>
    <row r="17" spans="1:20" ht="92.25" customHeight="1">
      <c r="A17" s="11" t="s">
        <v>222</v>
      </c>
      <c r="B17" s="7" t="s">
        <v>297</v>
      </c>
      <c r="C17" s="31" t="s">
        <v>232</v>
      </c>
      <c r="D17" s="80" t="s">
        <v>329</v>
      </c>
      <c r="E17" s="57">
        <f t="shared" si="0"/>
        <v>2604</v>
      </c>
      <c r="F17" s="57">
        <v>2604</v>
      </c>
      <c r="G17" s="106">
        <v>0</v>
      </c>
      <c r="H17" s="106">
        <v>0</v>
      </c>
      <c r="I17" s="106">
        <v>0</v>
      </c>
      <c r="J17" s="106">
        <f t="shared" si="1"/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f t="shared" si="2"/>
        <v>0</v>
      </c>
      <c r="P17" s="106">
        <v>0</v>
      </c>
      <c r="Q17" s="106">
        <v>0</v>
      </c>
      <c r="R17" s="106">
        <v>0</v>
      </c>
      <c r="S17" s="106">
        <v>0</v>
      </c>
      <c r="T17" s="109">
        <f t="shared" si="3"/>
        <v>2604</v>
      </c>
    </row>
    <row r="18" spans="1:20" ht="174.75" customHeight="1">
      <c r="A18" s="11" t="s">
        <v>223</v>
      </c>
      <c r="B18" s="7" t="s">
        <v>388</v>
      </c>
      <c r="C18" s="31" t="s">
        <v>334</v>
      </c>
      <c r="D18" s="80" t="s">
        <v>182</v>
      </c>
      <c r="E18" s="135">
        <f t="shared" si="0"/>
        <v>53271.1</v>
      </c>
      <c r="F18" s="135">
        <f>5888+1500-3090+500</f>
        <v>4798</v>
      </c>
      <c r="G18" s="57">
        <f>2395.1+641.69772+0.2</f>
        <v>3037</v>
      </c>
      <c r="H18" s="57">
        <v>45436.1</v>
      </c>
      <c r="I18" s="106">
        <v>0</v>
      </c>
      <c r="J18" s="106">
        <f t="shared" si="1"/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f t="shared" si="2"/>
        <v>0</v>
      </c>
      <c r="P18" s="106">
        <v>0</v>
      </c>
      <c r="Q18" s="106">
        <v>0</v>
      </c>
      <c r="R18" s="106">
        <v>0</v>
      </c>
      <c r="S18" s="106">
        <v>0</v>
      </c>
      <c r="T18" s="109">
        <f t="shared" si="3"/>
        <v>53271.1</v>
      </c>
    </row>
    <row r="19" spans="1:20" ht="127.5" customHeight="1">
      <c r="A19" s="11" t="s">
        <v>224</v>
      </c>
      <c r="B19" s="7" t="s">
        <v>395</v>
      </c>
      <c r="C19" s="31" t="s">
        <v>334</v>
      </c>
      <c r="D19" s="80" t="s">
        <v>335</v>
      </c>
      <c r="E19" s="135">
        <f t="shared" si="0"/>
        <v>45721.88</v>
      </c>
      <c r="F19" s="135">
        <v>3419.88</v>
      </c>
      <c r="G19" s="57">
        <f>42301.7+0.3</f>
        <v>42302</v>
      </c>
      <c r="H19" s="106">
        <v>0</v>
      </c>
      <c r="I19" s="106">
        <v>0</v>
      </c>
      <c r="J19" s="135">
        <f t="shared" si="1"/>
        <v>4548</v>
      </c>
      <c r="K19" s="106">
        <v>4538</v>
      </c>
      <c r="L19" s="106">
        <v>0</v>
      </c>
      <c r="M19" s="106">
        <v>0</v>
      </c>
      <c r="N19" s="135">
        <v>10</v>
      </c>
      <c r="O19" s="106">
        <f t="shared" si="2"/>
        <v>0</v>
      </c>
      <c r="P19" s="106">
        <v>0</v>
      </c>
      <c r="Q19" s="106">
        <v>0</v>
      </c>
      <c r="R19" s="106">
        <v>0</v>
      </c>
      <c r="S19" s="106">
        <v>0</v>
      </c>
      <c r="T19" s="109">
        <f t="shared" si="3"/>
        <v>50269.88</v>
      </c>
    </row>
    <row r="20" spans="1:20" ht="137.25" customHeight="1">
      <c r="A20" s="11" t="s">
        <v>225</v>
      </c>
      <c r="B20" s="8" t="s">
        <v>396</v>
      </c>
      <c r="C20" s="31" t="s">
        <v>334</v>
      </c>
      <c r="D20" s="80" t="s">
        <v>335</v>
      </c>
      <c r="E20" s="135">
        <f t="shared" si="0"/>
        <v>42636.88</v>
      </c>
      <c r="F20" s="135">
        <f>4671-2255.23+1233.51-200</f>
        <v>3449.28</v>
      </c>
      <c r="G20" s="57">
        <f>39187.2+0.4</f>
        <v>39187.6</v>
      </c>
      <c r="H20" s="106">
        <v>0</v>
      </c>
      <c r="I20" s="106">
        <v>0</v>
      </c>
      <c r="J20" s="135">
        <f t="shared" si="1"/>
        <v>3372</v>
      </c>
      <c r="K20" s="106">
        <v>3362</v>
      </c>
      <c r="L20" s="106">
        <v>0</v>
      </c>
      <c r="M20" s="106">
        <v>0</v>
      </c>
      <c r="N20" s="135">
        <v>10</v>
      </c>
      <c r="O20" s="106">
        <f t="shared" si="2"/>
        <v>0</v>
      </c>
      <c r="P20" s="106">
        <v>0</v>
      </c>
      <c r="Q20" s="106">
        <v>0</v>
      </c>
      <c r="R20" s="106">
        <v>0</v>
      </c>
      <c r="S20" s="106">
        <v>0</v>
      </c>
      <c r="T20" s="109">
        <f t="shared" si="3"/>
        <v>46008.88</v>
      </c>
    </row>
    <row r="21" spans="1:20" ht="141.75" customHeight="1">
      <c r="A21" s="11" t="s">
        <v>226</v>
      </c>
      <c r="B21" s="39" t="s">
        <v>250</v>
      </c>
      <c r="C21" s="31" t="s">
        <v>410</v>
      </c>
      <c r="D21" s="80" t="s">
        <v>182</v>
      </c>
      <c r="E21" s="85">
        <f t="shared" si="0"/>
        <v>41002.54</v>
      </c>
      <c r="F21" s="85">
        <f>17133-15279+175.84</f>
        <v>2029.84</v>
      </c>
      <c r="G21" s="106">
        <v>0</v>
      </c>
      <c r="H21" s="57">
        <v>38962.7</v>
      </c>
      <c r="I21" s="85">
        <v>10</v>
      </c>
      <c r="J21" s="106">
        <f t="shared" si="1"/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f t="shared" si="2"/>
        <v>0</v>
      </c>
      <c r="P21" s="106">
        <v>0</v>
      </c>
      <c r="Q21" s="106">
        <v>0</v>
      </c>
      <c r="R21" s="106">
        <v>0</v>
      </c>
      <c r="S21" s="106">
        <v>0</v>
      </c>
      <c r="T21" s="109">
        <f t="shared" si="3"/>
        <v>41002.54</v>
      </c>
    </row>
    <row r="22" spans="1:20" ht="94.5" customHeight="1">
      <c r="A22" s="207" t="s">
        <v>227</v>
      </c>
      <c r="B22" s="67" t="s">
        <v>251</v>
      </c>
      <c r="C22" s="201" t="s">
        <v>15</v>
      </c>
      <c r="D22" s="179" t="s">
        <v>329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86"/>
    </row>
    <row r="23" spans="1:20" ht="12.75" customHeight="1">
      <c r="A23" s="207"/>
      <c r="B23" s="9" t="s">
        <v>16</v>
      </c>
      <c r="C23" s="202"/>
      <c r="D23" s="180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87"/>
    </row>
    <row r="24" spans="1:20" ht="12.75" customHeight="1">
      <c r="A24" s="207"/>
      <c r="B24" s="9" t="s">
        <v>17</v>
      </c>
      <c r="C24" s="202"/>
      <c r="D24" s="180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87"/>
    </row>
    <row r="25" spans="1:20" ht="12.75" customHeight="1">
      <c r="A25" s="207"/>
      <c r="B25" s="9" t="s">
        <v>18</v>
      </c>
      <c r="C25" s="202"/>
      <c r="D25" s="180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87"/>
    </row>
    <row r="26" spans="1:20" ht="12.75" customHeight="1">
      <c r="A26" s="207"/>
      <c r="B26" s="9" t="s">
        <v>19</v>
      </c>
      <c r="C26" s="202"/>
      <c r="D26" s="180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87"/>
    </row>
    <row r="27" spans="1:20" ht="12.75" customHeight="1">
      <c r="A27" s="207"/>
      <c r="B27" s="9" t="s">
        <v>20</v>
      </c>
      <c r="C27" s="202"/>
      <c r="D27" s="180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87"/>
    </row>
    <row r="28" spans="1:20" ht="12.75" customHeight="1">
      <c r="A28" s="207"/>
      <c r="B28" s="9" t="s">
        <v>21</v>
      </c>
      <c r="C28" s="202"/>
      <c r="D28" s="180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87"/>
    </row>
    <row r="29" spans="1:20" ht="12.75" customHeight="1">
      <c r="A29" s="207"/>
      <c r="B29" s="9" t="s">
        <v>22</v>
      </c>
      <c r="C29" s="202"/>
      <c r="D29" s="180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87"/>
    </row>
    <row r="30" spans="1:20" ht="12.75" customHeight="1">
      <c r="A30" s="207"/>
      <c r="B30" s="9" t="s">
        <v>23</v>
      </c>
      <c r="C30" s="202"/>
      <c r="D30" s="180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87"/>
    </row>
    <row r="31" spans="1:20" ht="12.75" customHeight="1">
      <c r="A31" s="207"/>
      <c r="B31" s="9" t="s">
        <v>24</v>
      </c>
      <c r="C31" s="202"/>
      <c r="D31" s="180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87"/>
    </row>
    <row r="32" spans="1:20" ht="12.75" customHeight="1">
      <c r="A32" s="207"/>
      <c r="B32" s="9" t="s">
        <v>25</v>
      </c>
      <c r="C32" s="202"/>
      <c r="D32" s="180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87"/>
    </row>
    <row r="33" spans="1:20" ht="12.75" customHeight="1">
      <c r="A33" s="207"/>
      <c r="B33" s="9" t="s">
        <v>26</v>
      </c>
      <c r="C33" s="202"/>
      <c r="D33" s="180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87"/>
    </row>
    <row r="34" spans="1:20" ht="12.75" customHeight="1">
      <c r="A34" s="207"/>
      <c r="B34" s="9" t="s">
        <v>27</v>
      </c>
      <c r="C34" s="202"/>
      <c r="D34" s="180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87"/>
    </row>
    <row r="35" spans="1:20" ht="12.75" customHeight="1">
      <c r="A35" s="207"/>
      <c r="B35" s="9" t="s">
        <v>28</v>
      </c>
      <c r="C35" s="202"/>
      <c r="D35" s="180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87"/>
    </row>
    <row r="36" spans="1:20" ht="12.75" customHeight="1">
      <c r="A36" s="207"/>
      <c r="B36" s="9" t="s">
        <v>29</v>
      </c>
      <c r="C36" s="202"/>
      <c r="D36" s="180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87"/>
    </row>
    <row r="37" spans="1:20" ht="12.75" customHeight="1">
      <c r="A37" s="207"/>
      <c r="B37" s="9" t="s">
        <v>30</v>
      </c>
      <c r="C37" s="202"/>
      <c r="D37" s="180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87"/>
    </row>
    <row r="38" spans="1:20" ht="12.75" customHeight="1">
      <c r="A38" s="207"/>
      <c r="B38" s="9" t="s">
        <v>31</v>
      </c>
      <c r="C38" s="202"/>
      <c r="D38" s="180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87"/>
    </row>
    <row r="39" spans="1:20" ht="12.75" customHeight="1">
      <c r="A39" s="207"/>
      <c r="B39" s="9" t="s">
        <v>32</v>
      </c>
      <c r="C39" s="202"/>
      <c r="D39" s="180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87"/>
    </row>
    <row r="40" spans="1:20" ht="12.75" customHeight="1">
      <c r="A40" s="207"/>
      <c r="B40" s="9" t="s">
        <v>33</v>
      </c>
      <c r="C40" s="202"/>
      <c r="D40" s="180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87"/>
    </row>
    <row r="41" spans="1:20" ht="12.75" customHeight="1">
      <c r="A41" s="207"/>
      <c r="B41" s="9" t="s">
        <v>34</v>
      </c>
      <c r="C41" s="202"/>
      <c r="D41" s="180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87"/>
    </row>
    <row r="42" spans="1:20" ht="12.75" customHeight="1">
      <c r="A42" s="207"/>
      <c r="B42" s="9" t="s">
        <v>298</v>
      </c>
      <c r="C42" s="202"/>
      <c r="D42" s="180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87"/>
    </row>
    <row r="43" spans="1:20" ht="12.75" customHeight="1">
      <c r="A43" s="207"/>
      <c r="B43" s="9" t="s">
        <v>35</v>
      </c>
      <c r="C43" s="202"/>
      <c r="D43" s="180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87"/>
    </row>
    <row r="44" spans="1:20" ht="12.75" customHeight="1">
      <c r="A44" s="207"/>
      <c r="B44" s="9" t="s">
        <v>36</v>
      </c>
      <c r="C44" s="202"/>
      <c r="D44" s="180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87"/>
    </row>
    <row r="45" spans="1:20" ht="12.75" customHeight="1">
      <c r="A45" s="207"/>
      <c r="B45" s="9" t="s">
        <v>37</v>
      </c>
      <c r="C45" s="202"/>
      <c r="D45" s="180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87"/>
    </row>
    <row r="46" spans="1:20" ht="12.75" customHeight="1">
      <c r="A46" s="207"/>
      <c r="B46" s="9" t="s">
        <v>38</v>
      </c>
      <c r="C46" s="202"/>
      <c r="D46" s="180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87"/>
    </row>
    <row r="47" spans="1:20" ht="12.75" customHeight="1">
      <c r="A47" s="207"/>
      <c r="B47" s="9" t="s">
        <v>39</v>
      </c>
      <c r="C47" s="202"/>
      <c r="D47" s="180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87"/>
    </row>
    <row r="48" spans="1:20" ht="12.75" customHeight="1">
      <c r="A48" s="207"/>
      <c r="B48" s="9" t="s">
        <v>40</v>
      </c>
      <c r="C48" s="202"/>
      <c r="D48" s="180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87"/>
    </row>
    <row r="49" spans="1:20" ht="12.75" customHeight="1">
      <c r="A49" s="207"/>
      <c r="B49" s="9" t="s">
        <v>41</v>
      </c>
      <c r="C49" s="202"/>
      <c r="D49" s="180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87"/>
    </row>
    <row r="50" spans="1:20" ht="12.75" customHeight="1">
      <c r="A50" s="207"/>
      <c r="B50" s="9" t="s">
        <v>42</v>
      </c>
      <c r="C50" s="202"/>
      <c r="D50" s="180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87"/>
    </row>
    <row r="51" spans="1:20" ht="12.75" customHeight="1">
      <c r="A51" s="207"/>
      <c r="B51" s="9" t="s">
        <v>43</v>
      </c>
      <c r="C51" s="202"/>
      <c r="D51" s="180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87"/>
    </row>
    <row r="52" spans="1:20" ht="12.75" customHeight="1">
      <c r="A52" s="207"/>
      <c r="B52" s="9" t="s">
        <v>44</v>
      </c>
      <c r="C52" s="202"/>
      <c r="D52" s="180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87"/>
    </row>
    <row r="53" spans="1:20" ht="12.75" customHeight="1">
      <c r="A53" s="207"/>
      <c r="B53" s="9" t="s">
        <v>45</v>
      </c>
      <c r="C53" s="202"/>
      <c r="D53" s="180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87"/>
    </row>
    <row r="54" spans="1:20" ht="12.75" customHeight="1">
      <c r="A54" s="207"/>
      <c r="B54" s="9" t="s">
        <v>46</v>
      </c>
      <c r="C54" s="202"/>
      <c r="D54" s="180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87"/>
    </row>
    <row r="55" spans="1:20" ht="12.75" customHeight="1">
      <c r="A55" s="207"/>
      <c r="B55" s="9" t="s">
        <v>47</v>
      </c>
      <c r="C55" s="202"/>
      <c r="D55" s="180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87"/>
    </row>
    <row r="56" spans="1:20" ht="12.75" customHeight="1">
      <c r="A56" s="207"/>
      <c r="B56" s="9" t="s">
        <v>48</v>
      </c>
      <c r="C56" s="202"/>
      <c r="D56" s="180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87"/>
    </row>
    <row r="57" spans="1:20" ht="12.75" customHeight="1">
      <c r="A57" s="207"/>
      <c r="B57" s="9" t="s">
        <v>49</v>
      </c>
      <c r="C57" s="202"/>
      <c r="D57" s="180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87"/>
    </row>
    <row r="58" spans="1:20" ht="12.75" customHeight="1">
      <c r="A58" s="207"/>
      <c r="B58" s="9" t="s">
        <v>50</v>
      </c>
      <c r="C58" s="202"/>
      <c r="D58" s="180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87"/>
    </row>
    <row r="59" spans="1:20" ht="12.75" customHeight="1">
      <c r="A59" s="207"/>
      <c r="B59" s="9" t="s">
        <v>51</v>
      </c>
      <c r="C59" s="202"/>
      <c r="D59" s="180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87"/>
    </row>
    <row r="60" spans="1:20" ht="12.75" customHeight="1">
      <c r="A60" s="207"/>
      <c r="B60" s="9" t="s">
        <v>52</v>
      </c>
      <c r="C60" s="202"/>
      <c r="D60" s="180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87"/>
    </row>
    <row r="61" spans="1:20" ht="12.75" customHeight="1">
      <c r="A61" s="207"/>
      <c r="B61" s="9" t="s">
        <v>299</v>
      </c>
      <c r="C61" s="202"/>
      <c r="D61" s="180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87"/>
    </row>
    <row r="62" spans="1:20" ht="12.75" customHeight="1">
      <c r="A62" s="207"/>
      <c r="B62" s="9" t="s">
        <v>53</v>
      </c>
      <c r="C62" s="202"/>
      <c r="D62" s="180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87"/>
    </row>
    <row r="63" spans="1:20" ht="12.75" customHeight="1">
      <c r="A63" s="207"/>
      <c r="B63" s="9" t="s">
        <v>54</v>
      </c>
      <c r="C63" s="202"/>
      <c r="D63" s="180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87"/>
    </row>
    <row r="64" spans="1:20" ht="12.75" customHeight="1">
      <c r="A64" s="207"/>
      <c r="B64" s="9" t="s">
        <v>55</v>
      </c>
      <c r="C64" s="202"/>
      <c r="D64" s="180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87"/>
    </row>
    <row r="65" spans="1:20" ht="12.75" customHeight="1">
      <c r="A65" s="207"/>
      <c r="B65" s="9" t="s">
        <v>56</v>
      </c>
      <c r="C65" s="202"/>
      <c r="D65" s="180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87"/>
    </row>
    <row r="66" spans="1:20" ht="12.75" customHeight="1">
      <c r="A66" s="207"/>
      <c r="B66" s="9" t="s">
        <v>57</v>
      </c>
      <c r="C66" s="202"/>
      <c r="D66" s="180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87"/>
    </row>
    <row r="67" spans="1:20" ht="12.75" customHeight="1">
      <c r="A67" s="207"/>
      <c r="B67" s="9" t="s">
        <v>58</v>
      </c>
      <c r="C67" s="202"/>
      <c r="D67" s="180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87"/>
    </row>
    <row r="68" spans="1:20" ht="12.75" customHeight="1">
      <c r="A68" s="207"/>
      <c r="B68" s="9" t="s">
        <v>59</v>
      </c>
      <c r="C68" s="202"/>
      <c r="D68" s="180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87"/>
    </row>
    <row r="69" spans="1:20" ht="12.75" customHeight="1">
      <c r="A69" s="207"/>
      <c r="B69" s="9" t="s">
        <v>60</v>
      </c>
      <c r="C69" s="202"/>
      <c r="D69" s="180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87"/>
    </row>
    <row r="70" spans="1:20" ht="12.75" customHeight="1">
      <c r="A70" s="207"/>
      <c r="B70" s="9" t="s">
        <v>61</v>
      </c>
      <c r="C70" s="202"/>
      <c r="D70" s="180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87"/>
    </row>
    <row r="71" spans="1:20" ht="12.75" customHeight="1">
      <c r="A71" s="207"/>
      <c r="B71" s="9" t="s">
        <v>62</v>
      </c>
      <c r="C71" s="202"/>
      <c r="D71" s="180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87"/>
    </row>
    <row r="72" spans="1:20" ht="12.75" customHeight="1">
      <c r="A72" s="207"/>
      <c r="B72" s="9" t="s">
        <v>300</v>
      </c>
      <c r="C72" s="202"/>
      <c r="D72" s="180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87"/>
    </row>
    <row r="73" spans="1:20" ht="12.75" customHeight="1">
      <c r="A73" s="207"/>
      <c r="B73" s="9" t="s">
        <v>63</v>
      </c>
      <c r="C73" s="203"/>
      <c r="D73" s="181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88"/>
    </row>
    <row r="74" spans="1:20" ht="114" customHeight="1">
      <c r="A74" s="11" t="s">
        <v>228</v>
      </c>
      <c r="B74" s="8" t="s">
        <v>482</v>
      </c>
      <c r="C74" s="33" t="s">
        <v>15</v>
      </c>
      <c r="D74" s="80" t="s">
        <v>329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5.25" customHeight="1">
      <c r="A75" s="11" t="s">
        <v>229</v>
      </c>
      <c r="B75" s="8" t="s">
        <v>483</v>
      </c>
      <c r="C75" s="33" t="s">
        <v>15</v>
      </c>
      <c r="D75" s="80" t="s">
        <v>329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3" customHeight="1">
      <c r="A76" s="11" t="s">
        <v>230</v>
      </c>
      <c r="B76" s="8" t="s">
        <v>484</v>
      </c>
      <c r="C76" s="33" t="s">
        <v>15</v>
      </c>
      <c r="D76" s="80" t="s">
        <v>329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3" customHeight="1">
      <c r="A77" s="11" t="s">
        <v>319</v>
      </c>
      <c r="B77" s="7" t="s">
        <v>472</v>
      </c>
      <c r="C77" s="31" t="s">
        <v>232</v>
      </c>
      <c r="D77" s="80" t="s">
        <v>183</v>
      </c>
      <c r="E77" s="106">
        <f aca="true" t="shared" si="4" ref="E77:E82">SUM(F77:I77)</f>
        <v>0</v>
      </c>
      <c r="F77" s="106">
        <v>0</v>
      </c>
      <c r="G77" s="106">
        <v>0</v>
      </c>
      <c r="H77" s="106">
        <v>0</v>
      </c>
      <c r="I77" s="106">
        <v>0</v>
      </c>
      <c r="J77" s="57">
        <f aca="true" t="shared" si="5" ref="J77:J84">SUM(K77:N77)</f>
        <v>3500</v>
      </c>
      <c r="K77" s="57">
        <v>3500</v>
      </c>
      <c r="L77" s="106">
        <v>0</v>
      </c>
      <c r="M77" s="106">
        <v>0</v>
      </c>
      <c r="N77" s="106">
        <v>0</v>
      </c>
      <c r="O77" s="106">
        <f aca="true" t="shared" si="6" ref="O77:O84">SUM(P77:S77)</f>
        <v>0</v>
      </c>
      <c r="P77" s="106">
        <v>0</v>
      </c>
      <c r="Q77" s="106">
        <v>0</v>
      </c>
      <c r="R77" s="106">
        <v>0</v>
      </c>
      <c r="S77" s="106">
        <v>0</v>
      </c>
      <c r="T77" s="109">
        <f aca="true" t="shared" si="7" ref="T77:T82">E77+J77+O77</f>
        <v>3500</v>
      </c>
    </row>
    <row r="78" spans="1:20" ht="150.75" customHeight="1">
      <c r="A78" s="11" t="s">
        <v>389</v>
      </c>
      <c r="B78" s="7" t="s">
        <v>414</v>
      </c>
      <c r="C78" s="31" t="s">
        <v>386</v>
      </c>
      <c r="D78" s="80" t="s">
        <v>182</v>
      </c>
      <c r="E78" s="135">
        <f t="shared" si="4"/>
        <v>3168.1</v>
      </c>
      <c r="F78" s="135">
        <v>3168.1</v>
      </c>
      <c r="G78" s="106">
        <v>0</v>
      </c>
      <c r="H78" s="106">
        <v>0</v>
      </c>
      <c r="I78" s="106">
        <v>0</v>
      </c>
      <c r="J78" s="57">
        <f t="shared" si="5"/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f t="shared" si="6"/>
        <v>0</v>
      </c>
      <c r="P78" s="106">
        <v>0</v>
      </c>
      <c r="Q78" s="106">
        <v>0</v>
      </c>
      <c r="R78" s="106">
        <v>0</v>
      </c>
      <c r="S78" s="106">
        <v>0</v>
      </c>
      <c r="T78" s="109">
        <f t="shared" si="7"/>
        <v>3168.1</v>
      </c>
    </row>
    <row r="79" spans="1:20" ht="120.75" customHeight="1">
      <c r="A79" s="11" t="s">
        <v>401</v>
      </c>
      <c r="B79" s="7" t="s">
        <v>394</v>
      </c>
      <c r="C79" s="31" t="s">
        <v>412</v>
      </c>
      <c r="D79" s="80" t="s">
        <v>335</v>
      </c>
      <c r="E79" s="135">
        <f t="shared" si="4"/>
        <v>1500</v>
      </c>
      <c r="F79" s="135">
        <v>1500</v>
      </c>
      <c r="G79" s="106">
        <v>0</v>
      </c>
      <c r="H79" s="106">
        <v>0</v>
      </c>
      <c r="I79" s="106">
        <v>0</v>
      </c>
      <c r="J79" s="135">
        <f t="shared" si="5"/>
        <v>3010</v>
      </c>
      <c r="K79" s="135">
        <v>3000</v>
      </c>
      <c r="L79" s="106">
        <v>0</v>
      </c>
      <c r="M79" s="106">
        <v>0</v>
      </c>
      <c r="N79" s="135">
        <v>10</v>
      </c>
      <c r="O79" s="106">
        <f t="shared" si="6"/>
        <v>0</v>
      </c>
      <c r="P79" s="106">
        <v>0</v>
      </c>
      <c r="Q79" s="106">
        <v>0</v>
      </c>
      <c r="R79" s="106">
        <v>0</v>
      </c>
      <c r="S79" s="106">
        <v>0</v>
      </c>
      <c r="T79" s="109">
        <f t="shared" si="7"/>
        <v>4510</v>
      </c>
    </row>
    <row r="80" spans="1:20" ht="108" customHeight="1">
      <c r="A80" s="11" t="s">
        <v>402</v>
      </c>
      <c r="B80" s="7" t="s">
        <v>408</v>
      </c>
      <c r="C80" s="31" t="s">
        <v>410</v>
      </c>
      <c r="D80" s="80" t="s">
        <v>182</v>
      </c>
      <c r="E80" s="85">
        <f t="shared" si="4"/>
        <v>1463.574</v>
      </c>
      <c r="F80" s="85">
        <f>166.03355-95.46005</f>
        <v>70.574</v>
      </c>
      <c r="G80" s="106">
        <v>0</v>
      </c>
      <c r="H80" s="85">
        <v>1393</v>
      </c>
      <c r="I80" s="106">
        <v>0</v>
      </c>
      <c r="J80" s="57">
        <f t="shared" si="5"/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f t="shared" si="6"/>
        <v>0</v>
      </c>
      <c r="P80" s="106">
        <v>0</v>
      </c>
      <c r="Q80" s="106">
        <v>0</v>
      </c>
      <c r="R80" s="106">
        <v>0</v>
      </c>
      <c r="S80" s="106">
        <v>0</v>
      </c>
      <c r="T80" s="108">
        <f t="shared" si="7"/>
        <v>1463.57</v>
      </c>
    </row>
    <row r="81" spans="1:20" ht="60.75" customHeight="1">
      <c r="A81" s="11" t="s">
        <v>411</v>
      </c>
      <c r="B81" s="7" t="s">
        <v>416</v>
      </c>
      <c r="C81" s="31" t="s">
        <v>232</v>
      </c>
      <c r="D81" s="80" t="s">
        <v>184</v>
      </c>
      <c r="E81" s="106">
        <f t="shared" si="4"/>
        <v>0</v>
      </c>
      <c r="F81" s="106">
        <v>0</v>
      </c>
      <c r="G81" s="106">
        <v>0</v>
      </c>
      <c r="H81" s="106">
        <v>0</v>
      </c>
      <c r="I81" s="106">
        <v>0</v>
      </c>
      <c r="J81" s="106">
        <f t="shared" si="5"/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f t="shared" si="6"/>
        <v>0</v>
      </c>
      <c r="P81" s="106">
        <v>0</v>
      </c>
      <c r="Q81" s="106">
        <v>0</v>
      </c>
      <c r="R81" s="106">
        <v>0</v>
      </c>
      <c r="S81" s="106">
        <v>0</v>
      </c>
      <c r="T81" s="156">
        <f t="shared" si="7"/>
        <v>0</v>
      </c>
    </row>
    <row r="82" spans="1:20" ht="46.5" customHeight="1">
      <c r="A82" s="11" t="s">
        <v>415</v>
      </c>
      <c r="B82" s="7" t="s">
        <v>417</v>
      </c>
      <c r="C82" s="31" t="s">
        <v>232</v>
      </c>
      <c r="D82" s="80" t="s">
        <v>184</v>
      </c>
      <c r="E82" s="106">
        <f t="shared" si="4"/>
        <v>0</v>
      </c>
      <c r="F82" s="106">
        <v>0</v>
      </c>
      <c r="G82" s="106">
        <v>0</v>
      </c>
      <c r="H82" s="106">
        <v>0</v>
      </c>
      <c r="I82" s="106">
        <v>0</v>
      </c>
      <c r="J82" s="106">
        <f t="shared" si="5"/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f t="shared" si="6"/>
        <v>0</v>
      </c>
      <c r="P82" s="106">
        <v>0</v>
      </c>
      <c r="Q82" s="106">
        <v>0</v>
      </c>
      <c r="R82" s="106">
        <v>0</v>
      </c>
      <c r="S82" s="106">
        <v>0</v>
      </c>
      <c r="T82" s="156">
        <f t="shared" si="7"/>
        <v>0</v>
      </c>
    </row>
    <row r="83" spans="1:20" ht="172.5" customHeight="1">
      <c r="A83" s="11" t="s">
        <v>426</v>
      </c>
      <c r="B83" s="7" t="s">
        <v>455</v>
      </c>
      <c r="C83" s="31" t="s">
        <v>410</v>
      </c>
      <c r="D83" s="80" t="s">
        <v>403</v>
      </c>
      <c r="E83" s="106">
        <f>SUM(F83:I83)</f>
        <v>0</v>
      </c>
      <c r="F83" s="106">
        <v>0</v>
      </c>
      <c r="G83" s="106">
        <v>0</v>
      </c>
      <c r="H83" s="106">
        <v>0</v>
      </c>
      <c r="I83" s="106">
        <v>0</v>
      </c>
      <c r="J83" s="106">
        <f t="shared" si="5"/>
        <v>315077</v>
      </c>
      <c r="K83" s="106">
        <v>315077</v>
      </c>
      <c r="L83" s="106">
        <v>0</v>
      </c>
      <c r="M83" s="106">
        <v>0</v>
      </c>
      <c r="N83" s="106">
        <v>0</v>
      </c>
      <c r="O83" s="106">
        <f t="shared" si="6"/>
        <v>315077</v>
      </c>
      <c r="P83" s="106">
        <v>315077</v>
      </c>
      <c r="Q83" s="106">
        <v>0</v>
      </c>
      <c r="R83" s="106">
        <v>0</v>
      </c>
      <c r="S83" s="106">
        <v>0</v>
      </c>
      <c r="T83" s="109">
        <f>E83+J83+O83</f>
        <v>630154</v>
      </c>
    </row>
    <row r="84" spans="1:20" ht="181.5" customHeight="1">
      <c r="A84" s="11" t="s">
        <v>461</v>
      </c>
      <c r="B84" s="7" t="s">
        <v>456</v>
      </c>
      <c r="C84" s="31" t="s">
        <v>410</v>
      </c>
      <c r="D84" s="80" t="s">
        <v>403</v>
      </c>
      <c r="E84" s="106">
        <f>SUM(F84:I84)</f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f t="shared" si="5"/>
        <v>3637</v>
      </c>
      <c r="K84" s="106">
        <v>3637</v>
      </c>
      <c r="L84" s="106">
        <v>0</v>
      </c>
      <c r="M84" s="106">
        <v>0</v>
      </c>
      <c r="N84" s="106">
        <v>0</v>
      </c>
      <c r="O84" s="106">
        <f t="shared" si="6"/>
        <v>3637</v>
      </c>
      <c r="P84" s="106">
        <v>3637</v>
      </c>
      <c r="Q84" s="106">
        <v>0</v>
      </c>
      <c r="R84" s="106">
        <v>0</v>
      </c>
      <c r="S84" s="106">
        <v>0</v>
      </c>
      <c r="T84" s="109">
        <f>E84+J84+O84</f>
        <v>7274</v>
      </c>
    </row>
    <row r="85" spans="1:21" ht="28.5" customHeight="1">
      <c r="A85" s="11" t="s">
        <v>462</v>
      </c>
      <c r="B85" s="84" t="s">
        <v>64</v>
      </c>
      <c r="C85" s="31"/>
      <c r="D85" s="31"/>
      <c r="E85" s="86">
        <f>SUM(E16:E82)</f>
        <v>193544.774</v>
      </c>
      <c r="F85" s="86">
        <f>SUM(F16:F82)</f>
        <v>23216.374</v>
      </c>
      <c r="G85" s="86">
        <f>SUM(G16:G82)</f>
        <v>84526.6</v>
      </c>
      <c r="H85" s="86">
        <f>SUM(H16:H82)</f>
        <v>85791.8</v>
      </c>
      <c r="I85" s="86">
        <f>SUM(I16:I82)</f>
        <v>10</v>
      </c>
      <c r="J85" s="86">
        <f>SUM(J16:J84)</f>
        <v>403144</v>
      </c>
      <c r="K85" s="86">
        <f aca="true" t="shared" si="8" ref="K85:T85">SUM(K16:K84)</f>
        <v>403114</v>
      </c>
      <c r="L85" s="61">
        <f t="shared" si="8"/>
        <v>0</v>
      </c>
      <c r="M85" s="61">
        <f t="shared" si="8"/>
        <v>0</v>
      </c>
      <c r="N85" s="86">
        <f t="shared" si="8"/>
        <v>30</v>
      </c>
      <c r="O85" s="86">
        <f t="shared" si="8"/>
        <v>498714</v>
      </c>
      <c r="P85" s="86">
        <f t="shared" si="8"/>
        <v>498714</v>
      </c>
      <c r="Q85" s="86">
        <f t="shared" si="8"/>
        <v>0</v>
      </c>
      <c r="R85" s="86">
        <f t="shared" si="8"/>
        <v>0</v>
      </c>
      <c r="S85" s="86">
        <f t="shared" si="8"/>
        <v>0</v>
      </c>
      <c r="T85" s="86">
        <f t="shared" si="8"/>
        <v>1095402.77</v>
      </c>
      <c r="U85" s="154">
        <f>E85+J85+O85</f>
        <v>1095402.774</v>
      </c>
    </row>
    <row r="86" spans="1:20" ht="34.5" customHeight="1">
      <c r="A86" s="93">
        <v>2</v>
      </c>
      <c r="B86" s="196" t="s">
        <v>252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8"/>
    </row>
    <row r="87" spans="1:23" ht="131.25" customHeight="1">
      <c r="A87" s="11" t="s">
        <v>217</v>
      </c>
      <c r="B87" s="7" t="s">
        <v>313</v>
      </c>
      <c r="C87" s="31" t="s">
        <v>232</v>
      </c>
      <c r="D87" s="80" t="s">
        <v>329</v>
      </c>
      <c r="E87" s="57">
        <f aca="true" t="shared" si="9" ref="E87:E95">SUM(F87:I87)</f>
        <v>911</v>
      </c>
      <c r="F87" s="58">
        <v>911</v>
      </c>
      <c r="G87" s="46">
        <v>0</v>
      </c>
      <c r="H87" s="46">
        <v>0</v>
      </c>
      <c r="I87" s="46">
        <v>0</v>
      </c>
      <c r="J87" s="57">
        <f aca="true" t="shared" si="10" ref="J87:J97">SUM(K87:N87)</f>
        <v>973</v>
      </c>
      <c r="K87" s="58">
        <v>973</v>
      </c>
      <c r="L87" s="46">
        <v>0</v>
      </c>
      <c r="M87" s="46">
        <v>0</v>
      </c>
      <c r="N87" s="58">
        <v>0</v>
      </c>
      <c r="O87" s="57">
        <f aca="true" t="shared" si="11" ref="O87:O97">SUM(P87:S87)</f>
        <v>973</v>
      </c>
      <c r="P87" s="57">
        <v>973</v>
      </c>
      <c r="Q87" s="106">
        <v>0</v>
      </c>
      <c r="R87" s="106">
        <v>0</v>
      </c>
      <c r="S87" s="106">
        <v>0</v>
      </c>
      <c r="T87" s="109">
        <f aca="true" t="shared" si="12" ref="T87:T95">E87+J87+O87</f>
        <v>2857</v>
      </c>
      <c r="V87" s="87">
        <v>2983</v>
      </c>
      <c r="W87" s="96">
        <f>T87-V87</f>
        <v>-126</v>
      </c>
    </row>
    <row r="88" spans="1:23" ht="103.5" customHeight="1">
      <c r="A88" s="11" t="s">
        <v>218</v>
      </c>
      <c r="B88" s="28" t="s">
        <v>464</v>
      </c>
      <c r="C88" s="31" t="s">
        <v>410</v>
      </c>
      <c r="D88" s="80" t="s">
        <v>182</v>
      </c>
      <c r="E88" s="85">
        <f t="shared" si="9"/>
        <v>29226</v>
      </c>
      <c r="F88" s="58">
        <f>9041+23317.683-70.574-500+950-175.84-2411-925.3</f>
        <v>29226</v>
      </c>
      <c r="G88" s="46">
        <v>0</v>
      </c>
      <c r="H88" s="46">
        <v>0</v>
      </c>
      <c r="I88" s="46">
        <v>0</v>
      </c>
      <c r="J88" s="57">
        <f t="shared" si="10"/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f t="shared" si="11"/>
        <v>0</v>
      </c>
      <c r="P88" s="106">
        <v>0</v>
      </c>
      <c r="Q88" s="106">
        <v>0</v>
      </c>
      <c r="R88" s="106">
        <v>0</v>
      </c>
      <c r="S88" s="106">
        <v>0</v>
      </c>
      <c r="T88" s="109">
        <f t="shared" si="12"/>
        <v>29226</v>
      </c>
      <c r="V88" s="87">
        <v>204485</v>
      </c>
      <c r="W88" s="96">
        <f>T88-V88</f>
        <v>-175259</v>
      </c>
    </row>
    <row r="89" spans="1:23" ht="287.25" customHeight="1">
      <c r="A89" s="11" t="s">
        <v>219</v>
      </c>
      <c r="B89" s="28" t="s">
        <v>451</v>
      </c>
      <c r="C89" s="31" t="s">
        <v>410</v>
      </c>
      <c r="D89" s="80" t="s">
        <v>182</v>
      </c>
      <c r="E89" s="57">
        <f t="shared" si="9"/>
        <v>15376.8</v>
      </c>
      <c r="F89" s="58">
        <f>5500-1650</f>
        <v>3850</v>
      </c>
      <c r="G89" s="58">
        <v>3842.3</v>
      </c>
      <c r="H89" s="58">
        <v>7684.5</v>
      </c>
      <c r="I89" s="46">
        <v>0</v>
      </c>
      <c r="J89" s="57">
        <f t="shared" si="10"/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f t="shared" si="11"/>
        <v>0</v>
      </c>
      <c r="P89" s="106">
        <v>0</v>
      </c>
      <c r="Q89" s="106">
        <v>0</v>
      </c>
      <c r="R89" s="106">
        <v>0</v>
      </c>
      <c r="S89" s="106">
        <v>0</v>
      </c>
      <c r="T89" s="109">
        <f t="shared" si="12"/>
        <v>15376.8</v>
      </c>
      <c r="V89" s="87">
        <v>33000</v>
      </c>
      <c r="W89" s="96">
        <f>T89-V89</f>
        <v>-17623.2</v>
      </c>
    </row>
    <row r="90" spans="1:23" ht="88.5" customHeight="1">
      <c r="A90" s="11" t="s">
        <v>220</v>
      </c>
      <c r="B90" s="7" t="s">
        <v>326</v>
      </c>
      <c r="C90" s="31" t="s">
        <v>410</v>
      </c>
      <c r="D90" s="80" t="s">
        <v>182</v>
      </c>
      <c r="E90" s="135">
        <f t="shared" si="9"/>
        <v>824</v>
      </c>
      <c r="F90" s="46">
        <v>0</v>
      </c>
      <c r="G90" s="58">
        <v>824</v>
      </c>
      <c r="H90" s="46">
        <v>0</v>
      </c>
      <c r="I90" s="46">
        <v>0</v>
      </c>
      <c r="J90" s="57">
        <f t="shared" si="10"/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f t="shared" si="11"/>
        <v>0</v>
      </c>
      <c r="P90" s="106">
        <v>0</v>
      </c>
      <c r="Q90" s="106">
        <v>0</v>
      </c>
      <c r="R90" s="106">
        <v>0</v>
      </c>
      <c r="S90" s="106">
        <v>0</v>
      </c>
      <c r="T90" s="109">
        <f t="shared" si="12"/>
        <v>824</v>
      </c>
      <c r="W90" s="96"/>
    </row>
    <row r="91" spans="1:23" ht="78" customHeight="1">
      <c r="A91" s="11" t="s">
        <v>321</v>
      </c>
      <c r="B91" s="7" t="s">
        <v>320</v>
      </c>
      <c r="C91" s="31" t="s">
        <v>410</v>
      </c>
      <c r="D91" s="80" t="s">
        <v>182</v>
      </c>
      <c r="E91" s="135">
        <f t="shared" si="9"/>
        <v>200</v>
      </c>
      <c r="F91" s="136">
        <v>200</v>
      </c>
      <c r="G91" s="46">
        <v>0</v>
      </c>
      <c r="H91" s="46">
        <v>0</v>
      </c>
      <c r="I91" s="46">
        <v>0</v>
      </c>
      <c r="J91" s="57">
        <f t="shared" si="10"/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f t="shared" si="11"/>
        <v>0</v>
      </c>
      <c r="P91" s="106">
        <v>0</v>
      </c>
      <c r="Q91" s="106">
        <v>0</v>
      </c>
      <c r="R91" s="106">
        <v>0</v>
      </c>
      <c r="S91" s="106">
        <v>0</v>
      </c>
      <c r="T91" s="109">
        <f t="shared" si="12"/>
        <v>200</v>
      </c>
      <c r="W91" s="96"/>
    </row>
    <row r="92" spans="1:23" ht="78" customHeight="1">
      <c r="A92" s="11" t="s">
        <v>325</v>
      </c>
      <c r="B92" s="7" t="s">
        <v>390</v>
      </c>
      <c r="C92" s="31" t="s">
        <v>410</v>
      </c>
      <c r="D92" s="80" t="s">
        <v>329</v>
      </c>
      <c r="E92" s="57">
        <f t="shared" si="9"/>
        <v>21333</v>
      </c>
      <c r="F92" s="58">
        <f>20506+3372-2482-178</f>
        <v>21218</v>
      </c>
      <c r="G92" s="46">
        <v>0</v>
      </c>
      <c r="H92" s="46">
        <v>0</v>
      </c>
      <c r="I92" s="58">
        <v>115</v>
      </c>
      <c r="J92" s="57">
        <f t="shared" si="10"/>
        <v>15000</v>
      </c>
      <c r="K92" s="58">
        <v>15000</v>
      </c>
      <c r="L92" s="46">
        <v>0</v>
      </c>
      <c r="M92" s="46">
        <v>0</v>
      </c>
      <c r="N92" s="46">
        <v>0</v>
      </c>
      <c r="O92" s="106">
        <f t="shared" si="11"/>
        <v>0</v>
      </c>
      <c r="P92" s="106">
        <v>0</v>
      </c>
      <c r="Q92" s="106"/>
      <c r="R92" s="106">
        <v>0</v>
      </c>
      <c r="S92" s="106">
        <v>0</v>
      </c>
      <c r="T92" s="109">
        <f t="shared" si="12"/>
        <v>36333</v>
      </c>
      <c r="W92" s="96"/>
    </row>
    <row r="93" spans="1:23" ht="78" customHeight="1">
      <c r="A93" s="11" t="s">
        <v>393</v>
      </c>
      <c r="B93" s="7" t="s">
        <v>400</v>
      </c>
      <c r="C93" s="31" t="s">
        <v>410</v>
      </c>
      <c r="D93" s="80" t="s">
        <v>182</v>
      </c>
      <c r="E93" s="135">
        <f t="shared" si="9"/>
        <v>1500</v>
      </c>
      <c r="F93" s="136">
        <v>1500</v>
      </c>
      <c r="G93" s="46">
        <v>0</v>
      </c>
      <c r="H93" s="46">
        <v>0</v>
      </c>
      <c r="I93" s="46">
        <v>0</v>
      </c>
      <c r="J93" s="57">
        <f t="shared" si="10"/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f t="shared" si="11"/>
        <v>0</v>
      </c>
      <c r="P93" s="106">
        <v>0</v>
      </c>
      <c r="Q93" s="106">
        <v>0</v>
      </c>
      <c r="R93" s="106">
        <v>0</v>
      </c>
      <c r="S93" s="106">
        <v>0</v>
      </c>
      <c r="T93" s="109">
        <f t="shared" si="12"/>
        <v>1500</v>
      </c>
      <c r="W93" s="96"/>
    </row>
    <row r="94" spans="1:23" ht="86.25" customHeight="1">
      <c r="A94" s="11" t="s">
        <v>398</v>
      </c>
      <c r="B94" s="7" t="s">
        <v>399</v>
      </c>
      <c r="C94" s="31" t="s">
        <v>232</v>
      </c>
      <c r="D94" s="80" t="s">
        <v>403</v>
      </c>
      <c r="E94" s="106">
        <f t="shared" si="9"/>
        <v>0</v>
      </c>
      <c r="F94" s="46">
        <v>0</v>
      </c>
      <c r="G94" s="46">
        <v>0</v>
      </c>
      <c r="H94" s="46">
        <v>0</v>
      </c>
      <c r="I94" s="46">
        <v>0</v>
      </c>
      <c r="J94" s="57">
        <f t="shared" si="10"/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f t="shared" si="11"/>
        <v>0</v>
      </c>
      <c r="P94" s="106">
        <v>0</v>
      </c>
      <c r="Q94" s="106">
        <v>0</v>
      </c>
      <c r="R94" s="106">
        <v>0</v>
      </c>
      <c r="S94" s="106">
        <v>0</v>
      </c>
      <c r="T94" s="156">
        <f t="shared" si="12"/>
        <v>0</v>
      </c>
      <c r="W94" s="96"/>
    </row>
    <row r="95" spans="1:23" ht="86.25" customHeight="1">
      <c r="A95" s="11" t="s">
        <v>404</v>
      </c>
      <c r="B95" s="7" t="s">
        <v>405</v>
      </c>
      <c r="C95" s="31" t="s">
        <v>410</v>
      </c>
      <c r="D95" s="80" t="s">
        <v>182</v>
      </c>
      <c r="E95" s="135">
        <f t="shared" si="9"/>
        <v>1717.9</v>
      </c>
      <c r="F95" s="46">
        <v>0</v>
      </c>
      <c r="G95" s="58">
        <v>1717.9</v>
      </c>
      <c r="H95" s="46">
        <v>0</v>
      </c>
      <c r="I95" s="46">
        <v>0</v>
      </c>
      <c r="J95" s="57">
        <f t="shared" si="10"/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f t="shared" si="11"/>
        <v>0</v>
      </c>
      <c r="P95" s="106">
        <v>0</v>
      </c>
      <c r="Q95" s="106">
        <v>0</v>
      </c>
      <c r="R95" s="106">
        <v>0</v>
      </c>
      <c r="S95" s="106">
        <v>0</v>
      </c>
      <c r="T95" s="109">
        <f t="shared" si="12"/>
        <v>1717.9</v>
      </c>
      <c r="W95" s="96"/>
    </row>
    <row r="96" spans="1:23" ht="82.5" customHeight="1">
      <c r="A96" s="11" t="s">
        <v>406</v>
      </c>
      <c r="B96" s="7" t="s">
        <v>446</v>
      </c>
      <c r="C96" s="31" t="s">
        <v>410</v>
      </c>
      <c r="D96" s="80" t="s">
        <v>182</v>
      </c>
      <c r="E96" s="106">
        <f>SUM(F96:I96)</f>
        <v>0</v>
      </c>
      <c r="F96" s="46">
        <v>0</v>
      </c>
      <c r="G96" s="46">
        <v>0</v>
      </c>
      <c r="H96" s="46">
        <v>0</v>
      </c>
      <c r="I96" s="46">
        <v>0</v>
      </c>
      <c r="J96" s="57">
        <f t="shared" si="10"/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f t="shared" si="11"/>
        <v>0</v>
      </c>
      <c r="P96" s="106">
        <v>0</v>
      </c>
      <c r="Q96" s="106">
        <v>0</v>
      </c>
      <c r="R96" s="106">
        <v>0</v>
      </c>
      <c r="S96" s="106">
        <v>0</v>
      </c>
      <c r="T96" s="156">
        <f>E96+J96+O96</f>
        <v>0</v>
      </c>
      <c r="W96" s="96"/>
    </row>
    <row r="97" spans="1:23" ht="158.25" customHeight="1">
      <c r="A97" s="11" t="s">
        <v>445</v>
      </c>
      <c r="B97" s="7" t="s">
        <v>453</v>
      </c>
      <c r="C97" s="31" t="s">
        <v>410</v>
      </c>
      <c r="D97" s="80" t="s">
        <v>403</v>
      </c>
      <c r="E97" s="106">
        <f>SUM(F97:I97)</f>
        <v>0</v>
      </c>
      <c r="F97" s="46">
        <v>0</v>
      </c>
      <c r="G97" s="46">
        <v>0</v>
      </c>
      <c r="H97" s="46">
        <v>0</v>
      </c>
      <c r="I97" s="46">
        <v>0</v>
      </c>
      <c r="J97" s="57">
        <f t="shared" si="10"/>
        <v>2000</v>
      </c>
      <c r="K97" s="106">
        <v>2000</v>
      </c>
      <c r="L97" s="106">
        <v>0</v>
      </c>
      <c r="M97" s="106">
        <v>0</v>
      </c>
      <c r="N97" s="106">
        <v>0</v>
      </c>
      <c r="O97" s="106">
        <f t="shared" si="11"/>
        <v>0</v>
      </c>
      <c r="P97" s="106">
        <v>0</v>
      </c>
      <c r="Q97" s="106">
        <v>0</v>
      </c>
      <c r="R97" s="106">
        <v>0</v>
      </c>
      <c r="S97" s="106">
        <v>0</v>
      </c>
      <c r="T97" s="109">
        <f>E97+J97+O97</f>
        <v>2000</v>
      </c>
      <c r="W97" s="96"/>
    </row>
    <row r="98" spans="1:23" s="15" customFormat="1" ht="23.25" customHeight="1">
      <c r="A98" s="11" t="s">
        <v>452</v>
      </c>
      <c r="B98" s="48" t="s">
        <v>65</v>
      </c>
      <c r="C98" s="49"/>
      <c r="D98" s="49"/>
      <c r="E98" s="86">
        <f>SUM(E87:E96)</f>
        <v>71088.7</v>
      </c>
      <c r="F98" s="86">
        <f aca="true" t="shared" si="13" ref="F98:S98">SUM(F87:F96)</f>
        <v>56905</v>
      </c>
      <c r="G98" s="86">
        <f t="shared" si="13"/>
        <v>6384.2</v>
      </c>
      <c r="H98" s="161">
        <f t="shared" si="13"/>
        <v>7684.5</v>
      </c>
      <c r="I98" s="161">
        <f t="shared" si="13"/>
        <v>115</v>
      </c>
      <c r="J98" s="161">
        <f>SUM(J87:J97)</f>
        <v>17973</v>
      </c>
      <c r="K98" s="161">
        <f>SUM(K87:K97)</f>
        <v>17973</v>
      </c>
      <c r="L98" s="161">
        <f>SUM(L87:L97)</f>
        <v>0</v>
      </c>
      <c r="M98" s="161">
        <f>SUM(M87:M97)</f>
        <v>0</v>
      </c>
      <c r="N98" s="161">
        <f>SUM(N87:N97)</f>
        <v>0</v>
      </c>
      <c r="O98" s="161">
        <f t="shared" si="13"/>
        <v>973</v>
      </c>
      <c r="P98" s="161">
        <f t="shared" si="13"/>
        <v>973</v>
      </c>
      <c r="Q98" s="161">
        <f t="shared" si="13"/>
        <v>0</v>
      </c>
      <c r="R98" s="161">
        <f t="shared" si="13"/>
        <v>0</v>
      </c>
      <c r="S98" s="161">
        <f t="shared" si="13"/>
        <v>0</v>
      </c>
      <c r="T98" s="86">
        <f>SUM(T87:T97)</f>
        <v>90034.7</v>
      </c>
      <c r="U98" s="154">
        <f>E98+J98+O98</f>
        <v>90034.7</v>
      </c>
      <c r="V98" s="52">
        <v>3129781.2</v>
      </c>
      <c r="W98" s="96">
        <f>T98-V98</f>
        <v>-3039746.5</v>
      </c>
    </row>
    <row r="99" spans="1:20" ht="24" customHeight="1">
      <c r="A99" s="93">
        <v>3</v>
      </c>
      <c r="B99" s="199" t="s">
        <v>190</v>
      </c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110"/>
    </row>
    <row r="100" spans="1:20" ht="47.25">
      <c r="A100" s="93">
        <v>3.1</v>
      </c>
      <c r="B100" s="7" t="s">
        <v>66</v>
      </c>
      <c r="C100" s="31"/>
      <c r="D100" s="31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111"/>
    </row>
    <row r="101" spans="1:20" ht="86.25" customHeight="1">
      <c r="A101" s="11" t="s">
        <v>67</v>
      </c>
      <c r="B101" s="39" t="s">
        <v>68</v>
      </c>
      <c r="C101" s="31" t="s">
        <v>410</v>
      </c>
      <c r="D101" s="80" t="s">
        <v>329</v>
      </c>
      <c r="E101" s="57">
        <f aca="true" t="shared" si="14" ref="E101:E120">SUM(F101:I101)</f>
        <v>12</v>
      </c>
      <c r="F101" s="58">
        <v>12</v>
      </c>
      <c r="G101" s="46">
        <v>0</v>
      </c>
      <c r="H101" s="46">
        <v>0</v>
      </c>
      <c r="I101" s="46">
        <v>0</v>
      </c>
      <c r="J101" s="57">
        <f aca="true" t="shared" si="15" ref="J101:J120">SUM(K101:N101)</f>
        <v>18</v>
      </c>
      <c r="K101" s="58">
        <f>12+3+3</f>
        <v>18</v>
      </c>
      <c r="L101" s="46">
        <v>0</v>
      </c>
      <c r="M101" s="46">
        <v>0</v>
      </c>
      <c r="N101" s="46">
        <v>0</v>
      </c>
      <c r="O101" s="57">
        <f aca="true" t="shared" si="16" ref="O101:O120">SUM(P101:S101)</f>
        <v>12</v>
      </c>
      <c r="P101" s="58">
        <v>12</v>
      </c>
      <c r="Q101" s="46">
        <v>0</v>
      </c>
      <c r="R101" s="46">
        <v>0</v>
      </c>
      <c r="S101" s="46">
        <v>0</v>
      </c>
      <c r="T101" s="107">
        <f aca="true" t="shared" si="17" ref="T101:T152">E101+J101+O101</f>
        <v>42</v>
      </c>
    </row>
    <row r="102" spans="1:20" ht="60">
      <c r="A102" s="11" t="s">
        <v>69</v>
      </c>
      <c r="B102" s="39" t="s">
        <v>330</v>
      </c>
      <c r="C102" s="31" t="s">
        <v>410</v>
      </c>
      <c r="D102" s="80" t="s">
        <v>329</v>
      </c>
      <c r="E102" s="57">
        <f t="shared" si="14"/>
        <v>10</v>
      </c>
      <c r="F102" s="58">
        <v>10</v>
      </c>
      <c r="G102" s="46">
        <v>0</v>
      </c>
      <c r="H102" s="46">
        <v>0</v>
      </c>
      <c r="I102" s="46">
        <v>0</v>
      </c>
      <c r="J102" s="57">
        <f t="shared" si="15"/>
        <v>10</v>
      </c>
      <c r="K102" s="58">
        <v>10</v>
      </c>
      <c r="L102" s="46">
        <v>0</v>
      </c>
      <c r="M102" s="46">
        <v>0</v>
      </c>
      <c r="N102" s="46">
        <v>0</v>
      </c>
      <c r="O102" s="57">
        <f t="shared" si="16"/>
        <v>10</v>
      </c>
      <c r="P102" s="58">
        <v>10</v>
      </c>
      <c r="Q102" s="46">
        <v>0</v>
      </c>
      <c r="R102" s="46">
        <v>0</v>
      </c>
      <c r="S102" s="46">
        <v>0</v>
      </c>
      <c r="T102" s="107">
        <f t="shared" si="17"/>
        <v>30</v>
      </c>
    </row>
    <row r="103" spans="1:20" ht="93.75" customHeight="1">
      <c r="A103" s="11" t="s">
        <v>70</v>
      </c>
      <c r="B103" s="39" t="s">
        <v>71</v>
      </c>
      <c r="C103" s="31" t="s">
        <v>410</v>
      </c>
      <c r="D103" s="80" t="s">
        <v>329</v>
      </c>
      <c r="E103" s="57">
        <f t="shared" si="14"/>
        <v>6</v>
      </c>
      <c r="F103" s="58">
        <v>6</v>
      </c>
      <c r="G103" s="46">
        <v>0</v>
      </c>
      <c r="H103" s="46">
        <v>0</v>
      </c>
      <c r="I103" s="46">
        <v>0</v>
      </c>
      <c r="J103" s="57">
        <f t="shared" si="15"/>
        <v>6</v>
      </c>
      <c r="K103" s="58">
        <v>6</v>
      </c>
      <c r="L103" s="46">
        <v>0</v>
      </c>
      <c r="M103" s="46">
        <v>0</v>
      </c>
      <c r="N103" s="46">
        <v>0</v>
      </c>
      <c r="O103" s="57">
        <f t="shared" si="16"/>
        <v>6</v>
      </c>
      <c r="P103" s="58">
        <v>6</v>
      </c>
      <c r="Q103" s="46">
        <v>0</v>
      </c>
      <c r="R103" s="46">
        <v>0</v>
      </c>
      <c r="S103" s="46">
        <v>0</v>
      </c>
      <c r="T103" s="107">
        <f t="shared" si="17"/>
        <v>18</v>
      </c>
    </row>
    <row r="104" spans="1:20" ht="87.75" customHeight="1">
      <c r="A104" s="11" t="s">
        <v>72</v>
      </c>
      <c r="B104" s="39" t="s">
        <v>73</v>
      </c>
      <c r="C104" s="31" t="s">
        <v>410</v>
      </c>
      <c r="D104" s="80" t="s">
        <v>329</v>
      </c>
      <c r="E104" s="57">
        <f t="shared" si="14"/>
        <v>489.3</v>
      </c>
      <c r="F104" s="58">
        <f>273+216.3</f>
        <v>489.3</v>
      </c>
      <c r="G104" s="46">
        <v>0</v>
      </c>
      <c r="H104" s="46">
        <v>0</v>
      </c>
      <c r="I104" s="46">
        <v>0</v>
      </c>
      <c r="J104" s="57">
        <f t="shared" si="15"/>
        <v>273</v>
      </c>
      <c r="K104" s="58">
        <v>273</v>
      </c>
      <c r="L104" s="46">
        <v>0</v>
      </c>
      <c r="M104" s="46">
        <v>0</v>
      </c>
      <c r="N104" s="46">
        <v>0</v>
      </c>
      <c r="O104" s="57">
        <f t="shared" si="16"/>
        <v>273</v>
      </c>
      <c r="P104" s="58">
        <v>273</v>
      </c>
      <c r="Q104" s="46">
        <v>0</v>
      </c>
      <c r="R104" s="46">
        <v>0</v>
      </c>
      <c r="S104" s="46">
        <v>0</v>
      </c>
      <c r="T104" s="107">
        <f t="shared" si="17"/>
        <v>1035.3</v>
      </c>
    </row>
    <row r="105" spans="1:20" ht="76.5" customHeight="1">
      <c r="A105" s="11" t="s">
        <v>74</v>
      </c>
      <c r="B105" s="7" t="s">
        <v>192</v>
      </c>
      <c r="C105" s="31" t="s">
        <v>410</v>
      </c>
      <c r="D105" s="80" t="s">
        <v>329</v>
      </c>
      <c r="E105" s="57">
        <f t="shared" si="14"/>
        <v>94.3</v>
      </c>
      <c r="F105" s="58">
        <f>210-115.7</f>
        <v>94.3</v>
      </c>
      <c r="G105" s="46">
        <v>0</v>
      </c>
      <c r="H105" s="46">
        <v>0</v>
      </c>
      <c r="I105" s="46">
        <v>0</v>
      </c>
      <c r="J105" s="57">
        <f t="shared" si="15"/>
        <v>210</v>
      </c>
      <c r="K105" s="58">
        <v>210</v>
      </c>
      <c r="L105" s="46">
        <v>0</v>
      </c>
      <c r="M105" s="46">
        <v>0</v>
      </c>
      <c r="N105" s="46">
        <v>0</v>
      </c>
      <c r="O105" s="57">
        <f t="shared" si="16"/>
        <v>210</v>
      </c>
      <c r="P105" s="58">
        <v>210</v>
      </c>
      <c r="Q105" s="46">
        <v>0</v>
      </c>
      <c r="R105" s="46">
        <v>0</v>
      </c>
      <c r="S105" s="46">
        <v>0</v>
      </c>
      <c r="T105" s="107">
        <f t="shared" si="17"/>
        <v>514.3</v>
      </c>
    </row>
    <row r="106" spans="1:20" ht="60">
      <c r="A106" s="11" t="s">
        <v>75</v>
      </c>
      <c r="B106" s="39" t="s">
        <v>76</v>
      </c>
      <c r="C106" s="31" t="s">
        <v>410</v>
      </c>
      <c r="D106" s="80" t="s">
        <v>329</v>
      </c>
      <c r="E106" s="57">
        <f t="shared" si="14"/>
        <v>95</v>
      </c>
      <c r="F106" s="58">
        <v>95</v>
      </c>
      <c r="G106" s="46">
        <v>0</v>
      </c>
      <c r="H106" s="46">
        <v>0</v>
      </c>
      <c r="I106" s="46">
        <v>0</v>
      </c>
      <c r="J106" s="57">
        <f t="shared" si="15"/>
        <v>95</v>
      </c>
      <c r="K106" s="58">
        <v>95</v>
      </c>
      <c r="L106" s="46">
        <v>0</v>
      </c>
      <c r="M106" s="46">
        <v>0</v>
      </c>
      <c r="N106" s="46">
        <v>0</v>
      </c>
      <c r="O106" s="57">
        <f t="shared" si="16"/>
        <v>95</v>
      </c>
      <c r="P106" s="58">
        <v>95</v>
      </c>
      <c r="Q106" s="46">
        <v>0</v>
      </c>
      <c r="R106" s="46">
        <v>0</v>
      </c>
      <c r="S106" s="46">
        <v>0</v>
      </c>
      <c r="T106" s="107">
        <f t="shared" si="17"/>
        <v>285</v>
      </c>
    </row>
    <row r="107" spans="1:20" ht="82.5" customHeight="1">
      <c r="A107" s="11" t="s">
        <v>77</v>
      </c>
      <c r="B107" s="39" t="s">
        <v>254</v>
      </c>
      <c r="C107" s="31" t="s">
        <v>410</v>
      </c>
      <c r="D107" s="80" t="s">
        <v>329</v>
      </c>
      <c r="E107" s="57">
        <f t="shared" si="14"/>
        <v>105</v>
      </c>
      <c r="F107" s="58">
        <v>105</v>
      </c>
      <c r="G107" s="46">
        <v>0</v>
      </c>
      <c r="H107" s="46">
        <v>0</v>
      </c>
      <c r="I107" s="46">
        <v>0</v>
      </c>
      <c r="J107" s="57">
        <f t="shared" si="15"/>
        <v>105</v>
      </c>
      <c r="K107" s="58">
        <v>105</v>
      </c>
      <c r="L107" s="46">
        <v>0</v>
      </c>
      <c r="M107" s="46">
        <v>0</v>
      </c>
      <c r="N107" s="46">
        <v>0</v>
      </c>
      <c r="O107" s="57">
        <f t="shared" si="16"/>
        <v>105</v>
      </c>
      <c r="P107" s="58">
        <v>105</v>
      </c>
      <c r="Q107" s="46">
        <v>0</v>
      </c>
      <c r="R107" s="46">
        <v>0</v>
      </c>
      <c r="S107" s="46">
        <v>0</v>
      </c>
      <c r="T107" s="107">
        <f t="shared" si="17"/>
        <v>315</v>
      </c>
    </row>
    <row r="108" spans="1:20" ht="100.5" customHeight="1">
      <c r="A108" s="11" t="s">
        <v>79</v>
      </c>
      <c r="B108" s="39" t="s">
        <v>78</v>
      </c>
      <c r="C108" s="31" t="s">
        <v>410</v>
      </c>
      <c r="D108" s="80" t="s">
        <v>329</v>
      </c>
      <c r="E108" s="57">
        <f t="shared" si="14"/>
        <v>3</v>
      </c>
      <c r="F108" s="58">
        <v>3</v>
      </c>
      <c r="G108" s="46">
        <v>0</v>
      </c>
      <c r="H108" s="46">
        <v>0</v>
      </c>
      <c r="I108" s="46">
        <v>0</v>
      </c>
      <c r="J108" s="57">
        <f t="shared" si="15"/>
        <v>3</v>
      </c>
      <c r="K108" s="58">
        <v>3</v>
      </c>
      <c r="L108" s="46">
        <v>0</v>
      </c>
      <c r="M108" s="46">
        <v>0</v>
      </c>
      <c r="N108" s="46">
        <v>0</v>
      </c>
      <c r="O108" s="57">
        <f t="shared" si="16"/>
        <v>3</v>
      </c>
      <c r="P108" s="58">
        <v>3</v>
      </c>
      <c r="Q108" s="46">
        <v>0</v>
      </c>
      <c r="R108" s="46">
        <v>0</v>
      </c>
      <c r="S108" s="46">
        <v>0</v>
      </c>
      <c r="T108" s="107">
        <f t="shared" si="17"/>
        <v>9</v>
      </c>
    </row>
    <row r="109" spans="1:20" ht="117.75" customHeight="1">
      <c r="A109" s="11" t="s">
        <v>80</v>
      </c>
      <c r="B109" s="39" t="s">
        <v>253</v>
      </c>
      <c r="C109" s="31" t="s">
        <v>410</v>
      </c>
      <c r="D109" s="80" t="s">
        <v>329</v>
      </c>
      <c r="E109" s="57">
        <f t="shared" si="14"/>
        <v>230</v>
      </c>
      <c r="F109" s="58">
        <v>230</v>
      </c>
      <c r="G109" s="46">
        <v>0</v>
      </c>
      <c r="H109" s="46">
        <v>0</v>
      </c>
      <c r="I109" s="46">
        <v>0</v>
      </c>
      <c r="J109" s="57">
        <f t="shared" si="15"/>
        <v>230</v>
      </c>
      <c r="K109" s="58">
        <v>230</v>
      </c>
      <c r="L109" s="46">
        <v>0</v>
      </c>
      <c r="M109" s="46">
        <v>0</v>
      </c>
      <c r="N109" s="46">
        <v>0</v>
      </c>
      <c r="O109" s="57">
        <f t="shared" si="16"/>
        <v>230</v>
      </c>
      <c r="P109" s="58">
        <v>230</v>
      </c>
      <c r="Q109" s="46">
        <v>0</v>
      </c>
      <c r="R109" s="46">
        <v>0</v>
      </c>
      <c r="S109" s="46">
        <v>0</v>
      </c>
      <c r="T109" s="107">
        <f t="shared" si="17"/>
        <v>690</v>
      </c>
    </row>
    <row r="110" spans="1:20" ht="60">
      <c r="A110" s="11" t="s">
        <v>82</v>
      </c>
      <c r="B110" s="39" t="s">
        <v>81</v>
      </c>
      <c r="C110" s="31" t="s">
        <v>410</v>
      </c>
      <c r="D110" s="80" t="s">
        <v>329</v>
      </c>
      <c r="E110" s="57">
        <f t="shared" si="14"/>
        <v>9</v>
      </c>
      <c r="F110" s="58">
        <v>9</v>
      </c>
      <c r="G110" s="46">
        <v>0</v>
      </c>
      <c r="H110" s="46">
        <v>0</v>
      </c>
      <c r="I110" s="46">
        <v>0</v>
      </c>
      <c r="J110" s="57">
        <f t="shared" si="15"/>
        <v>9</v>
      </c>
      <c r="K110" s="58">
        <v>9</v>
      </c>
      <c r="L110" s="46">
        <v>0</v>
      </c>
      <c r="M110" s="46">
        <v>0</v>
      </c>
      <c r="N110" s="46">
        <v>0</v>
      </c>
      <c r="O110" s="57">
        <f t="shared" si="16"/>
        <v>9</v>
      </c>
      <c r="P110" s="58">
        <v>9</v>
      </c>
      <c r="Q110" s="46">
        <v>0</v>
      </c>
      <c r="R110" s="46">
        <v>0</v>
      </c>
      <c r="S110" s="46">
        <v>0</v>
      </c>
      <c r="T110" s="107">
        <f t="shared" si="17"/>
        <v>27</v>
      </c>
    </row>
    <row r="111" spans="1:20" ht="60">
      <c r="A111" s="11" t="s">
        <v>172</v>
      </c>
      <c r="B111" s="39" t="s">
        <v>83</v>
      </c>
      <c r="C111" s="31" t="s">
        <v>410</v>
      </c>
      <c r="D111" s="80" t="s">
        <v>329</v>
      </c>
      <c r="E111" s="57">
        <f t="shared" si="14"/>
        <v>8</v>
      </c>
      <c r="F111" s="58">
        <v>8</v>
      </c>
      <c r="G111" s="46">
        <v>0</v>
      </c>
      <c r="H111" s="46">
        <v>0</v>
      </c>
      <c r="I111" s="46">
        <v>0</v>
      </c>
      <c r="J111" s="57">
        <f t="shared" si="15"/>
        <v>8</v>
      </c>
      <c r="K111" s="58">
        <v>8</v>
      </c>
      <c r="L111" s="46">
        <v>0</v>
      </c>
      <c r="M111" s="46">
        <v>0</v>
      </c>
      <c r="N111" s="46">
        <v>0</v>
      </c>
      <c r="O111" s="57">
        <f t="shared" si="16"/>
        <v>8</v>
      </c>
      <c r="P111" s="58">
        <v>8</v>
      </c>
      <c r="Q111" s="46">
        <v>0</v>
      </c>
      <c r="R111" s="46">
        <v>0</v>
      </c>
      <c r="S111" s="46">
        <v>0</v>
      </c>
      <c r="T111" s="107">
        <f t="shared" si="17"/>
        <v>24</v>
      </c>
    </row>
    <row r="112" spans="1:20" ht="60">
      <c r="A112" s="11" t="s">
        <v>173</v>
      </c>
      <c r="B112" s="39" t="s">
        <v>85</v>
      </c>
      <c r="C112" s="31" t="s">
        <v>410</v>
      </c>
      <c r="D112" s="80" t="s">
        <v>329</v>
      </c>
      <c r="E112" s="57">
        <f t="shared" si="14"/>
        <v>8</v>
      </c>
      <c r="F112" s="58">
        <v>8</v>
      </c>
      <c r="G112" s="46">
        <v>0</v>
      </c>
      <c r="H112" s="46">
        <v>0</v>
      </c>
      <c r="I112" s="46">
        <v>0</v>
      </c>
      <c r="J112" s="57">
        <f t="shared" si="15"/>
        <v>8</v>
      </c>
      <c r="K112" s="58">
        <v>8</v>
      </c>
      <c r="L112" s="46">
        <v>0</v>
      </c>
      <c r="M112" s="46">
        <v>0</v>
      </c>
      <c r="N112" s="46">
        <v>0</v>
      </c>
      <c r="O112" s="57">
        <f t="shared" si="16"/>
        <v>8</v>
      </c>
      <c r="P112" s="58">
        <v>8</v>
      </c>
      <c r="Q112" s="46">
        <v>0</v>
      </c>
      <c r="R112" s="46">
        <v>0</v>
      </c>
      <c r="S112" s="46">
        <v>0</v>
      </c>
      <c r="T112" s="107">
        <f t="shared" si="17"/>
        <v>24</v>
      </c>
    </row>
    <row r="113" spans="1:20" ht="60">
      <c r="A113" s="11" t="s">
        <v>84</v>
      </c>
      <c r="B113" s="39" t="s">
        <v>87</v>
      </c>
      <c r="C113" s="31" t="s">
        <v>410</v>
      </c>
      <c r="D113" s="80" t="s">
        <v>329</v>
      </c>
      <c r="E113" s="57">
        <f t="shared" si="14"/>
        <v>55</v>
      </c>
      <c r="F113" s="58">
        <v>55</v>
      </c>
      <c r="G113" s="46">
        <v>0</v>
      </c>
      <c r="H113" s="46">
        <v>0</v>
      </c>
      <c r="I113" s="46">
        <v>0</v>
      </c>
      <c r="J113" s="57">
        <f t="shared" si="15"/>
        <v>65</v>
      </c>
      <c r="K113" s="58">
        <v>65</v>
      </c>
      <c r="L113" s="46">
        <v>0</v>
      </c>
      <c r="M113" s="46">
        <v>0</v>
      </c>
      <c r="N113" s="46">
        <v>0</v>
      </c>
      <c r="O113" s="57">
        <f t="shared" si="16"/>
        <v>65</v>
      </c>
      <c r="P113" s="58">
        <v>65</v>
      </c>
      <c r="Q113" s="46">
        <v>0</v>
      </c>
      <c r="R113" s="46">
        <v>0</v>
      </c>
      <c r="S113" s="46">
        <v>0</v>
      </c>
      <c r="T113" s="107">
        <f t="shared" si="17"/>
        <v>185</v>
      </c>
    </row>
    <row r="114" spans="1:20" ht="60">
      <c r="A114" s="11" t="s">
        <v>86</v>
      </c>
      <c r="B114" s="39" t="s">
        <v>255</v>
      </c>
      <c r="C114" s="31" t="s">
        <v>410</v>
      </c>
      <c r="D114" s="80" t="s">
        <v>329</v>
      </c>
      <c r="E114" s="57">
        <f t="shared" si="14"/>
        <v>3</v>
      </c>
      <c r="F114" s="58">
        <v>3</v>
      </c>
      <c r="G114" s="46">
        <v>0</v>
      </c>
      <c r="H114" s="46">
        <v>0</v>
      </c>
      <c r="I114" s="46">
        <v>0</v>
      </c>
      <c r="J114" s="106">
        <f t="shared" si="15"/>
        <v>0</v>
      </c>
      <c r="K114" s="46">
        <v>0</v>
      </c>
      <c r="L114" s="46">
        <v>0</v>
      </c>
      <c r="M114" s="46">
        <v>0</v>
      </c>
      <c r="N114" s="46">
        <v>0</v>
      </c>
      <c r="O114" s="57">
        <f t="shared" si="16"/>
        <v>3</v>
      </c>
      <c r="P114" s="58">
        <v>3</v>
      </c>
      <c r="Q114" s="46">
        <v>0</v>
      </c>
      <c r="R114" s="46">
        <v>0</v>
      </c>
      <c r="S114" s="46">
        <v>0</v>
      </c>
      <c r="T114" s="107">
        <f t="shared" si="17"/>
        <v>6</v>
      </c>
    </row>
    <row r="115" spans="1:20" ht="60">
      <c r="A115" s="11" t="s">
        <v>88</v>
      </c>
      <c r="B115" s="39" t="s">
        <v>331</v>
      </c>
      <c r="C115" s="31" t="s">
        <v>410</v>
      </c>
      <c r="D115" s="80" t="s">
        <v>329</v>
      </c>
      <c r="E115" s="57">
        <f t="shared" si="14"/>
        <v>5</v>
      </c>
      <c r="F115" s="58">
        <v>5</v>
      </c>
      <c r="G115" s="46">
        <v>0</v>
      </c>
      <c r="H115" s="46">
        <v>0</v>
      </c>
      <c r="I115" s="46">
        <v>0</v>
      </c>
      <c r="J115" s="57">
        <f t="shared" si="15"/>
        <v>5</v>
      </c>
      <c r="K115" s="58">
        <v>5</v>
      </c>
      <c r="L115" s="46">
        <v>0</v>
      </c>
      <c r="M115" s="46">
        <v>0</v>
      </c>
      <c r="N115" s="46">
        <v>0</v>
      </c>
      <c r="O115" s="57">
        <f t="shared" si="16"/>
        <v>5</v>
      </c>
      <c r="P115" s="58">
        <v>5</v>
      </c>
      <c r="Q115" s="46">
        <v>0</v>
      </c>
      <c r="R115" s="46">
        <v>0</v>
      </c>
      <c r="S115" s="46">
        <v>0</v>
      </c>
      <c r="T115" s="107">
        <f t="shared" si="17"/>
        <v>15</v>
      </c>
    </row>
    <row r="116" spans="1:20" ht="60">
      <c r="A116" s="11" t="s">
        <v>89</v>
      </c>
      <c r="B116" s="39" t="s">
        <v>91</v>
      </c>
      <c r="C116" s="31" t="s">
        <v>410</v>
      </c>
      <c r="D116" s="80" t="s">
        <v>329</v>
      </c>
      <c r="E116" s="57">
        <f t="shared" si="14"/>
        <v>1</v>
      </c>
      <c r="F116" s="58">
        <v>1</v>
      </c>
      <c r="G116" s="46">
        <v>0</v>
      </c>
      <c r="H116" s="46">
        <v>0</v>
      </c>
      <c r="I116" s="46">
        <v>0</v>
      </c>
      <c r="J116" s="57">
        <f t="shared" si="15"/>
        <v>1</v>
      </c>
      <c r="K116" s="58">
        <v>1</v>
      </c>
      <c r="L116" s="46">
        <v>0</v>
      </c>
      <c r="M116" s="46">
        <v>0</v>
      </c>
      <c r="N116" s="46">
        <v>0</v>
      </c>
      <c r="O116" s="57">
        <f t="shared" si="16"/>
        <v>1</v>
      </c>
      <c r="P116" s="58">
        <v>1</v>
      </c>
      <c r="Q116" s="46">
        <v>0</v>
      </c>
      <c r="R116" s="46">
        <v>0</v>
      </c>
      <c r="S116" s="46">
        <v>0</v>
      </c>
      <c r="T116" s="107">
        <f t="shared" si="17"/>
        <v>3</v>
      </c>
    </row>
    <row r="117" spans="1:20" ht="60">
      <c r="A117" s="11" t="s">
        <v>90</v>
      </c>
      <c r="B117" s="39" t="s">
        <v>93</v>
      </c>
      <c r="C117" s="31" t="s">
        <v>410</v>
      </c>
      <c r="D117" s="80" t="s">
        <v>329</v>
      </c>
      <c r="E117" s="57">
        <f t="shared" si="14"/>
        <v>3</v>
      </c>
      <c r="F117" s="58">
        <v>3</v>
      </c>
      <c r="G117" s="46">
        <v>0</v>
      </c>
      <c r="H117" s="46">
        <v>0</v>
      </c>
      <c r="I117" s="46">
        <v>0</v>
      </c>
      <c r="J117" s="57">
        <f t="shared" si="15"/>
        <v>3</v>
      </c>
      <c r="K117" s="58">
        <v>3</v>
      </c>
      <c r="L117" s="46">
        <v>0</v>
      </c>
      <c r="M117" s="46">
        <v>0</v>
      </c>
      <c r="N117" s="46">
        <v>0</v>
      </c>
      <c r="O117" s="57">
        <f t="shared" si="16"/>
        <v>3</v>
      </c>
      <c r="P117" s="58">
        <v>3</v>
      </c>
      <c r="Q117" s="46">
        <v>0</v>
      </c>
      <c r="R117" s="46">
        <v>0</v>
      </c>
      <c r="S117" s="46">
        <v>0</v>
      </c>
      <c r="T117" s="107">
        <f t="shared" si="17"/>
        <v>9</v>
      </c>
    </row>
    <row r="118" spans="1:20" ht="60">
      <c r="A118" s="11" t="s">
        <v>92</v>
      </c>
      <c r="B118" s="39" t="s">
        <v>95</v>
      </c>
      <c r="C118" s="31" t="s">
        <v>410</v>
      </c>
      <c r="D118" s="80" t="s">
        <v>329</v>
      </c>
      <c r="E118" s="57">
        <f t="shared" si="14"/>
        <v>3</v>
      </c>
      <c r="F118" s="58">
        <v>3</v>
      </c>
      <c r="G118" s="46">
        <v>0</v>
      </c>
      <c r="H118" s="46">
        <v>0</v>
      </c>
      <c r="I118" s="46">
        <v>0</v>
      </c>
      <c r="J118" s="57">
        <f t="shared" si="15"/>
        <v>0</v>
      </c>
      <c r="K118" s="58">
        <v>0</v>
      </c>
      <c r="L118" s="46">
        <v>0</v>
      </c>
      <c r="M118" s="46">
        <v>0</v>
      </c>
      <c r="N118" s="46">
        <v>0</v>
      </c>
      <c r="O118" s="57">
        <f t="shared" si="16"/>
        <v>3</v>
      </c>
      <c r="P118" s="58">
        <v>3</v>
      </c>
      <c r="Q118" s="46">
        <v>0</v>
      </c>
      <c r="R118" s="46">
        <v>0</v>
      </c>
      <c r="S118" s="46">
        <v>0</v>
      </c>
      <c r="T118" s="107">
        <f t="shared" si="17"/>
        <v>6</v>
      </c>
    </row>
    <row r="119" spans="1:20" ht="87" customHeight="1">
      <c r="A119" s="11" t="s">
        <v>94</v>
      </c>
      <c r="B119" s="39" t="s">
        <v>256</v>
      </c>
      <c r="C119" s="31" t="s">
        <v>410</v>
      </c>
      <c r="D119" s="80" t="s">
        <v>329</v>
      </c>
      <c r="E119" s="57">
        <f t="shared" si="14"/>
        <v>35</v>
      </c>
      <c r="F119" s="58">
        <v>35</v>
      </c>
      <c r="G119" s="46">
        <v>0</v>
      </c>
      <c r="H119" s="46">
        <v>0</v>
      </c>
      <c r="I119" s="46">
        <v>0</v>
      </c>
      <c r="J119" s="57">
        <f t="shared" si="15"/>
        <v>5</v>
      </c>
      <c r="K119" s="58">
        <f>35-20-10</f>
        <v>5</v>
      </c>
      <c r="L119" s="46">
        <v>0</v>
      </c>
      <c r="M119" s="46">
        <v>0</v>
      </c>
      <c r="N119" s="46">
        <v>0</v>
      </c>
      <c r="O119" s="57">
        <f t="shared" si="16"/>
        <v>35</v>
      </c>
      <c r="P119" s="58">
        <v>35</v>
      </c>
      <c r="Q119" s="46">
        <v>0</v>
      </c>
      <c r="R119" s="46">
        <v>0</v>
      </c>
      <c r="S119" s="46">
        <v>0</v>
      </c>
      <c r="T119" s="107">
        <f t="shared" si="17"/>
        <v>75</v>
      </c>
    </row>
    <row r="120" spans="1:20" ht="79.5" customHeight="1">
      <c r="A120" s="11" t="s">
        <v>96</v>
      </c>
      <c r="B120" s="39" t="s">
        <v>98</v>
      </c>
      <c r="C120" s="31" t="s">
        <v>410</v>
      </c>
      <c r="D120" s="80" t="s">
        <v>329</v>
      </c>
      <c r="E120" s="57">
        <f t="shared" si="14"/>
        <v>66</v>
      </c>
      <c r="F120" s="58">
        <f>85-19</f>
        <v>66</v>
      </c>
      <c r="G120" s="46">
        <v>0</v>
      </c>
      <c r="H120" s="46">
        <v>0</v>
      </c>
      <c r="I120" s="46">
        <v>0</v>
      </c>
      <c r="J120" s="57">
        <f t="shared" si="15"/>
        <v>66</v>
      </c>
      <c r="K120" s="58">
        <f>85-19</f>
        <v>66</v>
      </c>
      <c r="L120" s="46">
        <v>0</v>
      </c>
      <c r="M120" s="46">
        <v>0</v>
      </c>
      <c r="N120" s="46">
        <v>0</v>
      </c>
      <c r="O120" s="57">
        <f t="shared" si="16"/>
        <v>66</v>
      </c>
      <c r="P120" s="58">
        <f>85-19</f>
        <v>66</v>
      </c>
      <c r="Q120" s="46">
        <v>0</v>
      </c>
      <c r="R120" s="46">
        <v>0</v>
      </c>
      <c r="S120" s="46">
        <v>0</v>
      </c>
      <c r="T120" s="107">
        <f t="shared" si="17"/>
        <v>198</v>
      </c>
    </row>
    <row r="121" spans="1:20" s="51" customFormat="1" ht="15.75">
      <c r="A121" s="50" t="s">
        <v>231</v>
      </c>
      <c r="B121" s="7" t="s">
        <v>99</v>
      </c>
      <c r="C121" s="49"/>
      <c r="D121" s="80"/>
      <c r="E121" s="60">
        <f aca="true" t="shared" si="18" ref="E121:S121">SUM(E101:E120)</f>
        <v>1240.6</v>
      </c>
      <c r="F121" s="60">
        <f t="shared" si="18"/>
        <v>1240.6</v>
      </c>
      <c r="G121" s="157">
        <f t="shared" si="18"/>
        <v>0</v>
      </c>
      <c r="H121" s="157">
        <f t="shared" si="18"/>
        <v>0</v>
      </c>
      <c r="I121" s="157">
        <f t="shared" si="18"/>
        <v>0</v>
      </c>
      <c r="J121" s="60">
        <f t="shared" si="18"/>
        <v>1120</v>
      </c>
      <c r="K121" s="60">
        <f t="shared" si="18"/>
        <v>1120</v>
      </c>
      <c r="L121" s="157">
        <f t="shared" si="18"/>
        <v>0</v>
      </c>
      <c r="M121" s="157">
        <f t="shared" si="18"/>
        <v>0</v>
      </c>
      <c r="N121" s="157">
        <f t="shared" si="18"/>
        <v>0</v>
      </c>
      <c r="O121" s="60">
        <f t="shared" si="18"/>
        <v>1150</v>
      </c>
      <c r="P121" s="60">
        <f t="shared" si="18"/>
        <v>1150</v>
      </c>
      <c r="Q121" s="157">
        <f t="shared" si="18"/>
        <v>0</v>
      </c>
      <c r="R121" s="157">
        <f t="shared" si="18"/>
        <v>0</v>
      </c>
      <c r="S121" s="157">
        <f t="shared" si="18"/>
        <v>0</v>
      </c>
      <c r="T121" s="112">
        <f t="shared" si="17"/>
        <v>3510.6</v>
      </c>
    </row>
    <row r="122" spans="1:20" ht="31.5">
      <c r="A122" s="11">
        <v>3.2</v>
      </c>
      <c r="B122" s="7" t="s">
        <v>100</v>
      </c>
      <c r="C122" s="31"/>
      <c r="D122" s="80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107"/>
    </row>
    <row r="123" spans="1:20" ht="60">
      <c r="A123" s="11" t="s">
        <v>101</v>
      </c>
      <c r="B123" s="39" t="s">
        <v>102</v>
      </c>
      <c r="C123" s="31" t="s">
        <v>410</v>
      </c>
      <c r="D123" s="80" t="s">
        <v>329</v>
      </c>
      <c r="E123" s="57">
        <f aca="true" t="shared" si="19" ref="E123:E134">SUM(F123:I123)</f>
        <v>6</v>
      </c>
      <c r="F123" s="58">
        <v>6</v>
      </c>
      <c r="G123" s="46">
        <v>0</v>
      </c>
      <c r="H123" s="46">
        <v>0</v>
      </c>
      <c r="I123" s="46">
        <v>0</v>
      </c>
      <c r="J123" s="57">
        <f aca="true" t="shared" si="20" ref="J123:J134">SUM(K123:N123)</f>
        <v>6</v>
      </c>
      <c r="K123" s="58">
        <v>6</v>
      </c>
      <c r="L123" s="46">
        <v>0</v>
      </c>
      <c r="M123" s="46">
        <v>0</v>
      </c>
      <c r="N123" s="46">
        <v>0</v>
      </c>
      <c r="O123" s="57">
        <f aca="true" t="shared" si="21" ref="O123:O134">SUM(P123:S123)</f>
        <v>6</v>
      </c>
      <c r="P123" s="58">
        <v>6</v>
      </c>
      <c r="Q123" s="46">
        <v>0</v>
      </c>
      <c r="R123" s="46">
        <v>0</v>
      </c>
      <c r="S123" s="46">
        <v>0</v>
      </c>
      <c r="T123" s="107">
        <f t="shared" si="17"/>
        <v>18</v>
      </c>
    </row>
    <row r="124" spans="1:20" ht="60">
      <c r="A124" s="11" t="s">
        <v>103</v>
      </c>
      <c r="B124" s="39" t="s">
        <v>104</v>
      </c>
      <c r="C124" s="31" t="s">
        <v>410</v>
      </c>
      <c r="D124" s="80" t="s">
        <v>329</v>
      </c>
      <c r="E124" s="57">
        <f t="shared" si="19"/>
        <v>3</v>
      </c>
      <c r="F124" s="58">
        <v>3</v>
      </c>
      <c r="G124" s="46">
        <v>0</v>
      </c>
      <c r="H124" s="46">
        <v>0</v>
      </c>
      <c r="I124" s="46">
        <v>0</v>
      </c>
      <c r="J124" s="57">
        <f t="shared" si="20"/>
        <v>3</v>
      </c>
      <c r="K124" s="58">
        <v>3</v>
      </c>
      <c r="L124" s="46">
        <v>0</v>
      </c>
      <c r="M124" s="46">
        <v>0</v>
      </c>
      <c r="N124" s="46">
        <v>0</v>
      </c>
      <c r="O124" s="57">
        <f t="shared" si="21"/>
        <v>3</v>
      </c>
      <c r="P124" s="58">
        <v>3</v>
      </c>
      <c r="Q124" s="46">
        <v>0</v>
      </c>
      <c r="R124" s="46">
        <v>0</v>
      </c>
      <c r="S124" s="46">
        <v>0</v>
      </c>
      <c r="T124" s="107">
        <f t="shared" si="17"/>
        <v>9</v>
      </c>
    </row>
    <row r="125" spans="1:20" ht="60">
      <c r="A125" s="11" t="s">
        <v>105</v>
      </c>
      <c r="B125" s="39" t="s">
        <v>106</v>
      </c>
      <c r="C125" s="31" t="s">
        <v>410</v>
      </c>
      <c r="D125" s="80" t="s">
        <v>329</v>
      </c>
      <c r="E125" s="57">
        <f t="shared" si="19"/>
        <v>10</v>
      </c>
      <c r="F125" s="58">
        <v>10</v>
      </c>
      <c r="G125" s="46">
        <v>0</v>
      </c>
      <c r="H125" s="46">
        <v>0</v>
      </c>
      <c r="I125" s="46">
        <v>0</v>
      </c>
      <c r="J125" s="57">
        <f t="shared" si="20"/>
        <v>10</v>
      </c>
      <c r="K125" s="58">
        <v>10</v>
      </c>
      <c r="L125" s="46">
        <v>0</v>
      </c>
      <c r="M125" s="46">
        <v>0</v>
      </c>
      <c r="N125" s="46">
        <v>0</v>
      </c>
      <c r="O125" s="57">
        <f t="shared" si="21"/>
        <v>10</v>
      </c>
      <c r="P125" s="58">
        <v>10</v>
      </c>
      <c r="Q125" s="46">
        <v>0</v>
      </c>
      <c r="R125" s="46">
        <v>0</v>
      </c>
      <c r="S125" s="46">
        <v>0</v>
      </c>
      <c r="T125" s="107">
        <f t="shared" si="17"/>
        <v>30</v>
      </c>
    </row>
    <row r="126" spans="1:20" ht="60">
      <c r="A126" s="11" t="s">
        <v>107</v>
      </c>
      <c r="B126" s="39" t="s">
        <v>108</v>
      </c>
      <c r="C126" s="31" t="s">
        <v>410</v>
      </c>
      <c r="D126" s="80" t="s">
        <v>329</v>
      </c>
      <c r="E126" s="57">
        <f t="shared" si="19"/>
        <v>15</v>
      </c>
      <c r="F126" s="58">
        <v>15</v>
      </c>
      <c r="G126" s="46">
        <v>0</v>
      </c>
      <c r="H126" s="46">
        <v>0</v>
      </c>
      <c r="I126" s="46">
        <v>0</v>
      </c>
      <c r="J126" s="57">
        <f t="shared" si="20"/>
        <v>15</v>
      </c>
      <c r="K126" s="58">
        <v>15</v>
      </c>
      <c r="L126" s="46">
        <v>0</v>
      </c>
      <c r="M126" s="46">
        <v>0</v>
      </c>
      <c r="N126" s="46">
        <v>0</v>
      </c>
      <c r="O126" s="57">
        <f t="shared" si="21"/>
        <v>15</v>
      </c>
      <c r="P126" s="58">
        <v>15</v>
      </c>
      <c r="Q126" s="46">
        <v>0</v>
      </c>
      <c r="R126" s="46">
        <v>0</v>
      </c>
      <c r="S126" s="46">
        <v>0</v>
      </c>
      <c r="T126" s="107">
        <f t="shared" si="17"/>
        <v>45</v>
      </c>
    </row>
    <row r="127" spans="1:20" ht="60">
      <c r="A127" s="11" t="s">
        <v>109</v>
      </c>
      <c r="B127" s="39" t="s">
        <v>427</v>
      </c>
      <c r="C127" s="31" t="s">
        <v>410</v>
      </c>
      <c r="D127" s="80" t="s">
        <v>329</v>
      </c>
      <c r="E127" s="57">
        <f t="shared" si="19"/>
        <v>5</v>
      </c>
      <c r="F127" s="58">
        <v>5</v>
      </c>
      <c r="G127" s="46">
        <v>0</v>
      </c>
      <c r="H127" s="46">
        <v>0</v>
      </c>
      <c r="I127" s="46">
        <v>0</v>
      </c>
      <c r="J127" s="57">
        <f t="shared" si="20"/>
        <v>5</v>
      </c>
      <c r="K127" s="58">
        <v>5</v>
      </c>
      <c r="L127" s="46">
        <v>0</v>
      </c>
      <c r="M127" s="46">
        <v>0</v>
      </c>
      <c r="N127" s="46">
        <v>0</v>
      </c>
      <c r="O127" s="57">
        <f t="shared" si="21"/>
        <v>5</v>
      </c>
      <c r="P127" s="58">
        <v>5</v>
      </c>
      <c r="Q127" s="46">
        <v>0</v>
      </c>
      <c r="R127" s="46">
        <v>0</v>
      </c>
      <c r="S127" s="46">
        <v>0</v>
      </c>
      <c r="T127" s="107">
        <f t="shared" si="17"/>
        <v>15</v>
      </c>
    </row>
    <row r="128" spans="1:20" ht="60">
      <c r="A128" s="11" t="s">
        <v>111</v>
      </c>
      <c r="B128" s="39" t="s">
        <v>112</v>
      </c>
      <c r="C128" s="31" t="s">
        <v>410</v>
      </c>
      <c r="D128" s="80" t="s">
        <v>329</v>
      </c>
      <c r="E128" s="57">
        <f t="shared" si="19"/>
        <v>20.1</v>
      </c>
      <c r="F128" s="58">
        <f>20+0.1</f>
        <v>20.1</v>
      </c>
      <c r="G128" s="46">
        <v>0</v>
      </c>
      <c r="H128" s="46">
        <v>0</v>
      </c>
      <c r="I128" s="46">
        <v>0</v>
      </c>
      <c r="J128" s="57">
        <f t="shared" si="20"/>
        <v>20</v>
      </c>
      <c r="K128" s="58">
        <v>20</v>
      </c>
      <c r="L128" s="46">
        <v>0</v>
      </c>
      <c r="M128" s="46">
        <v>0</v>
      </c>
      <c r="N128" s="46">
        <v>0</v>
      </c>
      <c r="O128" s="57">
        <f t="shared" si="21"/>
        <v>20</v>
      </c>
      <c r="P128" s="58">
        <v>20</v>
      </c>
      <c r="Q128" s="46">
        <v>0</v>
      </c>
      <c r="R128" s="46">
        <v>0</v>
      </c>
      <c r="S128" s="46">
        <v>0</v>
      </c>
      <c r="T128" s="107">
        <f t="shared" si="17"/>
        <v>60.1</v>
      </c>
    </row>
    <row r="129" spans="1:20" ht="60">
      <c r="A129" s="11" t="s">
        <v>113</v>
      </c>
      <c r="B129" s="39" t="s">
        <v>114</v>
      </c>
      <c r="C129" s="31" t="s">
        <v>410</v>
      </c>
      <c r="D129" s="80" t="s">
        <v>329</v>
      </c>
      <c r="E129" s="57">
        <f t="shared" si="19"/>
        <v>50</v>
      </c>
      <c r="F129" s="58">
        <v>50</v>
      </c>
      <c r="G129" s="46">
        <v>0</v>
      </c>
      <c r="H129" s="46">
        <v>0</v>
      </c>
      <c r="I129" s="46">
        <v>0</v>
      </c>
      <c r="J129" s="57">
        <f t="shared" si="20"/>
        <v>50</v>
      </c>
      <c r="K129" s="58">
        <v>50</v>
      </c>
      <c r="L129" s="46">
        <v>0</v>
      </c>
      <c r="M129" s="46">
        <v>0</v>
      </c>
      <c r="N129" s="46">
        <v>0</v>
      </c>
      <c r="O129" s="57">
        <f t="shared" si="21"/>
        <v>50</v>
      </c>
      <c r="P129" s="58">
        <v>50</v>
      </c>
      <c r="Q129" s="46">
        <v>0</v>
      </c>
      <c r="R129" s="46">
        <v>0</v>
      </c>
      <c r="S129" s="46">
        <v>0</v>
      </c>
      <c r="T129" s="107">
        <f t="shared" si="17"/>
        <v>150</v>
      </c>
    </row>
    <row r="130" spans="1:20" ht="60">
      <c r="A130" s="11" t="s">
        <v>115</v>
      </c>
      <c r="B130" s="39" t="s">
        <v>257</v>
      </c>
      <c r="C130" s="31" t="s">
        <v>410</v>
      </c>
      <c r="D130" s="80" t="s">
        <v>329</v>
      </c>
      <c r="E130" s="57">
        <f t="shared" si="19"/>
        <v>17.8</v>
      </c>
      <c r="F130" s="58">
        <f>18-0.2</f>
        <v>17.8</v>
      </c>
      <c r="G130" s="46">
        <v>0</v>
      </c>
      <c r="H130" s="46">
        <v>0</v>
      </c>
      <c r="I130" s="46">
        <v>0</v>
      </c>
      <c r="J130" s="57">
        <f t="shared" si="20"/>
        <v>18</v>
      </c>
      <c r="K130" s="58">
        <v>18</v>
      </c>
      <c r="L130" s="46">
        <v>0</v>
      </c>
      <c r="M130" s="46">
        <v>0</v>
      </c>
      <c r="N130" s="46">
        <v>0</v>
      </c>
      <c r="O130" s="57">
        <f t="shared" si="21"/>
        <v>18</v>
      </c>
      <c r="P130" s="58">
        <v>18</v>
      </c>
      <c r="Q130" s="46">
        <v>0</v>
      </c>
      <c r="R130" s="46">
        <v>0</v>
      </c>
      <c r="S130" s="46">
        <v>0</v>
      </c>
      <c r="T130" s="107">
        <f t="shared" si="17"/>
        <v>53.8</v>
      </c>
    </row>
    <row r="131" spans="1:20" ht="60">
      <c r="A131" s="11" t="s">
        <v>116</v>
      </c>
      <c r="B131" s="39" t="s">
        <v>97</v>
      </c>
      <c r="C131" s="31" t="s">
        <v>410</v>
      </c>
      <c r="D131" s="80" t="s">
        <v>329</v>
      </c>
      <c r="E131" s="106">
        <f t="shared" si="19"/>
        <v>0</v>
      </c>
      <c r="F131" s="46">
        <v>0</v>
      </c>
      <c r="G131" s="46">
        <v>0</v>
      </c>
      <c r="H131" s="46">
        <v>0</v>
      </c>
      <c r="I131" s="46">
        <v>0</v>
      </c>
      <c r="J131" s="57">
        <f t="shared" si="20"/>
        <v>35</v>
      </c>
      <c r="K131" s="58">
        <v>35</v>
      </c>
      <c r="L131" s="46">
        <v>0</v>
      </c>
      <c r="M131" s="46">
        <v>0</v>
      </c>
      <c r="N131" s="46">
        <v>0</v>
      </c>
      <c r="O131" s="57">
        <f t="shared" si="21"/>
        <v>35</v>
      </c>
      <c r="P131" s="58">
        <v>35</v>
      </c>
      <c r="Q131" s="46">
        <v>0</v>
      </c>
      <c r="R131" s="46">
        <v>0</v>
      </c>
      <c r="S131" s="46">
        <v>0</v>
      </c>
      <c r="T131" s="107">
        <f t="shared" si="17"/>
        <v>70</v>
      </c>
    </row>
    <row r="132" spans="1:20" ht="60">
      <c r="A132" s="11" t="s">
        <v>117</v>
      </c>
      <c r="B132" s="39" t="s">
        <v>118</v>
      </c>
      <c r="C132" s="31" t="s">
        <v>410</v>
      </c>
      <c r="D132" s="80" t="s">
        <v>329</v>
      </c>
      <c r="E132" s="57">
        <f t="shared" si="19"/>
        <v>30</v>
      </c>
      <c r="F132" s="58">
        <v>30</v>
      </c>
      <c r="G132" s="46">
        <v>0</v>
      </c>
      <c r="H132" s="46">
        <v>0</v>
      </c>
      <c r="I132" s="46">
        <v>0</v>
      </c>
      <c r="J132" s="57">
        <f t="shared" si="20"/>
        <v>30</v>
      </c>
      <c r="K132" s="58">
        <v>30</v>
      </c>
      <c r="L132" s="46">
        <v>0</v>
      </c>
      <c r="M132" s="46">
        <v>0</v>
      </c>
      <c r="N132" s="46">
        <v>0</v>
      </c>
      <c r="O132" s="57">
        <f t="shared" si="21"/>
        <v>30</v>
      </c>
      <c r="P132" s="58">
        <v>30</v>
      </c>
      <c r="Q132" s="46">
        <v>0</v>
      </c>
      <c r="R132" s="46">
        <v>0</v>
      </c>
      <c r="S132" s="46">
        <v>0</v>
      </c>
      <c r="T132" s="107">
        <f>E132+J132+O132</f>
        <v>90</v>
      </c>
    </row>
    <row r="133" spans="1:20" ht="60">
      <c r="A133" s="11" t="s">
        <v>119</v>
      </c>
      <c r="B133" s="39" t="s">
        <v>258</v>
      </c>
      <c r="C133" s="31" t="s">
        <v>410</v>
      </c>
      <c r="D133" s="80" t="s">
        <v>329</v>
      </c>
      <c r="E133" s="57">
        <f t="shared" si="19"/>
        <v>30</v>
      </c>
      <c r="F133" s="58">
        <v>30</v>
      </c>
      <c r="G133" s="46">
        <v>0</v>
      </c>
      <c r="H133" s="46">
        <v>0</v>
      </c>
      <c r="I133" s="46">
        <v>0</v>
      </c>
      <c r="J133" s="57">
        <f t="shared" si="20"/>
        <v>30</v>
      </c>
      <c r="K133" s="58">
        <v>30</v>
      </c>
      <c r="L133" s="46">
        <v>0</v>
      </c>
      <c r="M133" s="46">
        <v>0</v>
      </c>
      <c r="N133" s="46">
        <v>0</v>
      </c>
      <c r="O133" s="57">
        <f t="shared" si="21"/>
        <v>30</v>
      </c>
      <c r="P133" s="58">
        <v>30</v>
      </c>
      <c r="Q133" s="46">
        <v>0</v>
      </c>
      <c r="R133" s="46">
        <v>0</v>
      </c>
      <c r="S133" s="46">
        <v>0</v>
      </c>
      <c r="T133" s="107">
        <f>E133+J133+O133</f>
        <v>90</v>
      </c>
    </row>
    <row r="134" spans="1:20" ht="60">
      <c r="A134" s="11" t="s">
        <v>120</v>
      </c>
      <c r="B134" s="39" t="s">
        <v>121</v>
      </c>
      <c r="C134" s="31" t="s">
        <v>410</v>
      </c>
      <c r="D134" s="80" t="s">
        <v>329</v>
      </c>
      <c r="E134" s="57">
        <f t="shared" si="19"/>
        <v>15</v>
      </c>
      <c r="F134" s="58">
        <v>15</v>
      </c>
      <c r="G134" s="46">
        <v>0</v>
      </c>
      <c r="H134" s="46">
        <v>0</v>
      </c>
      <c r="I134" s="46">
        <v>0</v>
      </c>
      <c r="J134" s="57">
        <f t="shared" si="20"/>
        <v>15</v>
      </c>
      <c r="K134" s="58">
        <v>15</v>
      </c>
      <c r="L134" s="46">
        <v>0</v>
      </c>
      <c r="M134" s="46">
        <v>0</v>
      </c>
      <c r="N134" s="46">
        <v>0</v>
      </c>
      <c r="O134" s="57">
        <f t="shared" si="21"/>
        <v>15</v>
      </c>
      <c r="P134" s="58">
        <v>15</v>
      </c>
      <c r="Q134" s="46">
        <v>0</v>
      </c>
      <c r="R134" s="46">
        <v>0</v>
      </c>
      <c r="S134" s="46">
        <v>0</v>
      </c>
      <c r="T134" s="107">
        <f>E134+J134+O134</f>
        <v>45</v>
      </c>
    </row>
    <row r="135" spans="1:20" s="51" customFormat="1" ht="15.75">
      <c r="A135" s="50" t="s">
        <v>122</v>
      </c>
      <c r="B135" s="7" t="s">
        <v>99</v>
      </c>
      <c r="C135" s="49"/>
      <c r="D135" s="80"/>
      <c r="E135" s="60">
        <f>SUM(E123:E134)</f>
        <v>201.9</v>
      </c>
      <c r="F135" s="60">
        <f aca="true" t="shared" si="22" ref="F135:S135">SUM(F123:F134)</f>
        <v>201.9</v>
      </c>
      <c r="G135" s="157">
        <f t="shared" si="22"/>
        <v>0</v>
      </c>
      <c r="H135" s="157">
        <f t="shared" si="22"/>
        <v>0</v>
      </c>
      <c r="I135" s="157">
        <f t="shared" si="22"/>
        <v>0</v>
      </c>
      <c r="J135" s="60">
        <f t="shared" si="22"/>
        <v>237</v>
      </c>
      <c r="K135" s="60">
        <f>SUM(K123:K134)</f>
        <v>237</v>
      </c>
      <c r="L135" s="157">
        <f t="shared" si="22"/>
        <v>0</v>
      </c>
      <c r="M135" s="157">
        <f t="shared" si="22"/>
        <v>0</v>
      </c>
      <c r="N135" s="157">
        <f t="shared" si="22"/>
        <v>0</v>
      </c>
      <c r="O135" s="58">
        <f t="shared" si="22"/>
        <v>237</v>
      </c>
      <c r="P135" s="60">
        <f>SUM(P123:P134)</f>
        <v>237</v>
      </c>
      <c r="Q135" s="157">
        <f t="shared" si="22"/>
        <v>0</v>
      </c>
      <c r="R135" s="157">
        <f t="shared" si="22"/>
        <v>0</v>
      </c>
      <c r="S135" s="157">
        <f t="shared" si="22"/>
        <v>0</v>
      </c>
      <c r="T135" s="112">
        <f>E135+J135+O135</f>
        <v>675.9</v>
      </c>
    </row>
    <row r="136" spans="1:20" ht="31.5">
      <c r="A136" s="11">
        <v>3.3</v>
      </c>
      <c r="B136" s="7" t="s">
        <v>123</v>
      </c>
      <c r="C136" s="31"/>
      <c r="D136" s="80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107"/>
    </row>
    <row r="137" spans="1:20" ht="60">
      <c r="A137" s="11" t="s">
        <v>124</v>
      </c>
      <c r="B137" s="39" t="s">
        <v>125</v>
      </c>
      <c r="C137" s="31" t="s">
        <v>410</v>
      </c>
      <c r="D137" s="80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107"/>
    </row>
    <row r="138" spans="1:20" ht="60">
      <c r="A138" s="11" t="s">
        <v>126</v>
      </c>
      <c r="B138" s="39" t="s">
        <v>127</v>
      </c>
      <c r="C138" s="31" t="s">
        <v>410</v>
      </c>
      <c r="D138" s="80" t="s">
        <v>329</v>
      </c>
      <c r="E138" s="57">
        <f aca="true" t="shared" si="23" ref="E138:E154">SUM(F138:I138)</f>
        <v>84</v>
      </c>
      <c r="F138" s="58">
        <v>84</v>
      </c>
      <c r="G138" s="46">
        <v>0</v>
      </c>
      <c r="H138" s="46">
        <v>0</v>
      </c>
      <c r="I138" s="46">
        <v>0</v>
      </c>
      <c r="J138" s="57">
        <f aca="true" t="shared" si="24" ref="J138:J154">SUM(K138:N138)</f>
        <v>84</v>
      </c>
      <c r="K138" s="58">
        <v>84</v>
      </c>
      <c r="L138" s="46">
        <v>0</v>
      </c>
      <c r="M138" s="46">
        <v>0</v>
      </c>
      <c r="N138" s="46">
        <v>0</v>
      </c>
      <c r="O138" s="57">
        <f aca="true" t="shared" si="25" ref="O138:O154">SUM(P138:S138)</f>
        <v>84</v>
      </c>
      <c r="P138" s="58">
        <v>84</v>
      </c>
      <c r="Q138" s="46">
        <v>0</v>
      </c>
      <c r="R138" s="46">
        <v>0</v>
      </c>
      <c r="S138" s="46">
        <v>0</v>
      </c>
      <c r="T138" s="107">
        <f t="shared" si="17"/>
        <v>252</v>
      </c>
    </row>
    <row r="139" spans="1:20" ht="60">
      <c r="A139" s="11" t="s">
        <v>126</v>
      </c>
      <c r="B139" s="39" t="s">
        <v>128</v>
      </c>
      <c r="C139" s="31" t="s">
        <v>410</v>
      </c>
      <c r="D139" s="80" t="s">
        <v>329</v>
      </c>
      <c r="E139" s="57">
        <f t="shared" si="23"/>
        <v>30</v>
      </c>
      <c r="F139" s="58">
        <v>30</v>
      </c>
      <c r="G139" s="46">
        <v>0</v>
      </c>
      <c r="H139" s="46">
        <v>0</v>
      </c>
      <c r="I139" s="46">
        <v>0</v>
      </c>
      <c r="J139" s="57">
        <f t="shared" si="24"/>
        <v>30</v>
      </c>
      <c r="K139" s="58">
        <v>30</v>
      </c>
      <c r="L139" s="46">
        <v>0</v>
      </c>
      <c r="M139" s="46">
        <v>0</v>
      </c>
      <c r="N139" s="46">
        <v>0</v>
      </c>
      <c r="O139" s="57">
        <f t="shared" si="25"/>
        <v>30</v>
      </c>
      <c r="P139" s="58">
        <v>30</v>
      </c>
      <c r="Q139" s="46">
        <v>0</v>
      </c>
      <c r="R139" s="46">
        <v>0</v>
      </c>
      <c r="S139" s="46">
        <v>0</v>
      </c>
      <c r="T139" s="107">
        <f t="shared" si="17"/>
        <v>90</v>
      </c>
    </row>
    <row r="140" spans="1:20" ht="60">
      <c r="A140" s="11" t="s">
        <v>129</v>
      </c>
      <c r="B140" s="39" t="s">
        <v>130</v>
      </c>
      <c r="C140" s="31" t="s">
        <v>410</v>
      </c>
      <c r="D140" s="80"/>
      <c r="E140" s="57"/>
      <c r="F140" s="58"/>
      <c r="G140" s="58"/>
      <c r="H140" s="58"/>
      <c r="I140" s="58"/>
      <c r="J140" s="57"/>
      <c r="K140" s="58"/>
      <c r="L140" s="58"/>
      <c r="M140" s="58"/>
      <c r="N140" s="58"/>
      <c r="O140" s="57"/>
      <c r="P140" s="58"/>
      <c r="Q140" s="58"/>
      <c r="R140" s="58"/>
      <c r="S140" s="58"/>
      <c r="T140" s="107"/>
    </row>
    <row r="141" spans="1:20" ht="60">
      <c r="A141" s="11" t="s">
        <v>126</v>
      </c>
      <c r="B141" s="39" t="s">
        <v>471</v>
      </c>
      <c r="C141" s="31" t="s">
        <v>410</v>
      </c>
      <c r="D141" s="80" t="s">
        <v>329</v>
      </c>
      <c r="E141" s="106">
        <f t="shared" si="23"/>
        <v>0</v>
      </c>
      <c r="F141" s="46">
        <v>0</v>
      </c>
      <c r="G141" s="46">
        <v>0</v>
      </c>
      <c r="H141" s="46">
        <v>0</v>
      </c>
      <c r="I141" s="46">
        <v>0</v>
      </c>
      <c r="J141" s="57">
        <f t="shared" si="24"/>
        <v>20</v>
      </c>
      <c r="K141" s="106">
        <v>20</v>
      </c>
      <c r="L141" s="106">
        <v>0</v>
      </c>
      <c r="M141" s="106">
        <v>0</v>
      </c>
      <c r="N141" s="106">
        <v>0</v>
      </c>
      <c r="O141" s="106">
        <f>SUM(P141:S141)</f>
        <v>0</v>
      </c>
      <c r="P141" s="106">
        <v>0</v>
      </c>
      <c r="Q141" s="106">
        <v>0</v>
      </c>
      <c r="R141" s="106">
        <v>0</v>
      </c>
      <c r="S141" s="106">
        <v>0</v>
      </c>
      <c r="T141" s="156">
        <f t="shared" si="17"/>
        <v>20</v>
      </c>
    </row>
    <row r="142" spans="1:20" ht="60">
      <c r="A142" s="11" t="s">
        <v>126</v>
      </c>
      <c r="B142" s="39" t="s">
        <v>131</v>
      </c>
      <c r="C142" s="31" t="s">
        <v>410</v>
      </c>
      <c r="D142" s="80" t="s">
        <v>329</v>
      </c>
      <c r="E142" s="57">
        <f t="shared" si="23"/>
        <v>17</v>
      </c>
      <c r="F142" s="58">
        <v>17</v>
      </c>
      <c r="G142" s="46">
        <v>0</v>
      </c>
      <c r="H142" s="46">
        <v>0</v>
      </c>
      <c r="I142" s="46">
        <v>0</v>
      </c>
      <c r="J142" s="57">
        <f t="shared" si="24"/>
        <v>17</v>
      </c>
      <c r="K142" s="58">
        <v>17</v>
      </c>
      <c r="L142" s="46">
        <v>0</v>
      </c>
      <c r="M142" s="46">
        <v>0</v>
      </c>
      <c r="N142" s="46">
        <v>0</v>
      </c>
      <c r="O142" s="57">
        <f t="shared" si="25"/>
        <v>17</v>
      </c>
      <c r="P142" s="58">
        <v>17</v>
      </c>
      <c r="Q142" s="46">
        <v>0</v>
      </c>
      <c r="R142" s="46">
        <v>0</v>
      </c>
      <c r="S142" s="46">
        <v>0</v>
      </c>
      <c r="T142" s="107">
        <f t="shared" si="17"/>
        <v>51</v>
      </c>
    </row>
    <row r="143" spans="1:20" ht="60">
      <c r="A143" s="11" t="s">
        <v>126</v>
      </c>
      <c r="B143" s="39" t="s">
        <v>132</v>
      </c>
      <c r="C143" s="31" t="s">
        <v>410</v>
      </c>
      <c r="D143" s="80" t="s">
        <v>329</v>
      </c>
      <c r="E143" s="57">
        <f t="shared" si="23"/>
        <v>16</v>
      </c>
      <c r="F143" s="58">
        <v>16</v>
      </c>
      <c r="G143" s="46">
        <v>0</v>
      </c>
      <c r="H143" s="46">
        <v>0</v>
      </c>
      <c r="I143" s="46">
        <v>0</v>
      </c>
      <c r="J143" s="57">
        <f t="shared" si="24"/>
        <v>16</v>
      </c>
      <c r="K143" s="58">
        <v>16</v>
      </c>
      <c r="L143" s="46">
        <v>0</v>
      </c>
      <c r="M143" s="46">
        <v>0</v>
      </c>
      <c r="N143" s="46">
        <v>0</v>
      </c>
      <c r="O143" s="57">
        <f t="shared" si="25"/>
        <v>16</v>
      </c>
      <c r="P143" s="58">
        <v>16</v>
      </c>
      <c r="Q143" s="46">
        <v>0</v>
      </c>
      <c r="R143" s="46">
        <v>0</v>
      </c>
      <c r="S143" s="46">
        <v>0</v>
      </c>
      <c r="T143" s="107">
        <f t="shared" si="17"/>
        <v>48</v>
      </c>
    </row>
    <row r="144" spans="1:20" ht="60">
      <c r="A144" s="11" t="s">
        <v>126</v>
      </c>
      <c r="B144" s="39" t="s">
        <v>133</v>
      </c>
      <c r="C144" s="31" t="s">
        <v>410</v>
      </c>
      <c r="D144" s="80" t="s">
        <v>329</v>
      </c>
      <c r="E144" s="57">
        <f t="shared" si="23"/>
        <v>10</v>
      </c>
      <c r="F144" s="58">
        <v>10</v>
      </c>
      <c r="G144" s="46">
        <v>0</v>
      </c>
      <c r="H144" s="46">
        <v>0</v>
      </c>
      <c r="I144" s="46">
        <v>0</v>
      </c>
      <c r="J144" s="57">
        <f t="shared" si="24"/>
        <v>10</v>
      </c>
      <c r="K144" s="58">
        <v>10</v>
      </c>
      <c r="L144" s="46">
        <v>0</v>
      </c>
      <c r="M144" s="46">
        <v>0</v>
      </c>
      <c r="N144" s="46">
        <v>0</v>
      </c>
      <c r="O144" s="57">
        <f t="shared" si="25"/>
        <v>10</v>
      </c>
      <c r="P144" s="58">
        <v>10</v>
      </c>
      <c r="Q144" s="46">
        <v>0</v>
      </c>
      <c r="R144" s="46">
        <v>0</v>
      </c>
      <c r="S144" s="46">
        <v>0</v>
      </c>
      <c r="T144" s="107">
        <f t="shared" si="17"/>
        <v>30</v>
      </c>
    </row>
    <row r="145" spans="1:20" ht="60">
      <c r="A145" s="11" t="s">
        <v>126</v>
      </c>
      <c r="B145" s="39" t="s">
        <v>134</v>
      </c>
      <c r="C145" s="31" t="s">
        <v>410</v>
      </c>
      <c r="D145" s="80" t="s">
        <v>329</v>
      </c>
      <c r="E145" s="57">
        <f t="shared" si="23"/>
        <v>313</v>
      </c>
      <c r="F145" s="58">
        <f>500-198.5+11.5</f>
        <v>313</v>
      </c>
      <c r="G145" s="46">
        <v>0</v>
      </c>
      <c r="H145" s="46">
        <v>0</v>
      </c>
      <c r="I145" s="46">
        <v>0</v>
      </c>
      <c r="J145" s="57">
        <f t="shared" si="24"/>
        <v>500</v>
      </c>
      <c r="K145" s="58">
        <v>500</v>
      </c>
      <c r="L145" s="46">
        <v>0</v>
      </c>
      <c r="M145" s="46">
        <v>0</v>
      </c>
      <c r="N145" s="46">
        <v>0</v>
      </c>
      <c r="O145" s="57">
        <f t="shared" si="25"/>
        <v>500</v>
      </c>
      <c r="P145" s="58">
        <v>500</v>
      </c>
      <c r="Q145" s="46">
        <v>0</v>
      </c>
      <c r="R145" s="46">
        <v>0</v>
      </c>
      <c r="S145" s="46">
        <v>0</v>
      </c>
      <c r="T145" s="107">
        <f t="shared" si="17"/>
        <v>1313</v>
      </c>
    </row>
    <row r="146" spans="1:20" ht="60">
      <c r="A146" s="11" t="s">
        <v>126</v>
      </c>
      <c r="B146" s="39" t="s">
        <v>135</v>
      </c>
      <c r="C146" s="31" t="s">
        <v>410</v>
      </c>
      <c r="D146" s="80" t="s">
        <v>329</v>
      </c>
      <c r="E146" s="57">
        <f t="shared" si="23"/>
        <v>10</v>
      </c>
      <c r="F146" s="58">
        <v>10</v>
      </c>
      <c r="G146" s="46">
        <v>0</v>
      </c>
      <c r="H146" s="46">
        <v>0</v>
      </c>
      <c r="I146" s="46">
        <v>0</v>
      </c>
      <c r="J146" s="57">
        <f t="shared" si="24"/>
        <v>10</v>
      </c>
      <c r="K146" s="58">
        <v>10</v>
      </c>
      <c r="L146" s="46">
        <v>0</v>
      </c>
      <c r="M146" s="46">
        <v>0</v>
      </c>
      <c r="N146" s="46">
        <v>0</v>
      </c>
      <c r="O146" s="57">
        <f t="shared" si="25"/>
        <v>10</v>
      </c>
      <c r="P146" s="58">
        <v>10</v>
      </c>
      <c r="Q146" s="46">
        <v>0</v>
      </c>
      <c r="R146" s="46">
        <v>0</v>
      </c>
      <c r="S146" s="46">
        <v>0</v>
      </c>
      <c r="T146" s="107">
        <f t="shared" si="17"/>
        <v>30</v>
      </c>
    </row>
    <row r="147" spans="1:20" s="97" customFormat="1" ht="60">
      <c r="A147" s="94" t="s">
        <v>126</v>
      </c>
      <c r="B147" s="39" t="s">
        <v>136</v>
      </c>
      <c r="C147" s="31" t="s">
        <v>410</v>
      </c>
      <c r="D147" s="80" t="s">
        <v>329</v>
      </c>
      <c r="E147" s="57">
        <f t="shared" si="23"/>
        <v>10</v>
      </c>
      <c r="F147" s="58">
        <v>10</v>
      </c>
      <c r="G147" s="46">
        <v>0</v>
      </c>
      <c r="H147" s="46">
        <v>0</v>
      </c>
      <c r="I147" s="46">
        <v>0</v>
      </c>
      <c r="J147" s="57">
        <f t="shared" si="24"/>
        <v>10</v>
      </c>
      <c r="K147" s="58">
        <v>10</v>
      </c>
      <c r="L147" s="46">
        <v>0</v>
      </c>
      <c r="M147" s="46">
        <v>0</v>
      </c>
      <c r="N147" s="46">
        <v>0</v>
      </c>
      <c r="O147" s="57">
        <f t="shared" si="25"/>
        <v>10</v>
      </c>
      <c r="P147" s="58">
        <v>10</v>
      </c>
      <c r="Q147" s="46">
        <v>0</v>
      </c>
      <c r="R147" s="46">
        <v>0</v>
      </c>
      <c r="S147" s="46">
        <v>0</v>
      </c>
      <c r="T147" s="107">
        <f t="shared" si="17"/>
        <v>30</v>
      </c>
    </row>
    <row r="148" spans="1:20" s="97" customFormat="1" ht="60">
      <c r="A148" s="94" t="s">
        <v>126</v>
      </c>
      <c r="B148" s="39" t="s">
        <v>137</v>
      </c>
      <c r="C148" s="31" t="s">
        <v>410</v>
      </c>
      <c r="D148" s="80" t="s">
        <v>329</v>
      </c>
      <c r="E148" s="57">
        <f t="shared" si="23"/>
        <v>5</v>
      </c>
      <c r="F148" s="58">
        <v>5</v>
      </c>
      <c r="G148" s="46">
        <v>0</v>
      </c>
      <c r="H148" s="46">
        <v>0</v>
      </c>
      <c r="I148" s="46">
        <v>0</v>
      </c>
      <c r="J148" s="57">
        <f t="shared" si="24"/>
        <v>5</v>
      </c>
      <c r="K148" s="58">
        <v>5</v>
      </c>
      <c r="L148" s="46">
        <v>0</v>
      </c>
      <c r="M148" s="46">
        <v>0</v>
      </c>
      <c r="N148" s="46">
        <v>0</v>
      </c>
      <c r="O148" s="57">
        <f t="shared" si="25"/>
        <v>5</v>
      </c>
      <c r="P148" s="58">
        <v>5</v>
      </c>
      <c r="Q148" s="46">
        <v>0</v>
      </c>
      <c r="R148" s="46">
        <v>0</v>
      </c>
      <c r="S148" s="46">
        <v>0</v>
      </c>
      <c r="T148" s="107">
        <f t="shared" si="17"/>
        <v>15</v>
      </c>
    </row>
    <row r="149" spans="1:20" ht="60">
      <c r="A149" s="94" t="s">
        <v>126</v>
      </c>
      <c r="B149" s="39" t="s">
        <v>138</v>
      </c>
      <c r="C149" s="31" t="s">
        <v>410</v>
      </c>
      <c r="D149" s="80" t="s">
        <v>329</v>
      </c>
      <c r="E149" s="57">
        <f t="shared" si="23"/>
        <v>5</v>
      </c>
      <c r="F149" s="58">
        <v>5</v>
      </c>
      <c r="G149" s="46">
        <v>0</v>
      </c>
      <c r="H149" s="46">
        <v>0</v>
      </c>
      <c r="I149" s="46">
        <v>0</v>
      </c>
      <c r="J149" s="57">
        <f t="shared" si="24"/>
        <v>5</v>
      </c>
      <c r="K149" s="58">
        <v>5</v>
      </c>
      <c r="L149" s="46">
        <v>0</v>
      </c>
      <c r="M149" s="46">
        <v>0</v>
      </c>
      <c r="N149" s="46">
        <v>0</v>
      </c>
      <c r="O149" s="57">
        <f t="shared" si="25"/>
        <v>5</v>
      </c>
      <c r="P149" s="58">
        <v>5</v>
      </c>
      <c r="Q149" s="46">
        <v>0</v>
      </c>
      <c r="R149" s="46">
        <v>0</v>
      </c>
      <c r="S149" s="46">
        <v>0</v>
      </c>
      <c r="T149" s="107">
        <f t="shared" si="17"/>
        <v>15</v>
      </c>
    </row>
    <row r="150" spans="1:20" ht="60">
      <c r="A150" s="11" t="s">
        <v>139</v>
      </c>
      <c r="B150" s="39" t="s">
        <v>140</v>
      </c>
      <c r="C150" s="31" t="s">
        <v>410</v>
      </c>
      <c r="D150" s="80"/>
      <c r="E150" s="57"/>
      <c r="F150" s="58"/>
      <c r="G150" s="58"/>
      <c r="H150" s="58"/>
      <c r="I150" s="58"/>
      <c r="J150" s="57"/>
      <c r="K150" s="58"/>
      <c r="L150" s="58"/>
      <c r="M150" s="58"/>
      <c r="N150" s="58"/>
      <c r="O150" s="57"/>
      <c r="P150" s="58"/>
      <c r="Q150" s="58"/>
      <c r="R150" s="58"/>
      <c r="S150" s="58"/>
      <c r="T150" s="107">
        <f t="shared" si="17"/>
        <v>0</v>
      </c>
    </row>
    <row r="151" spans="1:20" ht="60">
      <c r="A151" s="11" t="s">
        <v>126</v>
      </c>
      <c r="B151" s="39" t="s">
        <v>141</v>
      </c>
      <c r="C151" s="31" t="s">
        <v>410</v>
      </c>
      <c r="D151" s="80" t="s">
        <v>329</v>
      </c>
      <c r="E151" s="57">
        <f t="shared" si="23"/>
        <v>30</v>
      </c>
      <c r="F151" s="58">
        <v>30</v>
      </c>
      <c r="G151" s="46">
        <v>0</v>
      </c>
      <c r="H151" s="46">
        <v>0</v>
      </c>
      <c r="I151" s="46">
        <v>0</v>
      </c>
      <c r="J151" s="57">
        <f t="shared" si="24"/>
        <v>30</v>
      </c>
      <c r="K151" s="58">
        <v>30</v>
      </c>
      <c r="L151" s="46">
        <v>0</v>
      </c>
      <c r="M151" s="46">
        <v>0</v>
      </c>
      <c r="N151" s="46">
        <v>0</v>
      </c>
      <c r="O151" s="57">
        <f t="shared" si="25"/>
        <v>30</v>
      </c>
      <c r="P151" s="58">
        <v>30</v>
      </c>
      <c r="Q151" s="46">
        <v>0</v>
      </c>
      <c r="R151" s="46">
        <v>0</v>
      </c>
      <c r="S151" s="46">
        <v>0</v>
      </c>
      <c r="T151" s="107">
        <f t="shared" si="17"/>
        <v>90</v>
      </c>
    </row>
    <row r="152" spans="1:20" ht="60">
      <c r="A152" s="11" t="s">
        <v>126</v>
      </c>
      <c r="B152" s="39" t="s">
        <v>142</v>
      </c>
      <c r="C152" s="31" t="s">
        <v>410</v>
      </c>
      <c r="D152" s="80" t="s">
        <v>329</v>
      </c>
      <c r="E152" s="106">
        <f t="shared" si="23"/>
        <v>0</v>
      </c>
      <c r="F152" s="46">
        <v>0</v>
      </c>
      <c r="G152" s="46">
        <v>0</v>
      </c>
      <c r="H152" s="46">
        <v>0</v>
      </c>
      <c r="I152" s="46">
        <v>0</v>
      </c>
      <c r="J152" s="57">
        <f t="shared" si="24"/>
        <v>10</v>
      </c>
      <c r="K152" s="106">
        <v>10</v>
      </c>
      <c r="L152" s="106">
        <v>0</v>
      </c>
      <c r="M152" s="106">
        <v>0</v>
      </c>
      <c r="N152" s="106">
        <v>0</v>
      </c>
      <c r="O152" s="106">
        <f>SUM(P152:S152)</f>
        <v>0</v>
      </c>
      <c r="P152" s="106">
        <v>0</v>
      </c>
      <c r="Q152" s="106">
        <v>0</v>
      </c>
      <c r="R152" s="106">
        <v>0</v>
      </c>
      <c r="S152" s="106">
        <v>0</v>
      </c>
      <c r="T152" s="156">
        <f t="shared" si="17"/>
        <v>10</v>
      </c>
    </row>
    <row r="153" spans="1:20" ht="60">
      <c r="A153" s="11" t="s">
        <v>126</v>
      </c>
      <c r="B153" s="39" t="s">
        <v>174</v>
      </c>
      <c r="C153" s="31" t="s">
        <v>410</v>
      </c>
      <c r="D153" s="80" t="s">
        <v>329</v>
      </c>
      <c r="E153" s="57">
        <f t="shared" si="23"/>
        <v>3</v>
      </c>
      <c r="F153" s="58">
        <v>3</v>
      </c>
      <c r="G153" s="46">
        <v>0</v>
      </c>
      <c r="H153" s="46">
        <v>0</v>
      </c>
      <c r="I153" s="46">
        <v>0</v>
      </c>
      <c r="J153" s="57">
        <f t="shared" si="24"/>
        <v>3</v>
      </c>
      <c r="K153" s="58">
        <v>3</v>
      </c>
      <c r="L153" s="46">
        <v>0</v>
      </c>
      <c r="M153" s="46">
        <v>0</v>
      </c>
      <c r="N153" s="46">
        <v>0</v>
      </c>
      <c r="O153" s="57">
        <f t="shared" si="25"/>
        <v>3</v>
      </c>
      <c r="P153" s="58">
        <v>3</v>
      </c>
      <c r="Q153" s="46">
        <v>0</v>
      </c>
      <c r="R153" s="46">
        <v>0</v>
      </c>
      <c r="S153" s="46">
        <v>0</v>
      </c>
      <c r="T153" s="107">
        <f>E153+J153+O153</f>
        <v>9</v>
      </c>
    </row>
    <row r="154" spans="1:20" ht="60">
      <c r="A154" s="11" t="s">
        <v>143</v>
      </c>
      <c r="B154" s="39" t="s">
        <v>256</v>
      </c>
      <c r="C154" s="31" t="s">
        <v>410</v>
      </c>
      <c r="D154" s="80" t="s">
        <v>329</v>
      </c>
      <c r="E154" s="57">
        <f t="shared" si="23"/>
        <v>79.8</v>
      </c>
      <c r="F154" s="58">
        <f>30+100-50.2</f>
        <v>79.8</v>
      </c>
      <c r="G154" s="46">
        <v>0</v>
      </c>
      <c r="H154" s="46">
        <v>0</v>
      </c>
      <c r="I154" s="46">
        <v>0</v>
      </c>
      <c r="J154" s="57">
        <f t="shared" si="24"/>
        <v>20</v>
      </c>
      <c r="K154" s="58">
        <v>20</v>
      </c>
      <c r="L154" s="46">
        <v>0</v>
      </c>
      <c r="M154" s="46">
        <v>0</v>
      </c>
      <c r="N154" s="46">
        <v>0</v>
      </c>
      <c r="O154" s="57">
        <f t="shared" si="25"/>
        <v>30</v>
      </c>
      <c r="P154" s="58">
        <v>30</v>
      </c>
      <c r="Q154" s="46">
        <v>0</v>
      </c>
      <c r="R154" s="46">
        <v>0</v>
      </c>
      <c r="S154" s="46">
        <v>0</v>
      </c>
      <c r="T154" s="107">
        <f>E154+J154+O154</f>
        <v>129.8</v>
      </c>
    </row>
    <row r="155" spans="1:20" ht="47.25">
      <c r="A155" s="11" t="s">
        <v>144</v>
      </c>
      <c r="B155" s="7" t="s">
        <v>261</v>
      </c>
      <c r="C155" s="33" t="s">
        <v>15</v>
      </c>
      <c r="D155" s="80" t="s">
        <v>329</v>
      </c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107"/>
    </row>
    <row r="156" spans="1:20" ht="51" customHeight="1">
      <c r="A156" s="11" t="s">
        <v>126</v>
      </c>
      <c r="B156" s="14" t="s">
        <v>485</v>
      </c>
      <c r="C156" s="31"/>
      <c r="D156" s="34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107"/>
    </row>
    <row r="157" spans="1:20" ht="63.75" customHeight="1">
      <c r="A157" s="11" t="s">
        <v>126</v>
      </c>
      <c r="B157" s="14" t="s">
        <v>145</v>
      </c>
      <c r="C157" s="31"/>
      <c r="D157" s="34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107"/>
    </row>
    <row r="158" spans="1:20" ht="48">
      <c r="A158" s="11" t="s">
        <v>126</v>
      </c>
      <c r="B158" s="14" t="s">
        <v>294</v>
      </c>
      <c r="C158" s="31"/>
      <c r="D158" s="34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107"/>
    </row>
    <row r="159" spans="1:20" ht="36">
      <c r="A159" s="11" t="s">
        <v>126</v>
      </c>
      <c r="B159" s="14" t="s">
        <v>146</v>
      </c>
      <c r="C159" s="31"/>
      <c r="D159" s="34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107"/>
    </row>
    <row r="160" spans="1:20" ht="48">
      <c r="A160" s="11" t="s">
        <v>126</v>
      </c>
      <c r="B160" s="14" t="s">
        <v>147</v>
      </c>
      <c r="C160" s="31"/>
      <c r="D160" s="34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107"/>
    </row>
    <row r="161" spans="1:20" ht="36">
      <c r="A161" s="11" t="s">
        <v>126</v>
      </c>
      <c r="B161" s="14" t="s">
        <v>148</v>
      </c>
      <c r="C161" s="31"/>
      <c r="D161" s="34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107"/>
    </row>
    <row r="162" spans="1:20" ht="36">
      <c r="A162" s="11" t="s">
        <v>126</v>
      </c>
      <c r="B162" s="14" t="s">
        <v>295</v>
      </c>
      <c r="C162" s="31"/>
      <c r="D162" s="34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107"/>
    </row>
    <row r="163" spans="1:20" ht="36">
      <c r="A163" s="11" t="s">
        <v>126</v>
      </c>
      <c r="B163" s="14" t="s">
        <v>296</v>
      </c>
      <c r="C163" s="31"/>
      <c r="D163" s="34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107"/>
    </row>
    <row r="164" spans="1:20" ht="48">
      <c r="A164" s="11" t="s">
        <v>126</v>
      </c>
      <c r="B164" s="14" t="s">
        <v>473</v>
      </c>
      <c r="C164" s="31"/>
      <c r="D164" s="34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107"/>
    </row>
    <row r="165" spans="1:20" ht="48">
      <c r="A165" s="11" t="s">
        <v>126</v>
      </c>
      <c r="B165" s="14" t="s">
        <v>474</v>
      </c>
      <c r="C165" s="31"/>
      <c r="D165" s="34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107"/>
    </row>
    <row r="166" spans="1:20" ht="58.5" customHeight="1">
      <c r="A166" s="11"/>
      <c r="B166" s="14" t="s">
        <v>486</v>
      </c>
      <c r="C166" s="31"/>
      <c r="D166" s="34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107"/>
    </row>
    <row r="167" spans="1:20" ht="82.5" customHeight="1">
      <c r="A167" s="11"/>
      <c r="B167" s="14" t="s">
        <v>475</v>
      </c>
      <c r="C167" s="31"/>
      <c r="D167" s="34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107"/>
    </row>
    <row r="168" spans="1:20" ht="51.75" customHeight="1">
      <c r="A168" s="11"/>
      <c r="B168" s="14" t="s">
        <v>476</v>
      </c>
      <c r="C168" s="31"/>
      <c r="D168" s="34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107"/>
    </row>
    <row r="169" spans="1:20" ht="63" customHeight="1">
      <c r="A169" s="11"/>
      <c r="B169" s="14" t="s">
        <v>477</v>
      </c>
      <c r="C169" s="31"/>
      <c r="D169" s="34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107"/>
    </row>
    <row r="170" spans="1:20" ht="63" customHeight="1">
      <c r="A170" s="11"/>
      <c r="B170" s="14" t="s">
        <v>479</v>
      </c>
      <c r="C170" s="31"/>
      <c r="D170" s="34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107"/>
    </row>
    <row r="171" spans="1:20" s="15" customFormat="1" ht="15.75">
      <c r="A171" s="53" t="s">
        <v>149</v>
      </c>
      <c r="B171" s="48" t="s">
        <v>99</v>
      </c>
      <c r="C171" s="49"/>
      <c r="D171" s="54"/>
      <c r="E171" s="60">
        <f aca="true" t="shared" si="26" ref="E171:S171">SUM(E138:E154)</f>
        <v>612.8</v>
      </c>
      <c r="F171" s="60">
        <f t="shared" si="26"/>
        <v>612.8</v>
      </c>
      <c r="G171" s="157">
        <f t="shared" si="26"/>
        <v>0</v>
      </c>
      <c r="H171" s="157">
        <f t="shared" si="26"/>
        <v>0</v>
      </c>
      <c r="I171" s="157">
        <f t="shared" si="26"/>
        <v>0</v>
      </c>
      <c r="J171" s="60">
        <f t="shared" si="26"/>
        <v>770</v>
      </c>
      <c r="K171" s="60">
        <f t="shared" si="26"/>
        <v>770</v>
      </c>
      <c r="L171" s="157">
        <f t="shared" si="26"/>
        <v>0</v>
      </c>
      <c r="M171" s="157">
        <f t="shared" si="26"/>
        <v>0</v>
      </c>
      <c r="N171" s="157">
        <f t="shared" si="26"/>
        <v>0</v>
      </c>
      <c r="O171" s="58">
        <f t="shared" si="26"/>
        <v>750</v>
      </c>
      <c r="P171" s="60">
        <f t="shared" si="26"/>
        <v>750</v>
      </c>
      <c r="Q171" s="157">
        <f t="shared" si="26"/>
        <v>0</v>
      </c>
      <c r="R171" s="157">
        <f t="shared" si="26"/>
        <v>0</v>
      </c>
      <c r="S171" s="157">
        <f t="shared" si="26"/>
        <v>0</v>
      </c>
      <c r="T171" s="112">
        <f>E171+J171+O171</f>
        <v>2132.8</v>
      </c>
    </row>
    <row r="172" spans="1:20" s="15" customFormat="1" ht="31.5">
      <c r="A172" s="16">
        <v>3.4</v>
      </c>
      <c r="B172" s="7" t="s">
        <v>150</v>
      </c>
      <c r="C172" s="31"/>
      <c r="D172" s="34"/>
      <c r="E172" s="60"/>
      <c r="F172" s="58"/>
      <c r="G172" s="58"/>
      <c r="H172" s="58"/>
      <c r="I172" s="58"/>
      <c r="J172" s="60"/>
      <c r="K172" s="58"/>
      <c r="L172" s="58"/>
      <c r="M172" s="58"/>
      <c r="N172" s="58"/>
      <c r="O172" s="58"/>
      <c r="P172" s="58"/>
      <c r="Q172" s="60"/>
      <c r="R172" s="60"/>
      <c r="S172" s="60"/>
      <c r="T172" s="107"/>
    </row>
    <row r="173" spans="1:20" s="15" customFormat="1" ht="60">
      <c r="A173" s="17" t="s">
        <v>151</v>
      </c>
      <c r="B173" s="7" t="s">
        <v>152</v>
      </c>
      <c r="C173" s="31" t="s">
        <v>410</v>
      </c>
      <c r="D173" s="80" t="s">
        <v>329</v>
      </c>
      <c r="E173" s="58">
        <f>SUM(F173:I173)</f>
        <v>100</v>
      </c>
      <c r="F173" s="58">
        <v>100</v>
      </c>
      <c r="G173" s="46">
        <v>0</v>
      </c>
      <c r="H173" s="46">
        <v>0</v>
      </c>
      <c r="I173" s="46">
        <v>0</v>
      </c>
      <c r="J173" s="58">
        <f>SUM(K173:N173)</f>
        <v>100</v>
      </c>
      <c r="K173" s="58">
        <v>100</v>
      </c>
      <c r="L173" s="46">
        <v>0</v>
      </c>
      <c r="M173" s="46">
        <v>0</v>
      </c>
      <c r="N173" s="46">
        <v>0</v>
      </c>
      <c r="O173" s="58">
        <f>SUM(P173:S173)</f>
        <v>100</v>
      </c>
      <c r="P173" s="58">
        <v>100</v>
      </c>
      <c r="Q173" s="46">
        <v>0</v>
      </c>
      <c r="R173" s="46">
        <v>0</v>
      </c>
      <c r="S173" s="46">
        <v>0</v>
      </c>
      <c r="T173" s="107">
        <f aca="true" t="shared" si="27" ref="T173:T178">E173+J173+O173</f>
        <v>300</v>
      </c>
    </row>
    <row r="174" spans="1:20" s="15" customFormat="1" ht="60">
      <c r="A174" s="17" t="s">
        <v>153</v>
      </c>
      <c r="B174" s="7" t="s">
        <v>154</v>
      </c>
      <c r="C174" s="31" t="s">
        <v>410</v>
      </c>
      <c r="D174" s="80" t="s">
        <v>329</v>
      </c>
      <c r="E174" s="58">
        <f>SUM(F174:I174)</f>
        <v>100</v>
      </c>
      <c r="F174" s="58">
        <v>100</v>
      </c>
      <c r="G174" s="46">
        <v>0</v>
      </c>
      <c r="H174" s="46">
        <v>0</v>
      </c>
      <c r="I174" s="46">
        <v>0</v>
      </c>
      <c r="J174" s="58">
        <f>SUM(K174:N174)</f>
        <v>100</v>
      </c>
      <c r="K174" s="58">
        <v>100</v>
      </c>
      <c r="L174" s="46">
        <v>0</v>
      </c>
      <c r="M174" s="46">
        <v>0</v>
      </c>
      <c r="N174" s="46">
        <v>0</v>
      </c>
      <c r="O174" s="58">
        <f>SUM(P174:S174)</f>
        <v>100</v>
      </c>
      <c r="P174" s="58">
        <v>100</v>
      </c>
      <c r="Q174" s="46">
        <v>0</v>
      </c>
      <c r="R174" s="46">
        <v>0</v>
      </c>
      <c r="S174" s="46">
        <v>0</v>
      </c>
      <c r="T174" s="107">
        <f t="shared" si="27"/>
        <v>300</v>
      </c>
    </row>
    <row r="175" spans="1:20" s="15" customFormat="1" ht="60">
      <c r="A175" s="17" t="s">
        <v>171</v>
      </c>
      <c r="B175" s="7" t="s">
        <v>156</v>
      </c>
      <c r="C175" s="31" t="s">
        <v>410</v>
      </c>
      <c r="D175" s="80" t="s">
        <v>329</v>
      </c>
      <c r="E175" s="58">
        <f>SUM(F175:I175)</f>
        <v>70</v>
      </c>
      <c r="F175" s="58">
        <v>70</v>
      </c>
      <c r="G175" s="46">
        <v>0</v>
      </c>
      <c r="H175" s="46">
        <v>0</v>
      </c>
      <c r="I175" s="46">
        <v>0</v>
      </c>
      <c r="J175" s="58">
        <f>SUM(K175:N175)</f>
        <v>70</v>
      </c>
      <c r="K175" s="58">
        <v>70</v>
      </c>
      <c r="L175" s="46">
        <v>0</v>
      </c>
      <c r="M175" s="46">
        <v>0</v>
      </c>
      <c r="N175" s="46">
        <v>0</v>
      </c>
      <c r="O175" s="58">
        <f>SUM(P175:S175)</f>
        <v>70</v>
      </c>
      <c r="P175" s="58">
        <v>70</v>
      </c>
      <c r="Q175" s="46">
        <v>0</v>
      </c>
      <c r="R175" s="46">
        <v>0</v>
      </c>
      <c r="S175" s="46">
        <v>0</v>
      </c>
      <c r="T175" s="107">
        <f t="shared" si="27"/>
        <v>210</v>
      </c>
    </row>
    <row r="176" spans="1:20" s="15" customFormat="1" ht="60">
      <c r="A176" s="17" t="s">
        <v>155</v>
      </c>
      <c r="B176" s="7" t="s">
        <v>158</v>
      </c>
      <c r="C176" s="31" t="s">
        <v>410</v>
      </c>
      <c r="D176" s="80" t="s">
        <v>329</v>
      </c>
      <c r="E176" s="58">
        <f>SUM(F176:I176)</f>
        <v>92.7</v>
      </c>
      <c r="F176" s="58">
        <f>21+234.2-162.5</f>
        <v>92.7</v>
      </c>
      <c r="G176" s="46">
        <v>0</v>
      </c>
      <c r="H176" s="46">
        <v>0</v>
      </c>
      <c r="I176" s="46">
        <v>0</v>
      </c>
      <c r="J176" s="58">
        <f>SUM(K176:N176)</f>
        <v>21</v>
      </c>
      <c r="K176" s="58">
        <v>21</v>
      </c>
      <c r="L176" s="46">
        <v>0</v>
      </c>
      <c r="M176" s="46">
        <v>0</v>
      </c>
      <c r="N176" s="46">
        <v>0</v>
      </c>
      <c r="O176" s="58">
        <f>SUM(P176:S176)</f>
        <v>21</v>
      </c>
      <c r="P176" s="58">
        <v>21</v>
      </c>
      <c r="Q176" s="46">
        <v>0</v>
      </c>
      <c r="R176" s="46">
        <v>0</v>
      </c>
      <c r="S176" s="46">
        <v>0</v>
      </c>
      <c r="T176" s="107">
        <f t="shared" si="27"/>
        <v>134.7</v>
      </c>
    </row>
    <row r="177" spans="1:20" s="15" customFormat="1" ht="60">
      <c r="A177" s="17" t="s">
        <v>157</v>
      </c>
      <c r="B177" s="7" t="s">
        <v>235</v>
      </c>
      <c r="C177" s="31" t="s">
        <v>410</v>
      </c>
      <c r="D177" s="80" t="s">
        <v>329</v>
      </c>
      <c r="E177" s="46">
        <f>SUM(F177:I177)</f>
        <v>0</v>
      </c>
      <c r="F177" s="46">
        <v>0</v>
      </c>
      <c r="G177" s="46">
        <v>0</v>
      </c>
      <c r="H177" s="46">
        <v>0</v>
      </c>
      <c r="I177" s="46">
        <v>0</v>
      </c>
      <c r="J177" s="58">
        <f>SUM(K177:N177)</f>
        <v>10</v>
      </c>
      <c r="K177" s="106">
        <v>10</v>
      </c>
      <c r="L177" s="106">
        <v>0</v>
      </c>
      <c r="M177" s="106">
        <v>0</v>
      </c>
      <c r="N177" s="106">
        <v>0</v>
      </c>
      <c r="O177" s="106">
        <f>SUM(P177:S177)</f>
        <v>0</v>
      </c>
      <c r="P177" s="106">
        <v>0</v>
      </c>
      <c r="Q177" s="106">
        <v>0</v>
      </c>
      <c r="R177" s="106">
        <v>0</v>
      </c>
      <c r="S177" s="106">
        <v>0</v>
      </c>
      <c r="T177" s="107">
        <f t="shared" si="27"/>
        <v>10</v>
      </c>
    </row>
    <row r="178" spans="1:20" s="15" customFormat="1" ht="15.75">
      <c r="A178" s="17" t="s">
        <v>234</v>
      </c>
      <c r="B178" s="7" t="s">
        <v>99</v>
      </c>
      <c r="C178" s="49"/>
      <c r="D178" s="54"/>
      <c r="E178" s="60">
        <f aca="true" t="shared" si="28" ref="E178:S178">SUM(E173:E177)</f>
        <v>362.7</v>
      </c>
      <c r="F178" s="60">
        <f t="shared" si="28"/>
        <v>362.7</v>
      </c>
      <c r="G178" s="157">
        <f t="shared" si="28"/>
        <v>0</v>
      </c>
      <c r="H178" s="157">
        <f t="shared" si="28"/>
        <v>0</v>
      </c>
      <c r="I178" s="157">
        <f t="shared" si="28"/>
        <v>0</v>
      </c>
      <c r="J178" s="60">
        <f t="shared" si="28"/>
        <v>301</v>
      </c>
      <c r="K178" s="60">
        <f>SUM(K173:K177)</f>
        <v>301</v>
      </c>
      <c r="L178" s="157">
        <f t="shared" si="28"/>
        <v>0</v>
      </c>
      <c r="M178" s="157">
        <f t="shared" si="28"/>
        <v>0</v>
      </c>
      <c r="N178" s="157">
        <f t="shared" si="28"/>
        <v>0</v>
      </c>
      <c r="O178" s="58">
        <f t="shared" si="28"/>
        <v>291</v>
      </c>
      <c r="P178" s="60">
        <f>SUM(P173:P177)</f>
        <v>291</v>
      </c>
      <c r="Q178" s="157">
        <f t="shared" si="28"/>
        <v>0</v>
      </c>
      <c r="R178" s="157">
        <f t="shared" si="28"/>
        <v>0</v>
      </c>
      <c r="S178" s="157">
        <f t="shared" si="28"/>
        <v>0</v>
      </c>
      <c r="T178" s="112">
        <f t="shared" si="27"/>
        <v>954.7</v>
      </c>
    </row>
    <row r="179" spans="1:20" s="15" customFormat="1" ht="63">
      <c r="A179" s="16">
        <v>3.5</v>
      </c>
      <c r="B179" s="7" t="s">
        <v>159</v>
      </c>
      <c r="C179" s="31"/>
      <c r="D179" s="34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107"/>
    </row>
    <row r="180" spans="1:20" s="15" customFormat="1" ht="60">
      <c r="A180" s="12" t="s">
        <v>160</v>
      </c>
      <c r="B180" s="7" t="s">
        <v>161</v>
      </c>
      <c r="C180" s="31" t="s">
        <v>410</v>
      </c>
      <c r="D180" s="80" t="s">
        <v>329</v>
      </c>
      <c r="E180" s="58">
        <f>SUM(F180:I180)</f>
        <v>20</v>
      </c>
      <c r="F180" s="58">
        <v>20</v>
      </c>
      <c r="G180" s="46">
        <v>0</v>
      </c>
      <c r="H180" s="46">
        <v>0</v>
      </c>
      <c r="I180" s="46">
        <v>0</v>
      </c>
      <c r="J180" s="58">
        <f>SUM(K180:N180)</f>
        <v>20</v>
      </c>
      <c r="K180" s="58">
        <v>20</v>
      </c>
      <c r="L180" s="46">
        <v>0</v>
      </c>
      <c r="M180" s="46">
        <v>0</v>
      </c>
      <c r="N180" s="46">
        <v>0</v>
      </c>
      <c r="O180" s="58">
        <f>SUM(P180:S180)</f>
        <v>20</v>
      </c>
      <c r="P180" s="58">
        <v>20</v>
      </c>
      <c r="Q180" s="46">
        <v>0</v>
      </c>
      <c r="R180" s="46">
        <v>0</v>
      </c>
      <c r="S180" s="46">
        <v>0</v>
      </c>
      <c r="T180" s="107">
        <f>E180+J180+O180</f>
        <v>60</v>
      </c>
    </row>
    <row r="181" spans="1:20" s="15" customFormat="1" ht="60">
      <c r="A181" s="12" t="s">
        <v>162</v>
      </c>
      <c r="B181" s="7" t="s">
        <v>163</v>
      </c>
      <c r="C181" s="31" t="s">
        <v>410</v>
      </c>
      <c r="D181" s="80" t="s">
        <v>329</v>
      </c>
      <c r="E181" s="58">
        <f>SUM(F181:I181)</f>
        <v>30</v>
      </c>
      <c r="F181" s="58">
        <v>30</v>
      </c>
      <c r="G181" s="46">
        <v>0</v>
      </c>
      <c r="H181" s="46">
        <v>0</v>
      </c>
      <c r="I181" s="46">
        <v>0</v>
      </c>
      <c r="J181" s="58">
        <f>SUM(K181:N181)</f>
        <v>30</v>
      </c>
      <c r="K181" s="58">
        <v>30</v>
      </c>
      <c r="L181" s="46">
        <v>0</v>
      </c>
      <c r="M181" s="46">
        <v>0</v>
      </c>
      <c r="N181" s="46">
        <v>0</v>
      </c>
      <c r="O181" s="58">
        <f>SUM(P181:S181)</f>
        <v>30</v>
      </c>
      <c r="P181" s="58">
        <v>30</v>
      </c>
      <c r="Q181" s="46">
        <v>0</v>
      </c>
      <c r="R181" s="46">
        <v>0</v>
      </c>
      <c r="S181" s="46">
        <v>0</v>
      </c>
      <c r="T181" s="107">
        <f>E181+J181+O181</f>
        <v>90</v>
      </c>
    </row>
    <row r="182" spans="1:20" s="15" customFormat="1" ht="60">
      <c r="A182" s="12" t="s">
        <v>164</v>
      </c>
      <c r="B182" s="7" t="s">
        <v>165</v>
      </c>
      <c r="C182" s="31" t="s">
        <v>410</v>
      </c>
      <c r="D182" s="80" t="s">
        <v>329</v>
      </c>
      <c r="E182" s="58">
        <f>SUM(F182:I182)</f>
        <v>40</v>
      </c>
      <c r="F182" s="58">
        <v>40</v>
      </c>
      <c r="G182" s="46">
        <v>0</v>
      </c>
      <c r="H182" s="46">
        <v>0</v>
      </c>
      <c r="I182" s="46">
        <v>0</v>
      </c>
      <c r="J182" s="58">
        <f>SUM(K182:N182)</f>
        <v>40</v>
      </c>
      <c r="K182" s="58">
        <v>40</v>
      </c>
      <c r="L182" s="46">
        <v>0</v>
      </c>
      <c r="M182" s="46">
        <v>0</v>
      </c>
      <c r="N182" s="46">
        <v>0</v>
      </c>
      <c r="O182" s="58">
        <f>SUM(P182:S182)</f>
        <v>40</v>
      </c>
      <c r="P182" s="58">
        <v>40</v>
      </c>
      <c r="Q182" s="46">
        <v>0</v>
      </c>
      <c r="R182" s="46">
        <v>0</v>
      </c>
      <c r="S182" s="46">
        <v>0</v>
      </c>
      <c r="T182" s="107">
        <f>E182+J182+O182</f>
        <v>120</v>
      </c>
    </row>
    <row r="183" spans="1:20" s="15" customFormat="1" ht="15.75">
      <c r="A183" s="55" t="s">
        <v>166</v>
      </c>
      <c r="B183" s="56" t="s">
        <v>99</v>
      </c>
      <c r="C183" s="49"/>
      <c r="D183" s="54"/>
      <c r="E183" s="61">
        <f aca="true" t="shared" si="29" ref="E183:S183">SUM(E180:E182)</f>
        <v>90</v>
      </c>
      <c r="F183" s="61">
        <f t="shared" si="29"/>
        <v>90</v>
      </c>
      <c r="G183" s="158">
        <f t="shared" si="29"/>
        <v>0</v>
      </c>
      <c r="H183" s="158">
        <f t="shared" si="29"/>
        <v>0</v>
      </c>
      <c r="I183" s="158">
        <f t="shared" si="29"/>
        <v>0</v>
      </c>
      <c r="J183" s="61">
        <f t="shared" si="29"/>
        <v>90</v>
      </c>
      <c r="K183" s="61">
        <f>SUM(K180:K182)</f>
        <v>90</v>
      </c>
      <c r="L183" s="158">
        <f t="shared" si="29"/>
        <v>0</v>
      </c>
      <c r="M183" s="158">
        <f t="shared" si="29"/>
        <v>0</v>
      </c>
      <c r="N183" s="158">
        <f t="shared" si="29"/>
        <v>0</v>
      </c>
      <c r="O183" s="57">
        <f t="shared" si="29"/>
        <v>90</v>
      </c>
      <c r="P183" s="61">
        <f>SUM(P180:P182)</f>
        <v>90</v>
      </c>
      <c r="Q183" s="158">
        <f t="shared" si="29"/>
        <v>0</v>
      </c>
      <c r="R183" s="158">
        <f t="shared" si="29"/>
        <v>0</v>
      </c>
      <c r="S183" s="158">
        <f t="shared" si="29"/>
        <v>0</v>
      </c>
      <c r="T183" s="112">
        <f>E183+J183+O183</f>
        <v>270</v>
      </c>
    </row>
    <row r="184" spans="1:21" s="15" customFormat="1" ht="24" customHeight="1">
      <c r="A184" s="55" t="s">
        <v>167</v>
      </c>
      <c r="B184" s="84" t="s">
        <v>168</v>
      </c>
      <c r="C184" s="49"/>
      <c r="D184" s="49"/>
      <c r="E184" s="60">
        <f aca="true" t="shared" si="30" ref="E184:T184">E121+E135+E171+E178+E183</f>
        <v>2508</v>
      </c>
      <c r="F184" s="60">
        <f t="shared" si="30"/>
        <v>2508</v>
      </c>
      <c r="G184" s="157">
        <f t="shared" si="30"/>
        <v>0</v>
      </c>
      <c r="H184" s="157">
        <f t="shared" si="30"/>
        <v>0</v>
      </c>
      <c r="I184" s="157">
        <f t="shared" si="30"/>
        <v>0</v>
      </c>
      <c r="J184" s="60">
        <f t="shared" si="30"/>
        <v>2518</v>
      </c>
      <c r="K184" s="60">
        <f t="shared" si="30"/>
        <v>2518</v>
      </c>
      <c r="L184" s="157">
        <f t="shared" si="30"/>
        <v>0</v>
      </c>
      <c r="M184" s="157">
        <f t="shared" si="30"/>
        <v>0</v>
      </c>
      <c r="N184" s="157">
        <f t="shared" si="30"/>
        <v>0</v>
      </c>
      <c r="O184" s="58">
        <f t="shared" si="30"/>
        <v>2518</v>
      </c>
      <c r="P184" s="60">
        <f t="shared" si="30"/>
        <v>2518</v>
      </c>
      <c r="Q184" s="157">
        <f t="shared" si="30"/>
        <v>0</v>
      </c>
      <c r="R184" s="157">
        <f t="shared" si="30"/>
        <v>0</v>
      </c>
      <c r="S184" s="157">
        <f t="shared" si="30"/>
        <v>0</v>
      </c>
      <c r="T184" s="113">
        <f t="shared" si="30"/>
        <v>7544</v>
      </c>
      <c r="U184" s="154">
        <f>E184+J184+O184</f>
        <v>7544</v>
      </c>
    </row>
    <row r="185" spans="1:20" ht="86.25" customHeight="1">
      <c r="A185" s="93">
        <v>4</v>
      </c>
      <c r="B185" s="176" t="s">
        <v>293</v>
      </c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8"/>
    </row>
    <row r="186" spans="1:20" ht="85.5" customHeight="1">
      <c r="A186" s="98" t="s">
        <v>268</v>
      </c>
      <c r="B186" s="72" t="s">
        <v>276</v>
      </c>
      <c r="C186" s="31" t="s">
        <v>410</v>
      </c>
      <c r="D186" s="80" t="s">
        <v>335</v>
      </c>
      <c r="E186" s="59">
        <f>SUM(F186:I186)</f>
        <v>1181696.6</v>
      </c>
      <c r="F186" s="102">
        <v>0</v>
      </c>
      <c r="G186" s="62">
        <f>996753.55+184161+782</f>
        <v>1181696.6</v>
      </c>
      <c r="H186" s="102">
        <v>0</v>
      </c>
      <c r="I186" s="102">
        <v>0</v>
      </c>
      <c r="J186" s="163">
        <f aca="true" t="shared" si="31" ref="J186:J195">SUM(K186:N186)</f>
        <v>1231776.8</v>
      </c>
      <c r="K186" s="166">
        <v>0</v>
      </c>
      <c r="L186" s="166">
        <f>1061989+169787.8</f>
        <v>1231776.8</v>
      </c>
      <c r="M186" s="164">
        <v>0</v>
      </c>
      <c r="N186" s="164">
        <v>0</v>
      </c>
      <c r="O186" s="59">
        <f aca="true" t="shared" si="32" ref="O186:O195">SUM(P186:S186)</f>
        <v>0</v>
      </c>
      <c r="P186" s="102">
        <v>0</v>
      </c>
      <c r="Q186" s="62">
        <v>0</v>
      </c>
      <c r="R186" s="102">
        <v>0</v>
      </c>
      <c r="S186" s="102">
        <v>0</v>
      </c>
      <c r="T186" s="109">
        <f aca="true" t="shared" si="33" ref="T186:T195">E186+J186+O186</f>
        <v>2413473.4</v>
      </c>
    </row>
    <row r="187" spans="1:20" ht="90" customHeight="1">
      <c r="A187" s="98" t="s">
        <v>175</v>
      </c>
      <c r="B187" s="72" t="s">
        <v>277</v>
      </c>
      <c r="C187" s="31" t="s">
        <v>410</v>
      </c>
      <c r="D187" s="80" t="s">
        <v>329</v>
      </c>
      <c r="E187" s="59">
        <f aca="true" t="shared" si="34" ref="E187:E195">SUM(F187:I187)</f>
        <v>650367</v>
      </c>
      <c r="F187" s="62">
        <f>577679+66556+6132</f>
        <v>650367</v>
      </c>
      <c r="G187" s="102">
        <v>0</v>
      </c>
      <c r="H187" s="102">
        <v>0</v>
      </c>
      <c r="I187" s="102">
        <v>0</v>
      </c>
      <c r="J187" s="163">
        <f t="shared" si="31"/>
        <v>667263.1</v>
      </c>
      <c r="K187" s="166">
        <f>616546+50717.1</f>
        <v>667263.1</v>
      </c>
      <c r="L187" s="164">
        <v>0</v>
      </c>
      <c r="M187" s="164">
        <v>0</v>
      </c>
      <c r="N187" s="164">
        <v>0</v>
      </c>
      <c r="O187" s="59">
        <f t="shared" si="32"/>
        <v>667263.1</v>
      </c>
      <c r="P187" s="166">
        <f>616546+50717.1</f>
        <v>667263.1</v>
      </c>
      <c r="Q187" s="102">
        <v>0</v>
      </c>
      <c r="R187" s="102">
        <v>0</v>
      </c>
      <c r="S187" s="102">
        <v>0</v>
      </c>
      <c r="T187" s="109">
        <f t="shared" si="33"/>
        <v>1984893.2</v>
      </c>
    </row>
    <row r="188" spans="1:20" ht="85.5" customHeight="1">
      <c r="A188" s="98" t="s">
        <v>269</v>
      </c>
      <c r="B188" s="73" t="s">
        <v>278</v>
      </c>
      <c r="C188" s="31" t="s">
        <v>410</v>
      </c>
      <c r="D188" s="80" t="s">
        <v>329</v>
      </c>
      <c r="E188" s="59">
        <f t="shared" si="34"/>
        <v>23144.8</v>
      </c>
      <c r="F188" s="62">
        <v>16377</v>
      </c>
      <c r="G188" s="62">
        <v>6767.8</v>
      </c>
      <c r="H188" s="102">
        <v>0</v>
      </c>
      <c r="I188" s="102">
        <v>0</v>
      </c>
      <c r="J188" s="163">
        <f t="shared" si="31"/>
        <v>0</v>
      </c>
      <c r="K188" s="166">
        <v>0</v>
      </c>
      <c r="L188" s="164">
        <v>0</v>
      </c>
      <c r="M188" s="164">
        <v>0</v>
      </c>
      <c r="N188" s="164">
        <v>0</v>
      </c>
      <c r="O188" s="59">
        <f t="shared" si="32"/>
        <v>0</v>
      </c>
      <c r="P188" s="165">
        <v>0</v>
      </c>
      <c r="Q188" s="102">
        <v>0</v>
      </c>
      <c r="R188" s="102">
        <v>0</v>
      </c>
      <c r="S188" s="102">
        <v>0</v>
      </c>
      <c r="T188" s="109">
        <f t="shared" si="33"/>
        <v>23144.8</v>
      </c>
    </row>
    <row r="189" spans="1:20" ht="84" customHeight="1">
      <c r="A189" s="98" t="s">
        <v>270</v>
      </c>
      <c r="B189" s="73" t="s">
        <v>279</v>
      </c>
      <c r="C189" s="31" t="s">
        <v>410</v>
      </c>
      <c r="D189" s="80" t="s">
        <v>329</v>
      </c>
      <c r="E189" s="59">
        <f t="shared" si="34"/>
        <v>12946.8</v>
      </c>
      <c r="F189" s="62">
        <v>5265.8</v>
      </c>
      <c r="G189" s="62">
        <v>7681</v>
      </c>
      <c r="H189" s="102">
        <v>0</v>
      </c>
      <c r="I189" s="102">
        <v>0</v>
      </c>
      <c r="J189" s="163">
        <f t="shared" si="31"/>
        <v>28311</v>
      </c>
      <c r="K189" s="166">
        <v>6137</v>
      </c>
      <c r="L189" s="164">
        <v>22174</v>
      </c>
      <c r="M189" s="164">
        <v>0</v>
      </c>
      <c r="N189" s="164">
        <v>0</v>
      </c>
      <c r="O189" s="59">
        <f t="shared" si="32"/>
        <v>6137</v>
      </c>
      <c r="P189" s="62">
        <v>6137</v>
      </c>
      <c r="Q189" s="102">
        <v>0</v>
      </c>
      <c r="R189" s="102">
        <v>0</v>
      </c>
      <c r="S189" s="102">
        <v>0</v>
      </c>
      <c r="T189" s="109">
        <f t="shared" si="33"/>
        <v>47394.8</v>
      </c>
    </row>
    <row r="190" spans="1:20" ht="89.25" customHeight="1">
      <c r="A190" s="98" t="s">
        <v>271</v>
      </c>
      <c r="B190" s="71" t="s">
        <v>280</v>
      </c>
      <c r="C190" s="31" t="s">
        <v>410</v>
      </c>
      <c r="D190" s="80" t="s">
        <v>329</v>
      </c>
      <c r="E190" s="59">
        <f t="shared" si="34"/>
        <v>2526105.1</v>
      </c>
      <c r="F190" s="62">
        <f>607935.4+4533.5</f>
        <v>612468.9</v>
      </c>
      <c r="G190" s="62">
        <v>1913636.2</v>
      </c>
      <c r="H190" s="102">
        <v>0</v>
      </c>
      <c r="I190" s="102">
        <v>0</v>
      </c>
      <c r="J190" s="163">
        <f t="shared" si="31"/>
        <v>2618872.8</v>
      </c>
      <c r="K190" s="166">
        <v>638114.9</v>
      </c>
      <c r="L190" s="164">
        <v>1980757.9</v>
      </c>
      <c r="M190" s="164">
        <v>0</v>
      </c>
      <c r="N190" s="164">
        <v>0</v>
      </c>
      <c r="O190" s="59">
        <f t="shared" si="32"/>
        <v>636614.9</v>
      </c>
      <c r="P190" s="166">
        <f>638114.9-1500</f>
        <v>636614.9</v>
      </c>
      <c r="Q190" s="102">
        <v>0</v>
      </c>
      <c r="R190" s="102">
        <v>0</v>
      </c>
      <c r="S190" s="102">
        <v>0</v>
      </c>
      <c r="T190" s="109">
        <f t="shared" si="33"/>
        <v>5781592.8</v>
      </c>
    </row>
    <row r="191" spans="1:20" ht="76.5" customHeight="1">
      <c r="A191" s="98" t="s">
        <v>272</v>
      </c>
      <c r="B191" s="73" t="s">
        <v>281</v>
      </c>
      <c r="C191" s="31" t="s">
        <v>410</v>
      </c>
      <c r="D191" s="80" t="s">
        <v>329</v>
      </c>
      <c r="E191" s="59">
        <f t="shared" si="34"/>
        <v>55673.5</v>
      </c>
      <c r="F191" s="62">
        <f>6919+2619+19037-52.8+935.3</f>
        <v>29457.5</v>
      </c>
      <c r="G191" s="102">
        <v>0</v>
      </c>
      <c r="H191" s="102">
        <v>0</v>
      </c>
      <c r="I191" s="62">
        <v>26216</v>
      </c>
      <c r="J191" s="163">
        <f t="shared" si="31"/>
        <v>53540.3</v>
      </c>
      <c r="K191" s="166">
        <f>2619+19635.3+6919</f>
        <v>29173.3</v>
      </c>
      <c r="L191" s="164">
        <v>0</v>
      </c>
      <c r="M191" s="164">
        <v>0</v>
      </c>
      <c r="N191" s="164">
        <v>24367</v>
      </c>
      <c r="O191" s="59">
        <f t="shared" si="32"/>
        <v>53540.3</v>
      </c>
      <c r="P191" s="166">
        <f>2619+19635.3+6919</f>
        <v>29173.3</v>
      </c>
      <c r="Q191" s="102">
        <v>0</v>
      </c>
      <c r="R191" s="102">
        <v>0</v>
      </c>
      <c r="S191" s="62">
        <f>6000+870+17497</f>
        <v>24367</v>
      </c>
      <c r="T191" s="109">
        <f t="shared" si="33"/>
        <v>162754.1</v>
      </c>
    </row>
    <row r="192" spans="1:20" ht="78" customHeight="1">
      <c r="A192" s="98" t="s">
        <v>290</v>
      </c>
      <c r="B192" s="71" t="s">
        <v>282</v>
      </c>
      <c r="C192" s="31" t="s">
        <v>410</v>
      </c>
      <c r="D192" s="80" t="s">
        <v>329</v>
      </c>
      <c r="E192" s="59">
        <f t="shared" si="34"/>
        <v>396479.6</v>
      </c>
      <c r="F192" s="62">
        <f>363+316418</f>
        <v>316781</v>
      </c>
      <c r="G192" s="62">
        <f>51639.6+28059</f>
        <v>79698.6</v>
      </c>
      <c r="H192" s="102">
        <v>0</v>
      </c>
      <c r="I192" s="102">
        <v>0</v>
      </c>
      <c r="J192" s="163">
        <f t="shared" si="31"/>
        <v>419944.9</v>
      </c>
      <c r="K192" s="166">
        <f>351571</f>
        <v>351571</v>
      </c>
      <c r="L192" s="135">
        <f>10844+57529.9</f>
        <v>68373.9</v>
      </c>
      <c r="M192" s="164">
        <v>0</v>
      </c>
      <c r="N192" s="164">
        <v>0</v>
      </c>
      <c r="O192" s="59">
        <f t="shared" si="32"/>
        <v>363592</v>
      </c>
      <c r="P192" s="62">
        <v>363592</v>
      </c>
      <c r="Q192" s="102">
        <v>0</v>
      </c>
      <c r="R192" s="102">
        <v>0</v>
      </c>
      <c r="S192" s="102">
        <v>0</v>
      </c>
      <c r="T192" s="109">
        <f t="shared" si="33"/>
        <v>1180016.5</v>
      </c>
    </row>
    <row r="193" spans="1:20" ht="120.75" customHeight="1">
      <c r="A193" s="98" t="s">
        <v>291</v>
      </c>
      <c r="B193" s="72" t="s">
        <v>283</v>
      </c>
      <c r="C193" s="31" t="s">
        <v>410</v>
      </c>
      <c r="D193" s="80" t="s">
        <v>329</v>
      </c>
      <c r="E193" s="59">
        <f t="shared" si="34"/>
        <v>13661.4</v>
      </c>
      <c r="F193" s="62">
        <v>7928</v>
      </c>
      <c r="G193" s="62">
        <v>5733.4</v>
      </c>
      <c r="H193" s="102">
        <v>0</v>
      </c>
      <c r="I193" s="102">
        <v>0</v>
      </c>
      <c r="J193" s="163">
        <f t="shared" si="31"/>
        <v>6493.4</v>
      </c>
      <c r="K193" s="166">
        <v>363</v>
      </c>
      <c r="L193" s="164">
        <v>6130.4</v>
      </c>
      <c r="M193" s="164">
        <v>0</v>
      </c>
      <c r="N193" s="164">
        <v>0</v>
      </c>
      <c r="O193" s="59">
        <f t="shared" si="32"/>
        <v>363</v>
      </c>
      <c r="P193" s="62">
        <v>363</v>
      </c>
      <c r="Q193" s="102">
        <v>0</v>
      </c>
      <c r="R193" s="102">
        <v>0</v>
      </c>
      <c r="S193" s="102">
        <v>0</v>
      </c>
      <c r="T193" s="109">
        <f t="shared" si="33"/>
        <v>20517.8</v>
      </c>
    </row>
    <row r="194" spans="1:20" ht="81.75" customHeight="1">
      <c r="A194" s="98" t="s">
        <v>292</v>
      </c>
      <c r="B194" s="73" t="s">
        <v>284</v>
      </c>
      <c r="C194" s="31" t="s">
        <v>410</v>
      </c>
      <c r="D194" s="80" t="s">
        <v>329</v>
      </c>
      <c r="E194" s="59">
        <f t="shared" si="34"/>
        <v>7721.5</v>
      </c>
      <c r="F194" s="62">
        <f>7043.5+678</f>
        <v>7721.5</v>
      </c>
      <c r="G194" s="102">
        <v>0</v>
      </c>
      <c r="H194" s="102">
        <v>0</v>
      </c>
      <c r="I194" s="102">
        <v>0</v>
      </c>
      <c r="J194" s="163">
        <f t="shared" si="31"/>
        <v>678</v>
      </c>
      <c r="K194" s="166">
        <v>678</v>
      </c>
      <c r="L194" s="164">
        <v>0</v>
      </c>
      <c r="M194" s="164">
        <v>0</v>
      </c>
      <c r="N194" s="164">
        <v>0</v>
      </c>
      <c r="O194" s="59">
        <f t="shared" si="32"/>
        <v>678</v>
      </c>
      <c r="P194" s="62">
        <v>678</v>
      </c>
      <c r="Q194" s="102">
        <v>0</v>
      </c>
      <c r="R194" s="102">
        <v>0</v>
      </c>
      <c r="S194" s="102">
        <v>0</v>
      </c>
      <c r="T194" s="109">
        <f t="shared" si="33"/>
        <v>9077.5</v>
      </c>
    </row>
    <row r="195" spans="1:20" ht="87" customHeight="1">
      <c r="A195" s="11" t="s">
        <v>306</v>
      </c>
      <c r="B195" s="72" t="s">
        <v>457</v>
      </c>
      <c r="C195" s="31" t="s">
        <v>410</v>
      </c>
      <c r="D195" s="80" t="s">
        <v>329</v>
      </c>
      <c r="E195" s="59">
        <f t="shared" si="34"/>
        <v>15690.7</v>
      </c>
      <c r="F195" s="99">
        <f>14399+1291.7</f>
        <v>15690.7</v>
      </c>
      <c r="G195" s="102">
        <v>0</v>
      </c>
      <c r="H195" s="102">
        <v>0</v>
      </c>
      <c r="I195" s="102">
        <v>0</v>
      </c>
      <c r="J195" s="163">
        <f t="shared" si="31"/>
        <v>15882.6</v>
      </c>
      <c r="K195" s="164">
        <v>15882.6</v>
      </c>
      <c r="L195" s="164">
        <v>0</v>
      </c>
      <c r="M195" s="164">
        <v>0</v>
      </c>
      <c r="N195" s="164">
        <v>0</v>
      </c>
      <c r="O195" s="163">
        <f t="shared" si="32"/>
        <v>15882.6</v>
      </c>
      <c r="P195" s="164">
        <v>15882.6</v>
      </c>
      <c r="Q195" s="102">
        <v>0</v>
      </c>
      <c r="R195" s="102">
        <v>0</v>
      </c>
      <c r="S195" s="102">
        <v>0</v>
      </c>
      <c r="T195" s="109">
        <f t="shared" si="33"/>
        <v>47455.9</v>
      </c>
    </row>
    <row r="196" spans="1:20" ht="78.75" customHeight="1">
      <c r="A196" s="11" t="s">
        <v>305</v>
      </c>
      <c r="B196" s="72" t="s">
        <v>287</v>
      </c>
      <c r="C196" s="31" t="s">
        <v>410</v>
      </c>
      <c r="D196" s="80" t="s">
        <v>329</v>
      </c>
      <c r="E196" s="59">
        <f>SUM(F196:I196)</f>
        <v>35741.6</v>
      </c>
      <c r="F196" s="99">
        <f>15305.78+19153.85+1282</f>
        <v>35741.6</v>
      </c>
      <c r="G196" s="102">
        <v>0</v>
      </c>
      <c r="H196" s="102">
        <v>0</v>
      </c>
      <c r="I196" s="102">
        <v>0</v>
      </c>
      <c r="J196" s="163">
        <f>SUM(K196:N196)</f>
        <v>19259.27</v>
      </c>
      <c r="K196" s="164">
        <v>19259.27</v>
      </c>
      <c r="L196" s="164">
        <v>0</v>
      </c>
      <c r="M196" s="164">
        <v>0</v>
      </c>
      <c r="N196" s="164">
        <v>0</v>
      </c>
      <c r="O196" s="59">
        <f>SUM(P196:S196)</f>
        <v>18846.1</v>
      </c>
      <c r="P196" s="99">
        <v>18846.1</v>
      </c>
      <c r="Q196" s="102">
        <v>0</v>
      </c>
      <c r="R196" s="102">
        <v>0</v>
      </c>
      <c r="S196" s="102">
        <v>0</v>
      </c>
      <c r="T196" s="109">
        <f>E196+J196+O196</f>
        <v>73846.97</v>
      </c>
    </row>
    <row r="197" spans="1:21" ht="36" customHeight="1">
      <c r="A197" s="11" t="s">
        <v>307</v>
      </c>
      <c r="B197" s="100" t="s">
        <v>289</v>
      </c>
      <c r="C197" s="31"/>
      <c r="D197" s="31"/>
      <c r="E197" s="101">
        <f>SUM(E186:E196)</f>
        <v>4919228.6</v>
      </c>
      <c r="F197" s="101">
        <f>SUM(F186:F196)</f>
        <v>1697799</v>
      </c>
      <c r="G197" s="101">
        <f aca="true" t="shared" si="35" ref="G197:T197">SUM(G186:G196)</f>
        <v>3195213.6</v>
      </c>
      <c r="H197" s="155">
        <f t="shared" si="35"/>
        <v>0</v>
      </c>
      <c r="I197" s="101">
        <f t="shared" si="35"/>
        <v>26216</v>
      </c>
      <c r="J197" s="162">
        <f t="shared" si="35"/>
        <v>5062022.17</v>
      </c>
      <c r="K197" s="162">
        <f t="shared" si="35"/>
        <v>1728442.17</v>
      </c>
      <c r="L197" s="162">
        <f t="shared" si="35"/>
        <v>3309213</v>
      </c>
      <c r="M197" s="162">
        <f t="shared" si="35"/>
        <v>0</v>
      </c>
      <c r="N197" s="162">
        <f t="shared" si="35"/>
        <v>24367</v>
      </c>
      <c r="O197" s="162">
        <f t="shared" si="35"/>
        <v>1762917</v>
      </c>
      <c r="P197" s="162">
        <f t="shared" si="35"/>
        <v>1738550</v>
      </c>
      <c r="Q197" s="162">
        <f t="shared" si="35"/>
        <v>0</v>
      </c>
      <c r="R197" s="162">
        <f t="shared" si="35"/>
        <v>0</v>
      </c>
      <c r="S197" s="162">
        <f t="shared" si="35"/>
        <v>24367</v>
      </c>
      <c r="T197" s="171">
        <f t="shared" si="35"/>
        <v>11744167.77</v>
      </c>
      <c r="U197" s="154">
        <f>E197+J197+O197</f>
        <v>11744167.77</v>
      </c>
    </row>
    <row r="198" spans="1:20" ht="34.5" customHeight="1">
      <c r="A198" s="11" t="s">
        <v>285</v>
      </c>
      <c r="B198" s="193" t="s">
        <v>267</v>
      </c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5"/>
    </row>
    <row r="199" spans="1:22" ht="172.5" customHeight="1">
      <c r="A199" s="11" t="s">
        <v>273</v>
      </c>
      <c r="B199" s="39" t="s">
        <v>428</v>
      </c>
      <c r="C199" s="31" t="s">
        <v>410</v>
      </c>
      <c r="D199" s="80" t="s">
        <v>335</v>
      </c>
      <c r="E199" s="59">
        <f aca="true" t="shared" si="36" ref="E199:E205">SUM(F199:I199)</f>
        <v>4177</v>
      </c>
      <c r="F199" s="102">
        <v>0</v>
      </c>
      <c r="G199" s="99">
        <v>4177</v>
      </c>
      <c r="H199" s="102">
        <v>0</v>
      </c>
      <c r="I199" s="102">
        <v>0</v>
      </c>
      <c r="J199" s="160">
        <f aca="true" t="shared" si="37" ref="J199:J205">SUM(K199:N199)</f>
        <v>4060</v>
      </c>
      <c r="K199" s="102">
        <v>0</v>
      </c>
      <c r="L199" s="102">
        <v>4060</v>
      </c>
      <c r="M199" s="102">
        <v>0</v>
      </c>
      <c r="N199" s="102">
        <v>0</v>
      </c>
      <c r="O199" s="59">
        <f aca="true" t="shared" si="38" ref="O199:O205">SUM(P199:S199)</f>
        <v>0</v>
      </c>
      <c r="P199" s="102">
        <v>0</v>
      </c>
      <c r="Q199" s="102">
        <v>0</v>
      </c>
      <c r="R199" s="102">
        <v>0</v>
      </c>
      <c r="S199" s="102">
        <v>0</v>
      </c>
      <c r="T199" s="108">
        <f aca="true" t="shared" si="39" ref="T199:T205">E199+J199+O199</f>
        <v>8237</v>
      </c>
      <c r="V199" s="103"/>
    </row>
    <row r="200" spans="1:22" ht="136.5" customHeight="1">
      <c r="A200" s="11" t="s">
        <v>274</v>
      </c>
      <c r="B200" s="39" t="s">
        <v>286</v>
      </c>
      <c r="C200" s="31" t="s">
        <v>410</v>
      </c>
      <c r="D200" s="80" t="s">
        <v>335</v>
      </c>
      <c r="E200" s="59">
        <f t="shared" si="36"/>
        <v>63493</v>
      </c>
      <c r="F200" s="102">
        <v>0</v>
      </c>
      <c r="G200" s="99">
        <v>63493</v>
      </c>
      <c r="H200" s="102">
        <v>0</v>
      </c>
      <c r="I200" s="102">
        <v>0</v>
      </c>
      <c r="J200" s="160">
        <f t="shared" si="37"/>
        <v>63849</v>
      </c>
      <c r="K200" s="102">
        <v>0</v>
      </c>
      <c r="L200" s="102">
        <v>63849</v>
      </c>
      <c r="M200" s="102">
        <v>0</v>
      </c>
      <c r="N200" s="102">
        <v>0</v>
      </c>
      <c r="O200" s="59">
        <f t="shared" si="38"/>
        <v>0</v>
      </c>
      <c r="P200" s="102">
        <v>0</v>
      </c>
      <c r="Q200" s="102">
        <v>0</v>
      </c>
      <c r="R200" s="102">
        <v>0</v>
      </c>
      <c r="S200" s="102">
        <v>0</v>
      </c>
      <c r="T200" s="108">
        <f t="shared" si="39"/>
        <v>127342</v>
      </c>
      <c r="U200" s="88"/>
      <c r="V200" s="103"/>
    </row>
    <row r="201" spans="1:20" ht="387" customHeight="1">
      <c r="A201" s="11" t="s">
        <v>275</v>
      </c>
      <c r="B201" s="39" t="s">
        <v>443</v>
      </c>
      <c r="C201" s="31" t="s">
        <v>410</v>
      </c>
      <c r="D201" s="80" t="s">
        <v>335</v>
      </c>
      <c r="E201" s="59">
        <f t="shared" si="36"/>
        <v>21350.7</v>
      </c>
      <c r="F201" s="102">
        <v>0</v>
      </c>
      <c r="G201" s="99">
        <v>21350.7</v>
      </c>
      <c r="H201" s="102">
        <v>0</v>
      </c>
      <c r="I201" s="102">
        <v>0</v>
      </c>
      <c r="J201" s="163">
        <f t="shared" si="37"/>
        <v>22455.62</v>
      </c>
      <c r="K201" s="164">
        <v>0</v>
      </c>
      <c r="L201" s="164">
        <v>22455.62</v>
      </c>
      <c r="M201" s="102">
        <v>0</v>
      </c>
      <c r="N201" s="102">
        <v>0</v>
      </c>
      <c r="O201" s="59">
        <f t="shared" si="38"/>
        <v>0</v>
      </c>
      <c r="P201" s="102">
        <v>0</v>
      </c>
      <c r="Q201" s="102">
        <v>0</v>
      </c>
      <c r="R201" s="102">
        <v>0</v>
      </c>
      <c r="S201" s="102">
        <v>0</v>
      </c>
      <c r="T201" s="108">
        <f t="shared" si="39"/>
        <v>43806.32</v>
      </c>
    </row>
    <row r="202" spans="1:20" ht="105.75" customHeight="1">
      <c r="A202" s="11" t="s">
        <v>323</v>
      </c>
      <c r="B202" s="39" t="s">
        <v>444</v>
      </c>
      <c r="C202" s="31" t="s">
        <v>410</v>
      </c>
      <c r="D202" s="80" t="s">
        <v>182</v>
      </c>
      <c r="E202" s="59">
        <f t="shared" si="36"/>
        <v>12925</v>
      </c>
      <c r="F202" s="102">
        <v>0</v>
      </c>
      <c r="G202" s="99">
        <v>12925</v>
      </c>
      <c r="H202" s="102">
        <v>0</v>
      </c>
      <c r="I202" s="102">
        <v>0</v>
      </c>
      <c r="J202" s="160">
        <f t="shared" si="37"/>
        <v>0</v>
      </c>
      <c r="K202" s="102">
        <v>0</v>
      </c>
      <c r="L202" s="102">
        <v>0</v>
      </c>
      <c r="M202" s="102">
        <v>0</v>
      </c>
      <c r="N202" s="102">
        <v>0</v>
      </c>
      <c r="O202" s="59">
        <f t="shared" si="38"/>
        <v>0</v>
      </c>
      <c r="P202" s="102">
        <v>0</v>
      </c>
      <c r="Q202" s="102">
        <v>0</v>
      </c>
      <c r="R202" s="102">
        <v>0</v>
      </c>
      <c r="S202" s="102">
        <v>0</v>
      </c>
      <c r="T202" s="108">
        <f t="shared" si="39"/>
        <v>12925</v>
      </c>
    </row>
    <row r="203" spans="1:20" ht="127.5" customHeight="1">
      <c r="A203" s="11" t="s">
        <v>383</v>
      </c>
      <c r="B203" s="39" t="s">
        <v>440</v>
      </c>
      <c r="C203" s="31" t="s">
        <v>410</v>
      </c>
      <c r="D203" s="80" t="s">
        <v>182</v>
      </c>
      <c r="E203" s="59">
        <f t="shared" si="36"/>
        <v>39982</v>
      </c>
      <c r="F203" s="102">
        <v>0</v>
      </c>
      <c r="G203" s="99">
        <v>39982</v>
      </c>
      <c r="H203" s="102">
        <v>0</v>
      </c>
      <c r="I203" s="102">
        <v>0</v>
      </c>
      <c r="J203" s="160">
        <f t="shared" si="37"/>
        <v>0</v>
      </c>
      <c r="K203" s="102">
        <v>0</v>
      </c>
      <c r="L203" s="102">
        <v>0</v>
      </c>
      <c r="M203" s="102">
        <v>0</v>
      </c>
      <c r="N203" s="102">
        <v>0</v>
      </c>
      <c r="O203" s="59">
        <f t="shared" si="38"/>
        <v>0</v>
      </c>
      <c r="P203" s="102">
        <v>0</v>
      </c>
      <c r="Q203" s="102">
        <v>0</v>
      </c>
      <c r="R203" s="102">
        <v>0</v>
      </c>
      <c r="S203" s="102">
        <v>0</v>
      </c>
      <c r="T203" s="108">
        <f t="shared" si="39"/>
        <v>39982</v>
      </c>
    </row>
    <row r="204" spans="1:20" ht="210.75" customHeight="1">
      <c r="A204" s="11" t="s">
        <v>422</v>
      </c>
      <c r="B204" s="39" t="s">
        <v>448</v>
      </c>
      <c r="C204" s="31" t="s">
        <v>410</v>
      </c>
      <c r="D204" s="80" t="s">
        <v>335</v>
      </c>
      <c r="E204" s="59">
        <f t="shared" si="36"/>
        <v>2423</v>
      </c>
      <c r="F204" s="102">
        <v>2423</v>
      </c>
      <c r="G204" s="102">
        <v>0</v>
      </c>
      <c r="H204" s="102">
        <v>0</v>
      </c>
      <c r="I204" s="102">
        <v>0</v>
      </c>
      <c r="J204" s="160">
        <f t="shared" si="37"/>
        <v>8726</v>
      </c>
      <c r="K204" s="102">
        <v>8726</v>
      </c>
      <c r="L204" s="102">
        <v>0</v>
      </c>
      <c r="M204" s="102">
        <v>0</v>
      </c>
      <c r="N204" s="102">
        <v>0</v>
      </c>
      <c r="O204" s="59">
        <f t="shared" si="38"/>
        <v>8726</v>
      </c>
      <c r="P204" s="102">
        <v>8726</v>
      </c>
      <c r="Q204" s="102">
        <v>0</v>
      </c>
      <c r="R204" s="102">
        <v>0</v>
      </c>
      <c r="S204" s="102">
        <v>0</v>
      </c>
      <c r="T204" s="108">
        <f t="shared" si="39"/>
        <v>19875</v>
      </c>
    </row>
    <row r="205" spans="1:20" ht="282.75" customHeight="1">
      <c r="A205" s="11" t="s">
        <v>413</v>
      </c>
      <c r="B205" s="39" t="s">
        <v>439</v>
      </c>
      <c r="C205" s="31" t="s">
        <v>424</v>
      </c>
      <c r="D205" s="80" t="s">
        <v>335</v>
      </c>
      <c r="E205" s="59">
        <f t="shared" si="36"/>
        <v>3253</v>
      </c>
      <c r="F205" s="102">
        <v>3253</v>
      </c>
      <c r="G205" s="102">
        <v>0</v>
      </c>
      <c r="H205" s="102">
        <v>0</v>
      </c>
      <c r="I205" s="102">
        <v>0</v>
      </c>
      <c r="J205" s="160">
        <f t="shared" si="37"/>
        <v>15787</v>
      </c>
      <c r="K205" s="102">
        <v>15787</v>
      </c>
      <c r="L205" s="102">
        <v>0</v>
      </c>
      <c r="M205" s="102">
        <v>0</v>
      </c>
      <c r="N205" s="102">
        <v>0</v>
      </c>
      <c r="O205" s="59">
        <f t="shared" si="38"/>
        <v>15787</v>
      </c>
      <c r="P205" s="102">
        <v>15787</v>
      </c>
      <c r="Q205" s="102">
        <v>0</v>
      </c>
      <c r="R205" s="102">
        <v>0</v>
      </c>
      <c r="S205" s="102">
        <v>0</v>
      </c>
      <c r="T205" s="108">
        <f t="shared" si="39"/>
        <v>34827</v>
      </c>
    </row>
    <row r="206" spans="1:20" ht="177.75" customHeight="1">
      <c r="A206" s="11" t="s">
        <v>423</v>
      </c>
      <c r="B206" s="39" t="s">
        <v>442</v>
      </c>
      <c r="C206" s="31" t="s">
        <v>410</v>
      </c>
      <c r="D206" s="80" t="s">
        <v>182</v>
      </c>
      <c r="E206" s="59">
        <f>SUM(F206:I206)</f>
        <v>57475</v>
      </c>
      <c r="F206" s="102">
        <v>0</v>
      </c>
      <c r="G206" s="99">
        <v>57475</v>
      </c>
      <c r="H206" s="102">
        <v>0</v>
      </c>
      <c r="I206" s="102">
        <v>0</v>
      </c>
      <c r="J206" s="160">
        <f>SUM(K206:N206)</f>
        <v>0</v>
      </c>
      <c r="K206" s="102">
        <v>0</v>
      </c>
      <c r="L206" s="102">
        <v>0</v>
      </c>
      <c r="M206" s="102">
        <v>0</v>
      </c>
      <c r="N206" s="102">
        <v>0</v>
      </c>
      <c r="O206" s="59">
        <f>SUM(P206:S206)</f>
        <v>0</v>
      </c>
      <c r="P206" s="102">
        <v>0</v>
      </c>
      <c r="Q206" s="102">
        <v>0</v>
      </c>
      <c r="R206" s="102">
        <v>0</v>
      </c>
      <c r="S206" s="102">
        <v>0</v>
      </c>
      <c r="T206" s="108">
        <f>E206+J206+O206</f>
        <v>57475</v>
      </c>
    </row>
    <row r="207" spans="1:20" ht="261.75" customHeight="1">
      <c r="A207" s="11" t="s">
        <v>441</v>
      </c>
      <c r="B207" s="39" t="s">
        <v>487</v>
      </c>
      <c r="C207" s="31" t="s">
        <v>410</v>
      </c>
      <c r="D207" s="80" t="s">
        <v>403</v>
      </c>
      <c r="E207" s="160">
        <f>SUM(F207:I207)</f>
        <v>0</v>
      </c>
      <c r="F207" s="102">
        <v>0</v>
      </c>
      <c r="G207" s="102">
        <v>0</v>
      </c>
      <c r="H207" s="102">
        <v>0</v>
      </c>
      <c r="I207" s="102">
        <v>0</v>
      </c>
      <c r="J207" s="160">
        <f>SUM(K207:N207)</f>
        <v>3962</v>
      </c>
      <c r="K207" s="102">
        <v>3962</v>
      </c>
      <c r="L207" s="102">
        <v>0</v>
      </c>
      <c r="M207" s="102">
        <v>0</v>
      </c>
      <c r="N207" s="102">
        <v>0</v>
      </c>
      <c r="O207" s="59">
        <f>SUM(P207:S207)</f>
        <v>3962</v>
      </c>
      <c r="P207" s="102">
        <v>3962</v>
      </c>
      <c r="Q207" s="102">
        <v>0</v>
      </c>
      <c r="R207" s="102">
        <v>0</v>
      </c>
      <c r="S207" s="102">
        <v>0</v>
      </c>
      <c r="T207" s="108">
        <f>E207+J207+O207</f>
        <v>7924</v>
      </c>
    </row>
    <row r="208" spans="1:20" ht="198.75" customHeight="1">
      <c r="A208" s="11" t="s">
        <v>466</v>
      </c>
      <c r="B208" s="39" t="s">
        <v>454</v>
      </c>
      <c r="C208" s="31" t="s">
        <v>410</v>
      </c>
      <c r="D208" s="80" t="s">
        <v>403</v>
      </c>
      <c r="E208" s="160">
        <f>SUM(F208:I208)</f>
        <v>0</v>
      </c>
      <c r="F208" s="102">
        <v>0</v>
      </c>
      <c r="G208" s="102">
        <v>0</v>
      </c>
      <c r="H208" s="102">
        <v>0</v>
      </c>
      <c r="I208" s="102">
        <v>0</v>
      </c>
      <c r="J208" s="160">
        <f>SUM(K208:N208)</f>
        <v>71</v>
      </c>
      <c r="K208" s="102">
        <v>71</v>
      </c>
      <c r="L208" s="102">
        <v>0</v>
      </c>
      <c r="M208" s="102">
        <v>0</v>
      </c>
      <c r="N208" s="102">
        <v>0</v>
      </c>
      <c r="O208" s="59">
        <f>SUM(P208:S208)</f>
        <v>71</v>
      </c>
      <c r="P208" s="102">
        <v>71</v>
      </c>
      <c r="Q208" s="102">
        <v>0</v>
      </c>
      <c r="R208" s="102">
        <v>0</v>
      </c>
      <c r="S208" s="102">
        <v>0</v>
      </c>
      <c r="T208" s="108">
        <f>E208+J208+O208</f>
        <v>142</v>
      </c>
    </row>
    <row r="209" spans="1:20" ht="87.75" customHeight="1">
      <c r="A209" s="11" t="s">
        <v>467</v>
      </c>
      <c r="B209" s="39" t="s">
        <v>459</v>
      </c>
      <c r="C209" s="31" t="s">
        <v>460</v>
      </c>
      <c r="D209" s="80" t="s">
        <v>458</v>
      </c>
      <c r="E209" s="59">
        <f>SUM(F209:I209)</f>
        <v>0</v>
      </c>
      <c r="F209" s="102">
        <v>0</v>
      </c>
      <c r="G209" s="164">
        <v>0</v>
      </c>
      <c r="H209" s="164">
        <v>0</v>
      </c>
      <c r="I209" s="164">
        <v>0</v>
      </c>
      <c r="J209" s="163">
        <f>SUM(K209:N209)</f>
        <v>25958.83</v>
      </c>
      <c r="K209" s="164">
        <v>25958.83</v>
      </c>
      <c r="L209" s="164">
        <v>0</v>
      </c>
      <c r="M209" s="164">
        <v>0</v>
      </c>
      <c r="N209" s="164">
        <v>0</v>
      </c>
      <c r="O209" s="163">
        <f>SUM(P209:S209)</f>
        <v>26372</v>
      </c>
      <c r="P209" s="164">
        <v>26372</v>
      </c>
      <c r="Q209" s="164">
        <v>0</v>
      </c>
      <c r="R209" s="164">
        <v>0</v>
      </c>
      <c r="S209" s="164">
        <v>0</v>
      </c>
      <c r="T209" s="108">
        <f>E209+J209+O209</f>
        <v>52330.83</v>
      </c>
    </row>
    <row r="210" spans="1:21" s="95" customFormat="1" ht="28.5" customHeight="1">
      <c r="A210" s="11" t="s">
        <v>468</v>
      </c>
      <c r="B210" s="104" t="s">
        <v>169</v>
      </c>
      <c r="C210" s="105"/>
      <c r="D210" s="105"/>
      <c r="E210" s="161">
        <f>SUM(E199:E209)</f>
        <v>205078.7</v>
      </c>
      <c r="F210" s="161">
        <f aca="true" t="shared" si="40" ref="F210:T210">SUM(F199:F209)</f>
        <v>5676</v>
      </c>
      <c r="G210" s="161">
        <f t="shared" si="40"/>
        <v>199402.7</v>
      </c>
      <c r="H210" s="161">
        <f t="shared" si="40"/>
        <v>0</v>
      </c>
      <c r="I210" s="161">
        <f t="shared" si="40"/>
        <v>0</v>
      </c>
      <c r="J210" s="161">
        <f t="shared" si="40"/>
        <v>144869.45</v>
      </c>
      <c r="K210" s="161">
        <f t="shared" si="40"/>
        <v>54504.83</v>
      </c>
      <c r="L210" s="161">
        <f t="shared" si="40"/>
        <v>90364.62</v>
      </c>
      <c r="M210" s="161">
        <f t="shared" si="40"/>
        <v>0</v>
      </c>
      <c r="N210" s="161">
        <f t="shared" si="40"/>
        <v>0</v>
      </c>
      <c r="O210" s="161">
        <f t="shared" si="40"/>
        <v>54918</v>
      </c>
      <c r="P210" s="161">
        <f t="shared" si="40"/>
        <v>54918</v>
      </c>
      <c r="Q210" s="161">
        <f t="shared" si="40"/>
        <v>0</v>
      </c>
      <c r="R210" s="161">
        <f t="shared" si="40"/>
        <v>0</v>
      </c>
      <c r="S210" s="161">
        <f t="shared" si="40"/>
        <v>0</v>
      </c>
      <c r="T210" s="161">
        <f t="shared" si="40"/>
        <v>404866.15</v>
      </c>
      <c r="U210" s="154">
        <f>E210+J210+O210</f>
        <v>404866.15</v>
      </c>
    </row>
    <row r="211" spans="1:21" ht="40.5" customHeight="1">
      <c r="A211" s="142">
        <v>6</v>
      </c>
      <c r="B211" s="143" t="s">
        <v>288</v>
      </c>
      <c r="C211" s="144"/>
      <c r="D211" s="144"/>
      <c r="E211" s="145">
        <f aca="true" t="shared" si="41" ref="E211:T211">E85+E98+E184+E197+E210</f>
        <v>5391448.774</v>
      </c>
      <c r="F211" s="145">
        <f t="shared" si="41"/>
        <v>1786104.374</v>
      </c>
      <c r="G211" s="145">
        <f t="shared" si="41"/>
        <v>3485527.1</v>
      </c>
      <c r="H211" s="146">
        <f t="shared" si="41"/>
        <v>93476.3</v>
      </c>
      <c r="I211" s="146">
        <f t="shared" si="41"/>
        <v>26341</v>
      </c>
      <c r="J211" s="147">
        <f t="shared" si="41"/>
        <v>5630526.62</v>
      </c>
      <c r="K211" s="147">
        <f t="shared" si="41"/>
        <v>2206552</v>
      </c>
      <c r="L211" s="147">
        <f t="shared" si="41"/>
        <v>3399577.62</v>
      </c>
      <c r="M211" s="147">
        <f t="shared" si="41"/>
        <v>0</v>
      </c>
      <c r="N211" s="147">
        <f t="shared" si="41"/>
        <v>24397</v>
      </c>
      <c r="O211" s="147">
        <f t="shared" si="41"/>
        <v>2320040</v>
      </c>
      <c r="P211" s="147">
        <f t="shared" si="41"/>
        <v>2295673</v>
      </c>
      <c r="Q211" s="147">
        <f t="shared" si="41"/>
        <v>0</v>
      </c>
      <c r="R211" s="147">
        <f t="shared" si="41"/>
        <v>0</v>
      </c>
      <c r="S211" s="147">
        <f t="shared" si="41"/>
        <v>24367</v>
      </c>
      <c r="T211" s="172">
        <f t="shared" si="41"/>
        <v>13342015.39</v>
      </c>
      <c r="U211" s="154">
        <f>E211+J211+O211</f>
        <v>13342015.394</v>
      </c>
    </row>
    <row r="212" spans="1:25" ht="40.5" customHeight="1" hidden="1">
      <c r="A212" s="148"/>
      <c r="B212" s="149"/>
      <c r="C212" s="150"/>
      <c r="D212" s="150"/>
      <c r="E212" s="151"/>
      <c r="F212" s="151"/>
      <c r="G212" s="151"/>
      <c r="H212" s="152"/>
      <c r="I212" s="152"/>
      <c r="J212" s="152"/>
      <c r="K212" s="152">
        <f>K197+K209</f>
        <v>1754401</v>
      </c>
      <c r="L212" s="152">
        <f>L197+L210</f>
        <v>3399577.62</v>
      </c>
      <c r="M212" s="152"/>
      <c r="N212" s="152"/>
      <c r="O212" s="153"/>
      <c r="P212" s="152">
        <f>P197+P209</f>
        <v>1764922</v>
      </c>
      <c r="Q212" s="153"/>
      <c r="R212" s="153"/>
      <c r="S212" s="153"/>
      <c r="T212" s="154">
        <f>E211+J211+O211</f>
        <v>13342015.394</v>
      </c>
      <c r="U212" s="154">
        <f>F211+K211+P211</f>
        <v>6288329.374</v>
      </c>
      <c r="V212" s="154">
        <f>G211+L211+Q211</f>
        <v>6885104.72</v>
      </c>
      <c r="W212" s="154">
        <f>H211+M211+R211</f>
        <v>93476.3</v>
      </c>
      <c r="X212" s="154">
        <f>I211+N211+S211</f>
        <v>75105</v>
      </c>
      <c r="Y212" s="154"/>
    </row>
    <row r="213" spans="1:20" ht="23.25" customHeight="1" hidden="1">
      <c r="A213" s="148"/>
      <c r="B213" s="185"/>
      <c r="C213" s="185"/>
      <c r="D213" s="185"/>
      <c r="E213" s="185"/>
      <c r="F213" s="185"/>
      <c r="G213" s="151"/>
      <c r="H213" s="152"/>
      <c r="I213" s="152"/>
      <c r="J213" s="152"/>
      <c r="K213" s="152"/>
      <c r="L213" s="152"/>
      <c r="M213" s="152"/>
      <c r="N213" s="152"/>
      <c r="O213" s="153"/>
      <c r="P213" s="153"/>
      <c r="Q213" s="153"/>
      <c r="R213" s="153"/>
      <c r="S213" s="153"/>
      <c r="T213" s="154"/>
    </row>
    <row r="214" spans="1:20" ht="30.75" customHeight="1" hidden="1">
      <c r="A214" s="148"/>
      <c r="B214" s="149"/>
      <c r="C214" s="150"/>
      <c r="D214" s="150"/>
      <c r="E214" s="151"/>
      <c r="F214" s="151"/>
      <c r="G214" s="151"/>
      <c r="H214" s="152"/>
      <c r="I214" s="152"/>
      <c r="J214" s="152"/>
      <c r="K214" s="152"/>
      <c r="L214" s="152"/>
      <c r="M214" s="152"/>
      <c r="N214" s="152"/>
      <c r="O214" s="153"/>
      <c r="P214" s="153"/>
      <c r="Q214" s="153"/>
      <c r="R214" s="153"/>
      <c r="S214" s="153"/>
      <c r="T214" s="154"/>
    </row>
    <row r="215" spans="1:20" ht="26.25" customHeight="1" hidden="1">
      <c r="A215" s="148"/>
      <c r="B215" s="149"/>
      <c r="C215" s="150"/>
      <c r="D215" s="150"/>
      <c r="E215" s="151"/>
      <c r="F215" s="151"/>
      <c r="G215" s="151"/>
      <c r="H215" s="152"/>
      <c r="I215" s="152"/>
      <c r="J215" s="152"/>
      <c r="K215" s="152"/>
      <c r="L215" s="152"/>
      <c r="M215" s="152"/>
      <c r="N215" s="152"/>
      <c r="O215" s="153"/>
      <c r="P215" s="153"/>
      <c r="Q215" s="153"/>
      <c r="R215" s="153"/>
      <c r="S215" s="153"/>
      <c r="T215" s="154"/>
    </row>
    <row r="216" spans="1:20" ht="30.75" customHeight="1" hidden="1">
      <c r="A216" s="75">
        <v>6</v>
      </c>
      <c r="B216" s="87" t="s">
        <v>420</v>
      </c>
      <c r="E216" s="75">
        <v>5336749.643</v>
      </c>
      <c r="F216" s="75">
        <v>1794539.643</v>
      </c>
      <c r="G216" s="75">
        <v>3436532.3</v>
      </c>
      <c r="H216" s="75">
        <v>81100.7</v>
      </c>
      <c r="I216" s="75">
        <v>24577</v>
      </c>
      <c r="J216" s="75">
        <v>1929701.24</v>
      </c>
      <c r="K216" s="75">
        <v>1813211</v>
      </c>
      <c r="L216" s="75">
        <v>116460.24</v>
      </c>
      <c r="M216" s="75">
        <v>0</v>
      </c>
      <c r="N216" s="75">
        <v>30</v>
      </c>
      <c r="O216" s="75">
        <v>1939236</v>
      </c>
      <c r="P216" s="75">
        <v>1914869</v>
      </c>
      <c r="Q216" s="75">
        <v>0</v>
      </c>
      <c r="R216" s="75">
        <v>0</v>
      </c>
      <c r="S216" s="75">
        <v>24367</v>
      </c>
      <c r="T216" s="89">
        <v>9205686.87</v>
      </c>
    </row>
    <row r="217" ht="30.75" customHeight="1" hidden="1">
      <c r="F217" s="75">
        <v>5303737</v>
      </c>
    </row>
    <row r="218" spans="6:7" ht="30.75" customHeight="1" hidden="1">
      <c r="F218" s="140">
        <f>F211+G211+H211</f>
        <v>5365107.774</v>
      </c>
      <c r="G218" s="75">
        <f>F217-F218</f>
        <v>-61370.7740000002</v>
      </c>
    </row>
    <row r="219" ht="30.75" customHeight="1" hidden="1">
      <c r="T219" s="89" t="s">
        <v>438</v>
      </c>
    </row>
    <row r="220" spans="4:20" ht="30" customHeight="1" hidden="1">
      <c r="D220" s="35" t="s">
        <v>418</v>
      </c>
      <c r="E220" s="139">
        <f>(E16+E17+E87)-1726.73158</f>
        <v>3964.968</v>
      </c>
      <c r="F220" s="139">
        <f>(F16+F17+F87)-1726.73158</f>
        <v>3964.968</v>
      </c>
      <c r="G220" s="159">
        <f>G16+G17+G87</f>
        <v>0</v>
      </c>
      <c r="H220" s="159">
        <f>H16+H17+H87</f>
        <v>0</v>
      </c>
      <c r="I220" s="159">
        <f>I16+I17+I87</f>
        <v>0</v>
      </c>
      <c r="J220" s="139">
        <f>(J16+J17+J77+J87)</f>
        <v>74473</v>
      </c>
      <c r="K220" s="139">
        <f>(K16+K17+K77+K87)</f>
        <v>74473</v>
      </c>
      <c r="L220" s="167">
        <f>(L16+L17+L87)</f>
        <v>0</v>
      </c>
      <c r="M220" s="167">
        <f>(M16+M17+M87)</f>
        <v>0</v>
      </c>
      <c r="N220" s="139">
        <f>(N16+N17+N87)</f>
        <v>0</v>
      </c>
      <c r="O220" s="139">
        <f>(O16+O17+O77+O87)</f>
        <v>180973</v>
      </c>
      <c r="P220" s="139">
        <f>(P16+P17+P77+P87)</f>
        <v>180973</v>
      </c>
      <c r="Q220" s="139">
        <f>(Q16+Q17+Q87)</f>
        <v>0</v>
      </c>
      <c r="R220" s="139">
        <f>(R16+R17+R87)</f>
        <v>0</v>
      </c>
      <c r="S220" s="139">
        <f>(S16+S17+S87)</f>
        <v>0</v>
      </c>
      <c r="T220" s="89">
        <f>F211+K211+P211</f>
        <v>6288329.37</v>
      </c>
    </row>
    <row r="221" spans="3:20" ht="30" customHeight="1" hidden="1">
      <c r="C221" s="134">
        <f>F221+G221+H221</f>
        <v>5361142.806</v>
      </c>
      <c r="D221" s="35" t="s">
        <v>419</v>
      </c>
      <c r="E221" s="139">
        <f aca="true" t="shared" si="42" ref="E221:N221">E211-E220</f>
        <v>5387483.806</v>
      </c>
      <c r="F221" s="139">
        <f>F211-F220</f>
        <v>1782139.406</v>
      </c>
      <c r="G221" s="140">
        <f t="shared" si="42"/>
        <v>3485527.1</v>
      </c>
      <c r="H221" s="139">
        <f t="shared" si="42"/>
        <v>93476.3</v>
      </c>
      <c r="I221" s="89">
        <f t="shared" si="42"/>
        <v>26341</v>
      </c>
      <c r="J221" s="89">
        <f t="shared" si="42"/>
        <v>5556053.62</v>
      </c>
      <c r="K221" s="89">
        <f t="shared" si="42"/>
        <v>2132079</v>
      </c>
      <c r="L221" s="89">
        <f t="shared" si="42"/>
        <v>3399577.62</v>
      </c>
      <c r="M221" s="89">
        <f t="shared" si="42"/>
        <v>0</v>
      </c>
      <c r="N221" s="89">
        <f t="shared" si="42"/>
        <v>24397</v>
      </c>
      <c r="O221" s="89">
        <f>O211-O220</f>
        <v>2139067</v>
      </c>
      <c r="P221" s="89">
        <f>P211-P220</f>
        <v>2114700</v>
      </c>
      <c r="Q221" s="89">
        <f>Q211-Q220</f>
        <v>0</v>
      </c>
      <c r="R221" s="89">
        <f>R211-R220</f>
        <v>0</v>
      </c>
      <c r="S221" s="89">
        <f>S211-S220</f>
        <v>24367</v>
      </c>
      <c r="T221" s="139">
        <f>G211+L211+Q211</f>
        <v>6885104.72</v>
      </c>
    </row>
    <row r="222" spans="3:20" ht="30" customHeight="1" hidden="1">
      <c r="C222" s="133">
        <f>F222+G222</f>
        <v>5365108</v>
      </c>
      <c r="D222" s="35" t="s">
        <v>420</v>
      </c>
      <c r="E222" s="89">
        <v>5365108</v>
      </c>
      <c r="F222" s="89">
        <f>E222-G222</f>
        <v>1847475</v>
      </c>
      <c r="G222" s="75">
        <v>3517633</v>
      </c>
      <c r="K222" s="75">
        <v>2142923</v>
      </c>
      <c r="P222" s="75">
        <v>2114700</v>
      </c>
      <c r="T222" s="139">
        <f>H211+M211+R211</f>
        <v>93476.3</v>
      </c>
    </row>
    <row r="223" spans="3:20" ht="30" customHeight="1" hidden="1">
      <c r="C223" s="133">
        <f>C221-C222</f>
        <v>-3965.19400000013</v>
      </c>
      <c r="D223" s="35" t="s">
        <v>421</v>
      </c>
      <c r="E223" s="139">
        <f>E221-E222</f>
        <v>22375.806</v>
      </c>
      <c r="F223" s="139">
        <f>F221-F222</f>
        <v>-65335.594</v>
      </c>
      <c r="G223" s="140">
        <f>G221+H221-G222</f>
        <v>61370.4</v>
      </c>
      <c r="K223" s="89">
        <f>K221-K222</f>
        <v>-10844</v>
      </c>
      <c r="P223" s="89">
        <f>P221-P222</f>
        <v>0</v>
      </c>
      <c r="T223" s="139">
        <f>I211+N211+S211</f>
        <v>75105</v>
      </c>
    </row>
    <row r="224" ht="12.75" hidden="1"/>
    <row r="225" ht="12.75" hidden="1"/>
    <row r="226" ht="12.75" hidden="1"/>
    <row r="227" ht="12.75" hidden="1">
      <c r="G227" s="140">
        <f>G211+H211</f>
        <v>3579003.4</v>
      </c>
    </row>
  </sheetData>
  <sheetProtection/>
  <autoFilter ref="A12:T223"/>
  <mergeCells count="42">
    <mergeCell ref="A10:A12"/>
    <mergeCell ref="E11:I11"/>
    <mergeCell ref="C10:C12"/>
    <mergeCell ref="A22:A73"/>
    <mergeCell ref="B10:B12"/>
    <mergeCell ref="C22:C73"/>
    <mergeCell ref="J11:N11"/>
    <mergeCell ref="G22:G73"/>
    <mergeCell ref="S22:S73"/>
    <mergeCell ref="D10:D12"/>
    <mergeCell ref="H22:H73"/>
    <mergeCell ref="E22:E73"/>
    <mergeCell ref="A14:T14"/>
    <mergeCell ref="K22:K73"/>
    <mergeCell ref="B15:T15"/>
    <mergeCell ref="M22:M73"/>
    <mergeCell ref="B213:F213"/>
    <mergeCell ref="T22:T73"/>
    <mergeCell ref="O7:T7"/>
    <mergeCell ref="O22:O73"/>
    <mergeCell ref="T11:T12"/>
    <mergeCell ref="O11:S11"/>
    <mergeCell ref="A8:T8"/>
    <mergeCell ref="B198:T198"/>
    <mergeCell ref="B86:T86"/>
    <mergeCell ref="B99:S99"/>
    <mergeCell ref="P1:S1"/>
    <mergeCell ref="P2:S2"/>
    <mergeCell ref="P3:S3"/>
    <mergeCell ref="P4:S4"/>
    <mergeCell ref="O6:T6"/>
    <mergeCell ref="E10:T10"/>
    <mergeCell ref="N22:N73"/>
    <mergeCell ref="L22:L73"/>
    <mergeCell ref="Q22:Q73"/>
    <mergeCell ref="B185:T185"/>
    <mergeCell ref="F22:F73"/>
    <mergeCell ref="D22:D73"/>
    <mergeCell ref="P22:P73"/>
    <mergeCell ref="R22:R73"/>
    <mergeCell ref="J22:J73"/>
    <mergeCell ref="I22:I73"/>
  </mergeCells>
  <printOptions/>
  <pageMargins left="0.2362204724409449" right="0.2362204724409449" top="0.3937007874015748" bottom="0.31496062992125984" header="0.15748031496062992" footer="0.15748031496062992"/>
  <pageSetup fitToHeight="10" fitToWidth="1" horizontalDpi="600" verticalDpi="600" orientation="landscape" paperSize="9" scale="41" r:id="rId1"/>
  <headerFooter>
    <oddFooter>&amp;R&amp;P</oddFooter>
  </headerFooter>
  <rowBreaks count="1" manualBreakCount="1">
    <brk id="19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zoomScale="90" zoomScaleNormal="75" zoomScaleSheetLayoutView="90" zoomScalePageLayoutView="0" workbookViewId="0" topLeftCell="A121">
      <selection activeCell="B106" sqref="B106:B107"/>
    </sheetView>
  </sheetViews>
  <sheetFormatPr defaultColWidth="9.140625" defaultRowHeight="12.75"/>
  <cols>
    <col min="1" max="1" width="8.7109375" style="21" customWidth="1"/>
    <col min="2" max="2" width="55.57421875" style="22" customWidth="1"/>
    <col min="3" max="3" width="29.00390625" style="63" customWidth="1"/>
    <col min="4" max="4" width="8.8515625" style="45" customWidth="1"/>
    <col min="5" max="5" width="13.140625" style="38" customWidth="1"/>
    <col min="6" max="7" width="13.421875" style="38" customWidth="1"/>
    <col min="8" max="8" width="12.421875" style="38" customWidth="1"/>
    <col min="9" max="16384" width="9.140625" style="23" customWidth="1"/>
  </cols>
  <sheetData>
    <row r="1" spans="4:8" ht="18" customHeight="1">
      <c r="D1" s="23"/>
      <c r="E1" s="224" t="s">
        <v>310</v>
      </c>
      <c r="F1" s="224"/>
      <c r="G1" s="224"/>
      <c r="H1" s="224"/>
    </row>
    <row r="2" spans="4:8" ht="18" customHeight="1">
      <c r="D2" s="23"/>
      <c r="E2" s="224" t="s">
        <v>301</v>
      </c>
      <c r="F2" s="224"/>
      <c r="G2" s="224"/>
      <c r="H2" s="224"/>
    </row>
    <row r="3" spans="4:8" ht="18" customHeight="1">
      <c r="D3" s="23"/>
      <c r="E3" s="224" t="s">
        <v>302</v>
      </c>
      <c r="F3" s="224"/>
      <c r="G3" s="224"/>
      <c r="H3" s="224"/>
    </row>
    <row r="4" spans="4:8" ht="18" customHeight="1">
      <c r="D4" s="23"/>
      <c r="E4" s="224" t="s">
        <v>303</v>
      </c>
      <c r="F4" s="224"/>
      <c r="G4" s="224"/>
      <c r="H4" s="224"/>
    </row>
    <row r="5" spans="1:8" s="1" customFormat="1" ht="18.75">
      <c r="A5" s="19"/>
      <c r="B5" s="20"/>
      <c r="C5" s="63"/>
      <c r="D5" s="44"/>
      <c r="E5" s="232" t="s">
        <v>170</v>
      </c>
      <c r="F5" s="232"/>
      <c r="G5" s="232"/>
      <c r="H5" s="232"/>
    </row>
    <row r="6" spans="2:8" ht="56.25" customHeight="1">
      <c r="B6" s="36"/>
      <c r="C6" s="64"/>
      <c r="D6" s="18"/>
      <c r="E6" s="233" t="s">
        <v>265</v>
      </c>
      <c r="F6" s="233"/>
      <c r="G6" s="233"/>
      <c r="H6" s="233"/>
    </row>
    <row r="7" spans="1:8" ht="52.5" customHeight="1">
      <c r="A7" s="24"/>
      <c r="B7" s="227" t="s">
        <v>264</v>
      </c>
      <c r="C7" s="227"/>
      <c r="D7" s="227"/>
      <c r="E7" s="227"/>
      <c r="F7" s="227"/>
      <c r="G7" s="227"/>
      <c r="H7" s="227"/>
    </row>
    <row r="8" spans="1:8" s="40" customFormat="1" ht="41.25" customHeight="1">
      <c r="A8" s="229" t="s">
        <v>0</v>
      </c>
      <c r="B8" s="228" t="s">
        <v>177</v>
      </c>
      <c r="C8" s="228" t="s">
        <v>178</v>
      </c>
      <c r="D8" s="228" t="s">
        <v>179</v>
      </c>
      <c r="E8" s="228" t="s">
        <v>180</v>
      </c>
      <c r="F8" s="228" t="s">
        <v>181</v>
      </c>
      <c r="G8" s="228"/>
      <c r="H8" s="228"/>
    </row>
    <row r="9" spans="1:8" s="43" customFormat="1" ht="15.75">
      <c r="A9" s="229"/>
      <c r="B9" s="228"/>
      <c r="C9" s="228"/>
      <c r="D9" s="228"/>
      <c r="E9" s="228"/>
      <c r="F9" s="25" t="s">
        <v>182</v>
      </c>
      <c r="G9" s="25" t="s">
        <v>183</v>
      </c>
      <c r="H9" s="25" t="s">
        <v>184</v>
      </c>
    </row>
    <row r="10" spans="1:8" s="66" customFormat="1" ht="21" customHeight="1">
      <c r="A10" s="26">
        <v>1</v>
      </c>
      <c r="B10" s="27">
        <v>2</v>
      </c>
      <c r="C10" s="25">
        <v>3</v>
      </c>
      <c r="D10" s="25">
        <v>4</v>
      </c>
      <c r="E10" s="65">
        <v>5</v>
      </c>
      <c r="F10" s="25">
        <v>6</v>
      </c>
      <c r="G10" s="25">
        <v>7</v>
      </c>
      <c r="H10" s="65">
        <v>8</v>
      </c>
    </row>
    <row r="11" spans="1:8" ht="23.25" customHeight="1">
      <c r="A11" s="234" t="s">
        <v>185</v>
      </c>
      <c r="B11" s="234"/>
      <c r="C11" s="234"/>
      <c r="D11" s="234"/>
      <c r="E11" s="234"/>
      <c r="F11" s="234"/>
      <c r="G11" s="234"/>
      <c r="H11" s="234"/>
    </row>
    <row r="12" spans="1:8" ht="18" customHeight="1">
      <c r="A12" s="41">
        <v>1</v>
      </c>
      <c r="B12" s="235" t="s">
        <v>13</v>
      </c>
      <c r="C12" s="235"/>
      <c r="D12" s="235"/>
      <c r="E12" s="235"/>
      <c r="F12" s="235"/>
      <c r="G12" s="235"/>
      <c r="H12" s="235"/>
    </row>
    <row r="13" spans="1:8" ht="105.75" customHeight="1">
      <c r="A13" s="10" t="s">
        <v>221</v>
      </c>
      <c r="B13" s="7" t="s">
        <v>385</v>
      </c>
      <c r="C13" s="25" t="s">
        <v>186</v>
      </c>
      <c r="D13" s="25" t="s">
        <v>262</v>
      </c>
      <c r="E13" s="69" t="s">
        <v>311</v>
      </c>
      <c r="F13" s="69" t="s">
        <v>311</v>
      </c>
      <c r="G13" s="69" t="s">
        <v>311</v>
      </c>
      <c r="H13" s="69">
        <v>350</v>
      </c>
    </row>
    <row r="14" spans="1:8" ht="81" customHeight="1">
      <c r="A14" s="10" t="s">
        <v>222</v>
      </c>
      <c r="B14" s="7" t="s">
        <v>308</v>
      </c>
      <c r="C14" s="25" t="s">
        <v>332</v>
      </c>
      <c r="D14" s="25" t="s">
        <v>249</v>
      </c>
      <c r="E14" s="69" t="s">
        <v>311</v>
      </c>
      <c r="F14" s="69" t="s">
        <v>311</v>
      </c>
      <c r="G14" s="69" t="s">
        <v>311</v>
      </c>
      <c r="H14" s="69">
        <v>1</v>
      </c>
    </row>
    <row r="15" spans="1:8" ht="72.75" customHeight="1">
      <c r="A15" s="10" t="s">
        <v>223</v>
      </c>
      <c r="B15" s="7" t="s">
        <v>14</v>
      </c>
      <c r="C15" s="25" t="s">
        <v>186</v>
      </c>
      <c r="D15" s="25" t="s">
        <v>262</v>
      </c>
      <c r="E15" s="69" t="s">
        <v>311</v>
      </c>
      <c r="F15" s="69">
        <v>203</v>
      </c>
      <c r="G15" s="69" t="s">
        <v>311</v>
      </c>
      <c r="H15" s="69" t="s">
        <v>311</v>
      </c>
    </row>
    <row r="16" spans="1:8" ht="85.5" customHeight="1">
      <c r="A16" s="10" t="s">
        <v>224</v>
      </c>
      <c r="B16" s="7" t="s">
        <v>395</v>
      </c>
      <c r="C16" s="25" t="s">
        <v>186</v>
      </c>
      <c r="D16" s="25" t="s">
        <v>262</v>
      </c>
      <c r="E16" s="69" t="s">
        <v>311</v>
      </c>
      <c r="F16" s="69" t="s">
        <v>311</v>
      </c>
      <c r="G16" s="69">
        <v>275</v>
      </c>
      <c r="H16" s="69" t="s">
        <v>311</v>
      </c>
    </row>
    <row r="17" spans="1:8" ht="84.75" customHeight="1">
      <c r="A17" s="10" t="s">
        <v>225</v>
      </c>
      <c r="B17" s="8" t="s">
        <v>396</v>
      </c>
      <c r="C17" s="25" t="s">
        <v>186</v>
      </c>
      <c r="D17" s="25" t="s">
        <v>262</v>
      </c>
      <c r="E17" s="69" t="s">
        <v>311</v>
      </c>
      <c r="F17" s="69" t="s">
        <v>311</v>
      </c>
      <c r="G17" s="69">
        <v>188</v>
      </c>
      <c r="H17" s="69" t="s">
        <v>311</v>
      </c>
    </row>
    <row r="18" spans="1:8" ht="110.25">
      <c r="A18" s="10" t="s">
        <v>226</v>
      </c>
      <c r="B18" s="8" t="s">
        <v>250</v>
      </c>
      <c r="C18" s="25" t="s">
        <v>187</v>
      </c>
      <c r="D18" s="25" t="s">
        <v>262</v>
      </c>
      <c r="E18" s="69">
        <v>1353</v>
      </c>
      <c r="F18" s="69">
        <v>457</v>
      </c>
      <c r="G18" s="69" t="s">
        <v>126</v>
      </c>
      <c r="H18" s="69" t="s">
        <v>311</v>
      </c>
    </row>
    <row r="19" spans="1:8" ht="63">
      <c r="A19" s="10" t="s">
        <v>227</v>
      </c>
      <c r="B19" s="28" t="s">
        <v>259</v>
      </c>
      <c r="C19" s="25" t="s">
        <v>429</v>
      </c>
      <c r="D19" s="25" t="s">
        <v>191</v>
      </c>
      <c r="E19" s="69">
        <v>13078</v>
      </c>
      <c r="F19" s="69">
        <v>13255</v>
      </c>
      <c r="G19" s="69">
        <v>13531</v>
      </c>
      <c r="H19" s="69">
        <v>13531</v>
      </c>
    </row>
    <row r="20" spans="1:8" ht="76.5" customHeight="1">
      <c r="A20" s="10" t="s">
        <v>228</v>
      </c>
      <c r="B20" s="8" t="s">
        <v>480</v>
      </c>
      <c r="C20" s="25" t="s">
        <v>429</v>
      </c>
      <c r="D20" s="25" t="s">
        <v>191</v>
      </c>
      <c r="E20" s="69">
        <v>22</v>
      </c>
      <c r="F20" s="69">
        <v>24</v>
      </c>
      <c r="G20" s="69">
        <v>36</v>
      </c>
      <c r="H20" s="69">
        <v>36</v>
      </c>
    </row>
    <row r="21" spans="1:8" ht="96.75" customHeight="1">
      <c r="A21" s="10" t="s">
        <v>229</v>
      </c>
      <c r="B21" s="8" t="s">
        <v>260</v>
      </c>
      <c r="C21" s="25" t="s">
        <v>429</v>
      </c>
      <c r="D21" s="25" t="s">
        <v>191</v>
      </c>
      <c r="E21" s="69">
        <v>40</v>
      </c>
      <c r="F21" s="69">
        <v>44</v>
      </c>
      <c r="G21" s="69">
        <v>55</v>
      </c>
      <c r="H21" s="69">
        <v>55</v>
      </c>
    </row>
    <row r="22" spans="1:8" ht="101.25" customHeight="1">
      <c r="A22" s="10" t="s">
        <v>230</v>
      </c>
      <c r="B22" s="8" t="s">
        <v>481</v>
      </c>
      <c r="C22" s="25" t="s">
        <v>429</v>
      </c>
      <c r="D22" s="25" t="s">
        <v>191</v>
      </c>
      <c r="E22" s="69">
        <v>8</v>
      </c>
      <c r="F22" s="69">
        <v>17</v>
      </c>
      <c r="G22" s="69">
        <v>27</v>
      </c>
      <c r="H22" s="69">
        <v>30</v>
      </c>
    </row>
    <row r="23" spans="1:8" ht="101.25" customHeight="1">
      <c r="A23" s="10" t="s">
        <v>319</v>
      </c>
      <c r="B23" s="7" t="s">
        <v>472</v>
      </c>
      <c r="C23" s="25" t="s">
        <v>332</v>
      </c>
      <c r="D23" s="25" t="s">
        <v>249</v>
      </c>
      <c r="E23" s="69" t="s">
        <v>311</v>
      </c>
      <c r="F23" s="69" t="s">
        <v>311</v>
      </c>
      <c r="G23" s="69">
        <v>1</v>
      </c>
      <c r="H23" s="69" t="s">
        <v>126</v>
      </c>
    </row>
    <row r="24" spans="1:8" ht="101.25" customHeight="1">
      <c r="A24" s="10" t="s">
        <v>401</v>
      </c>
      <c r="B24" s="7" t="s">
        <v>394</v>
      </c>
      <c r="C24" s="25" t="s">
        <v>332</v>
      </c>
      <c r="D24" s="25" t="s">
        <v>249</v>
      </c>
      <c r="E24" s="69" t="s">
        <v>311</v>
      </c>
      <c r="F24" s="69" t="s">
        <v>311</v>
      </c>
      <c r="G24" s="69">
        <v>1</v>
      </c>
      <c r="H24" s="69" t="s">
        <v>126</v>
      </c>
    </row>
    <row r="25" spans="1:8" ht="92.25" customHeight="1">
      <c r="A25" s="10" t="s">
        <v>411</v>
      </c>
      <c r="B25" s="7" t="s">
        <v>416</v>
      </c>
      <c r="C25" s="25" t="s">
        <v>332</v>
      </c>
      <c r="D25" s="25" t="s">
        <v>249</v>
      </c>
      <c r="E25" s="69" t="s">
        <v>311</v>
      </c>
      <c r="F25" s="69" t="s">
        <v>311</v>
      </c>
      <c r="G25" s="69" t="s">
        <v>311</v>
      </c>
      <c r="H25" s="69" t="s">
        <v>311</v>
      </c>
    </row>
    <row r="26" spans="1:8" ht="101.25" customHeight="1">
      <c r="A26" s="10" t="s">
        <v>415</v>
      </c>
      <c r="B26" s="7" t="s">
        <v>417</v>
      </c>
      <c r="C26" s="25" t="s">
        <v>332</v>
      </c>
      <c r="D26" s="25" t="s">
        <v>249</v>
      </c>
      <c r="E26" s="69" t="s">
        <v>311</v>
      </c>
      <c r="F26" s="69" t="s">
        <v>311</v>
      </c>
      <c r="G26" s="69" t="s">
        <v>311</v>
      </c>
      <c r="H26" s="69" t="s">
        <v>311</v>
      </c>
    </row>
    <row r="27" spans="1:8" ht="113.25" customHeight="1">
      <c r="A27" s="10" t="s">
        <v>426</v>
      </c>
      <c r="B27" s="7" t="s">
        <v>455</v>
      </c>
      <c r="C27" s="25" t="s">
        <v>429</v>
      </c>
      <c r="D27" s="25" t="s">
        <v>191</v>
      </c>
      <c r="E27" s="69" t="s">
        <v>311</v>
      </c>
      <c r="F27" s="69" t="s">
        <v>311</v>
      </c>
      <c r="G27" s="69">
        <v>13558</v>
      </c>
      <c r="H27" s="69">
        <v>13558</v>
      </c>
    </row>
    <row r="28" spans="1:8" ht="87.75" customHeight="1">
      <c r="A28" s="208" t="s">
        <v>461</v>
      </c>
      <c r="B28" s="210" t="s">
        <v>456</v>
      </c>
      <c r="C28" s="25" t="s">
        <v>429</v>
      </c>
      <c r="D28" s="25" t="s">
        <v>191</v>
      </c>
      <c r="E28" s="69" t="s">
        <v>311</v>
      </c>
      <c r="F28" s="69" t="s">
        <v>311</v>
      </c>
      <c r="G28" s="69">
        <v>311</v>
      </c>
      <c r="H28" s="69">
        <v>311</v>
      </c>
    </row>
    <row r="29" spans="1:8" ht="153.75" customHeight="1">
      <c r="A29" s="209"/>
      <c r="B29" s="211"/>
      <c r="C29" s="25" t="s">
        <v>463</v>
      </c>
      <c r="D29" s="25" t="s">
        <v>191</v>
      </c>
      <c r="E29" s="69" t="s">
        <v>311</v>
      </c>
      <c r="F29" s="69" t="s">
        <v>311</v>
      </c>
      <c r="G29" s="69">
        <v>1271</v>
      </c>
      <c r="H29" s="69">
        <v>1271</v>
      </c>
    </row>
    <row r="30" spans="1:8" s="2" customFormat="1" ht="50.25" customHeight="1">
      <c r="A30" s="5">
        <v>2</v>
      </c>
      <c r="B30" s="216" t="s">
        <v>252</v>
      </c>
      <c r="C30" s="216"/>
      <c r="D30" s="216"/>
      <c r="E30" s="216"/>
      <c r="F30" s="216"/>
      <c r="G30" s="216"/>
      <c r="H30" s="216"/>
    </row>
    <row r="31" spans="1:8" s="2" customFormat="1" ht="90.75" customHeight="1">
      <c r="A31" s="10" t="s">
        <v>217</v>
      </c>
      <c r="B31" s="7" t="s">
        <v>387</v>
      </c>
      <c r="C31" s="25" t="s">
        <v>332</v>
      </c>
      <c r="D31" s="25" t="s">
        <v>262</v>
      </c>
      <c r="E31" s="69" t="s">
        <v>311</v>
      </c>
      <c r="F31" s="69" t="s">
        <v>311</v>
      </c>
      <c r="G31" s="69" t="s">
        <v>311</v>
      </c>
      <c r="H31" s="69" t="s">
        <v>311</v>
      </c>
    </row>
    <row r="32" spans="1:8" ht="60" customHeight="1">
      <c r="A32" s="10" t="s">
        <v>218</v>
      </c>
      <c r="B32" s="28" t="s">
        <v>464</v>
      </c>
      <c r="C32" s="25" t="s">
        <v>189</v>
      </c>
      <c r="D32" s="25" t="s">
        <v>188</v>
      </c>
      <c r="E32" s="77">
        <v>9</v>
      </c>
      <c r="F32" s="77">
        <v>1</v>
      </c>
      <c r="G32" s="69" t="s">
        <v>311</v>
      </c>
      <c r="H32" s="69" t="s">
        <v>311</v>
      </c>
    </row>
    <row r="33" spans="1:8" ht="220.5">
      <c r="A33" s="11" t="s">
        <v>219</v>
      </c>
      <c r="B33" s="28" t="s">
        <v>449</v>
      </c>
      <c r="C33" s="25" t="s">
        <v>233</v>
      </c>
      <c r="D33" s="25" t="s">
        <v>188</v>
      </c>
      <c r="E33" s="25" t="s">
        <v>311</v>
      </c>
      <c r="F33" s="77">
        <v>6</v>
      </c>
      <c r="G33" s="69" t="s">
        <v>311</v>
      </c>
      <c r="H33" s="69" t="s">
        <v>311</v>
      </c>
    </row>
    <row r="34" spans="1:8" ht="66" customHeight="1">
      <c r="A34" s="11" t="s">
        <v>220</v>
      </c>
      <c r="B34" s="28" t="s">
        <v>326</v>
      </c>
      <c r="C34" s="25" t="s">
        <v>327</v>
      </c>
      <c r="D34" s="25" t="s">
        <v>188</v>
      </c>
      <c r="E34" s="25" t="s">
        <v>126</v>
      </c>
      <c r="F34" s="83">
        <v>2</v>
      </c>
      <c r="G34" s="69" t="s">
        <v>311</v>
      </c>
      <c r="H34" s="69" t="s">
        <v>311</v>
      </c>
    </row>
    <row r="35" spans="1:8" ht="31.5">
      <c r="A35" s="10" t="s">
        <v>321</v>
      </c>
      <c r="B35" s="7" t="s">
        <v>320</v>
      </c>
      <c r="C35" s="25" t="s">
        <v>322</v>
      </c>
      <c r="D35" s="82" t="s">
        <v>188</v>
      </c>
      <c r="E35" s="25" t="s">
        <v>126</v>
      </c>
      <c r="F35" s="83">
        <v>1</v>
      </c>
      <c r="G35" s="69" t="s">
        <v>311</v>
      </c>
      <c r="H35" s="69" t="s">
        <v>311</v>
      </c>
    </row>
    <row r="36" spans="1:8" ht="31.5">
      <c r="A36" s="10" t="s">
        <v>325</v>
      </c>
      <c r="B36" s="7" t="s">
        <v>390</v>
      </c>
      <c r="C36" s="25" t="s">
        <v>391</v>
      </c>
      <c r="D36" s="82" t="s">
        <v>392</v>
      </c>
      <c r="E36" s="83">
        <v>5615</v>
      </c>
      <c r="F36" s="83">
        <v>23930</v>
      </c>
      <c r="G36" s="69">
        <v>15242</v>
      </c>
      <c r="H36" s="69" t="s">
        <v>311</v>
      </c>
    </row>
    <row r="37" spans="1:8" ht="78.75">
      <c r="A37" s="10" t="s">
        <v>393</v>
      </c>
      <c r="B37" s="7" t="s">
        <v>400</v>
      </c>
      <c r="C37" s="25" t="s">
        <v>332</v>
      </c>
      <c r="D37" s="82" t="s">
        <v>188</v>
      </c>
      <c r="E37" s="69" t="s">
        <v>311</v>
      </c>
      <c r="F37" s="69">
        <v>1</v>
      </c>
      <c r="G37" s="69" t="s">
        <v>311</v>
      </c>
      <c r="H37" s="69" t="s">
        <v>311</v>
      </c>
    </row>
    <row r="38" spans="1:8" ht="78.75">
      <c r="A38" s="10" t="s">
        <v>398</v>
      </c>
      <c r="B38" s="7" t="s">
        <v>399</v>
      </c>
      <c r="C38" s="25" t="s">
        <v>397</v>
      </c>
      <c r="D38" s="82" t="s">
        <v>262</v>
      </c>
      <c r="E38" s="25" t="s">
        <v>126</v>
      </c>
      <c r="F38" s="69" t="s">
        <v>311</v>
      </c>
      <c r="G38" s="69" t="s">
        <v>311</v>
      </c>
      <c r="H38" s="69" t="s">
        <v>311</v>
      </c>
    </row>
    <row r="39" spans="1:8" ht="63">
      <c r="A39" s="11" t="s">
        <v>406</v>
      </c>
      <c r="B39" s="7" t="s">
        <v>446</v>
      </c>
      <c r="C39" s="25" t="s">
        <v>447</v>
      </c>
      <c r="D39" s="82" t="s">
        <v>188</v>
      </c>
      <c r="E39" s="25" t="s">
        <v>126</v>
      </c>
      <c r="F39" s="69" t="s">
        <v>311</v>
      </c>
      <c r="G39" s="69" t="s">
        <v>311</v>
      </c>
      <c r="H39" s="69" t="s">
        <v>311</v>
      </c>
    </row>
    <row r="40" spans="1:8" ht="87.75" customHeight="1">
      <c r="A40" s="11" t="s">
        <v>445</v>
      </c>
      <c r="B40" s="7" t="s">
        <v>453</v>
      </c>
      <c r="C40" s="25" t="s">
        <v>465</v>
      </c>
      <c r="D40" s="82" t="s">
        <v>188</v>
      </c>
      <c r="E40" s="25" t="s">
        <v>126</v>
      </c>
      <c r="F40" s="25" t="s">
        <v>126</v>
      </c>
      <c r="G40" s="25">
        <v>1</v>
      </c>
      <c r="H40" s="25" t="s">
        <v>126</v>
      </c>
    </row>
    <row r="41" spans="1:8" s="2" customFormat="1" ht="15.75">
      <c r="A41" s="42">
        <v>3</v>
      </c>
      <c r="B41" s="220" t="s">
        <v>190</v>
      </c>
      <c r="C41" s="220"/>
      <c r="D41" s="220"/>
      <c r="E41" s="220"/>
      <c r="F41" s="220"/>
      <c r="G41" s="220"/>
      <c r="H41" s="220"/>
    </row>
    <row r="42" spans="1:8" ht="47.25">
      <c r="A42" s="10" t="s">
        <v>316</v>
      </c>
      <c r="B42" s="7" t="s">
        <v>66</v>
      </c>
      <c r="C42" s="25"/>
      <c r="D42" s="25"/>
      <c r="E42" s="25"/>
      <c r="F42" s="25"/>
      <c r="G42" s="25"/>
      <c r="H42" s="25"/>
    </row>
    <row r="43" spans="1:8" ht="47.25">
      <c r="A43" s="10" t="s">
        <v>67</v>
      </c>
      <c r="B43" s="7" t="s">
        <v>68</v>
      </c>
      <c r="C43" s="25" t="s">
        <v>236</v>
      </c>
      <c r="D43" s="25" t="s">
        <v>191</v>
      </c>
      <c r="E43" s="69">
        <v>4500</v>
      </c>
      <c r="F43" s="69">
        <v>4000</v>
      </c>
      <c r="G43" s="69">
        <v>4500</v>
      </c>
      <c r="H43" s="69">
        <v>5000</v>
      </c>
    </row>
    <row r="44" spans="1:8" ht="47.25">
      <c r="A44" s="10" t="s">
        <v>69</v>
      </c>
      <c r="B44" s="7" t="s">
        <v>330</v>
      </c>
      <c r="C44" s="25" t="s">
        <v>236</v>
      </c>
      <c r="D44" s="25" t="s">
        <v>191</v>
      </c>
      <c r="E44" s="69">
        <v>600</v>
      </c>
      <c r="F44" s="69">
        <v>600</v>
      </c>
      <c r="G44" s="69">
        <v>620</v>
      </c>
      <c r="H44" s="69">
        <v>620</v>
      </c>
    </row>
    <row r="45" spans="1:8" ht="47.25">
      <c r="A45" s="10" t="s">
        <v>70</v>
      </c>
      <c r="B45" s="7" t="s">
        <v>71</v>
      </c>
      <c r="C45" s="25" t="s">
        <v>236</v>
      </c>
      <c r="D45" s="25" t="s">
        <v>191</v>
      </c>
      <c r="E45" s="69">
        <v>250</v>
      </c>
      <c r="F45" s="69">
        <v>250</v>
      </c>
      <c r="G45" s="69">
        <v>250</v>
      </c>
      <c r="H45" s="69">
        <v>250</v>
      </c>
    </row>
    <row r="46" spans="1:8" ht="48.75" customHeight="1">
      <c r="A46" s="10" t="s">
        <v>72</v>
      </c>
      <c r="B46" s="7" t="s">
        <v>73</v>
      </c>
      <c r="C46" s="25" t="s">
        <v>236</v>
      </c>
      <c r="D46" s="25" t="s">
        <v>191</v>
      </c>
      <c r="E46" s="69">
        <v>7894</v>
      </c>
      <c r="F46" s="69">
        <v>8000</v>
      </c>
      <c r="G46" s="69">
        <v>8000</v>
      </c>
      <c r="H46" s="69">
        <v>8000</v>
      </c>
    </row>
    <row r="47" spans="1:8" ht="89.25" customHeight="1">
      <c r="A47" s="10" t="s">
        <v>74</v>
      </c>
      <c r="B47" s="7" t="s">
        <v>192</v>
      </c>
      <c r="C47" s="25" t="s">
        <v>237</v>
      </c>
      <c r="D47" s="25" t="s">
        <v>193</v>
      </c>
      <c r="E47" s="69">
        <v>100</v>
      </c>
      <c r="F47" s="69">
        <v>100</v>
      </c>
      <c r="G47" s="69">
        <v>100</v>
      </c>
      <c r="H47" s="69">
        <v>100</v>
      </c>
    </row>
    <row r="48" spans="1:8" ht="55.5" customHeight="1">
      <c r="A48" s="10" t="s">
        <v>75</v>
      </c>
      <c r="B48" s="7" t="s">
        <v>76</v>
      </c>
      <c r="C48" s="25" t="s">
        <v>236</v>
      </c>
      <c r="D48" s="25" t="s">
        <v>191</v>
      </c>
      <c r="E48" s="25" t="s">
        <v>311</v>
      </c>
      <c r="F48" s="69">
        <v>100</v>
      </c>
      <c r="G48" s="69">
        <v>100</v>
      </c>
      <c r="H48" s="69">
        <v>100</v>
      </c>
    </row>
    <row r="49" spans="1:8" ht="52.5" customHeight="1">
      <c r="A49" s="11" t="s">
        <v>77</v>
      </c>
      <c r="B49" s="7" t="s">
        <v>254</v>
      </c>
      <c r="C49" s="25" t="s">
        <v>236</v>
      </c>
      <c r="D49" s="25" t="s">
        <v>191</v>
      </c>
      <c r="E49" s="25" t="s">
        <v>311</v>
      </c>
      <c r="F49" s="69">
        <v>200</v>
      </c>
      <c r="G49" s="69">
        <v>250</v>
      </c>
      <c r="H49" s="69">
        <v>300</v>
      </c>
    </row>
    <row r="50" spans="1:8" ht="52.5" customHeight="1">
      <c r="A50" s="10" t="s">
        <v>79</v>
      </c>
      <c r="B50" s="7" t="s">
        <v>78</v>
      </c>
      <c r="C50" s="25" t="s">
        <v>236</v>
      </c>
      <c r="D50" s="25" t="s">
        <v>191</v>
      </c>
      <c r="E50" s="69">
        <v>800</v>
      </c>
      <c r="F50" s="69">
        <v>820</v>
      </c>
      <c r="G50" s="69">
        <v>840</v>
      </c>
      <c r="H50" s="69">
        <v>860</v>
      </c>
    </row>
    <row r="51" spans="1:8" ht="85.5" customHeight="1">
      <c r="A51" s="10" t="s">
        <v>80</v>
      </c>
      <c r="B51" s="7" t="s">
        <v>253</v>
      </c>
      <c r="C51" s="25" t="s">
        <v>236</v>
      </c>
      <c r="D51" s="25" t="s">
        <v>191</v>
      </c>
      <c r="E51" s="69">
        <v>861</v>
      </c>
      <c r="F51" s="69">
        <v>800</v>
      </c>
      <c r="G51" s="69">
        <v>850</v>
      </c>
      <c r="H51" s="69">
        <v>850</v>
      </c>
    </row>
    <row r="52" spans="1:8" ht="63">
      <c r="A52" s="11" t="s">
        <v>82</v>
      </c>
      <c r="B52" s="7" t="s">
        <v>81</v>
      </c>
      <c r="C52" s="25" t="s">
        <v>245</v>
      </c>
      <c r="D52" s="25" t="s">
        <v>193</v>
      </c>
      <c r="E52" s="78">
        <v>83</v>
      </c>
      <c r="F52" s="78">
        <v>84</v>
      </c>
      <c r="G52" s="78">
        <v>84</v>
      </c>
      <c r="H52" s="78">
        <v>84</v>
      </c>
    </row>
    <row r="53" spans="1:8" ht="47.25">
      <c r="A53" s="11" t="s">
        <v>172</v>
      </c>
      <c r="B53" s="7" t="s">
        <v>83</v>
      </c>
      <c r="C53" s="25" t="s">
        <v>236</v>
      </c>
      <c r="D53" s="25" t="s">
        <v>191</v>
      </c>
      <c r="E53" s="69">
        <v>400</v>
      </c>
      <c r="F53" s="69">
        <v>400</v>
      </c>
      <c r="G53" s="69">
        <v>500</v>
      </c>
      <c r="H53" s="69">
        <v>500</v>
      </c>
    </row>
    <row r="54" spans="1:8" ht="55.5" customHeight="1">
      <c r="A54" s="12" t="s">
        <v>173</v>
      </c>
      <c r="B54" s="7" t="s">
        <v>85</v>
      </c>
      <c r="C54" s="25" t="s">
        <v>236</v>
      </c>
      <c r="D54" s="25" t="s">
        <v>191</v>
      </c>
      <c r="E54" s="69">
        <v>146</v>
      </c>
      <c r="F54" s="69">
        <v>120</v>
      </c>
      <c r="G54" s="69">
        <v>120</v>
      </c>
      <c r="H54" s="69">
        <v>120</v>
      </c>
    </row>
    <row r="55" spans="1:8" ht="47.25">
      <c r="A55" s="12" t="s">
        <v>84</v>
      </c>
      <c r="B55" s="7" t="s">
        <v>87</v>
      </c>
      <c r="C55" s="25" t="s">
        <v>236</v>
      </c>
      <c r="D55" s="25" t="s">
        <v>191</v>
      </c>
      <c r="E55" s="68" t="s">
        <v>194</v>
      </c>
      <c r="F55" s="68" t="s">
        <v>195</v>
      </c>
      <c r="G55" s="68" t="s">
        <v>196</v>
      </c>
      <c r="H55" s="68" t="s">
        <v>197</v>
      </c>
    </row>
    <row r="56" spans="1:8" ht="47.25">
      <c r="A56" s="12" t="s">
        <v>86</v>
      </c>
      <c r="B56" s="7" t="s">
        <v>255</v>
      </c>
      <c r="C56" s="25" t="s">
        <v>236</v>
      </c>
      <c r="D56" s="25" t="s">
        <v>191</v>
      </c>
      <c r="E56" s="25" t="s">
        <v>311</v>
      </c>
      <c r="F56" s="69">
        <v>400</v>
      </c>
      <c r="G56" s="25" t="s">
        <v>311</v>
      </c>
      <c r="H56" s="69">
        <v>410</v>
      </c>
    </row>
    <row r="57" spans="1:8" ht="47.25">
      <c r="A57" s="12" t="s">
        <v>88</v>
      </c>
      <c r="B57" s="7" t="s">
        <v>333</v>
      </c>
      <c r="C57" s="25" t="s">
        <v>236</v>
      </c>
      <c r="D57" s="25" t="s">
        <v>191</v>
      </c>
      <c r="E57" s="69">
        <v>700</v>
      </c>
      <c r="F57" s="69">
        <v>700</v>
      </c>
      <c r="G57" s="69">
        <v>700</v>
      </c>
      <c r="H57" s="69">
        <v>700</v>
      </c>
    </row>
    <row r="58" spans="1:8" ht="47.25">
      <c r="A58" s="12" t="s">
        <v>89</v>
      </c>
      <c r="B58" s="7" t="s">
        <v>91</v>
      </c>
      <c r="C58" s="25" t="s">
        <v>236</v>
      </c>
      <c r="D58" s="25" t="s">
        <v>191</v>
      </c>
      <c r="E58" s="69">
        <v>400</v>
      </c>
      <c r="F58" s="69">
        <v>400</v>
      </c>
      <c r="G58" s="69">
        <v>400</v>
      </c>
      <c r="H58" s="69">
        <v>400</v>
      </c>
    </row>
    <row r="59" spans="1:8" ht="47.25">
      <c r="A59" s="12" t="s">
        <v>90</v>
      </c>
      <c r="B59" s="7" t="s">
        <v>93</v>
      </c>
      <c r="C59" s="25" t="s">
        <v>236</v>
      </c>
      <c r="D59" s="25" t="s">
        <v>191</v>
      </c>
      <c r="E59" s="69">
        <v>500</v>
      </c>
      <c r="F59" s="69">
        <v>500</v>
      </c>
      <c r="G59" s="69">
        <v>500</v>
      </c>
      <c r="H59" s="69">
        <v>500</v>
      </c>
    </row>
    <row r="60" spans="1:8" ht="47.25">
      <c r="A60" s="12" t="s">
        <v>92</v>
      </c>
      <c r="B60" s="7" t="s">
        <v>95</v>
      </c>
      <c r="C60" s="25" t="s">
        <v>236</v>
      </c>
      <c r="D60" s="25" t="s">
        <v>191</v>
      </c>
      <c r="E60" s="69" t="s">
        <v>198</v>
      </c>
      <c r="F60" s="69" t="s">
        <v>198</v>
      </c>
      <c r="G60" s="69" t="s">
        <v>198</v>
      </c>
      <c r="H60" s="69" t="s">
        <v>198</v>
      </c>
    </row>
    <row r="61" spans="1:8" ht="47.25">
      <c r="A61" s="12" t="s">
        <v>94</v>
      </c>
      <c r="B61" s="7" t="s">
        <v>256</v>
      </c>
      <c r="C61" s="25" t="s">
        <v>236</v>
      </c>
      <c r="D61" s="25" t="s">
        <v>191</v>
      </c>
      <c r="E61" s="69">
        <v>200</v>
      </c>
      <c r="F61" s="69">
        <v>200</v>
      </c>
      <c r="G61" s="69">
        <v>200</v>
      </c>
      <c r="H61" s="69">
        <v>200</v>
      </c>
    </row>
    <row r="62" spans="1:8" ht="31.5">
      <c r="A62" s="11" t="s">
        <v>96</v>
      </c>
      <c r="B62" s="7" t="s">
        <v>98</v>
      </c>
      <c r="C62" s="37" t="s">
        <v>238</v>
      </c>
      <c r="D62" s="25" t="s">
        <v>191</v>
      </c>
      <c r="E62" s="77">
        <v>100</v>
      </c>
      <c r="F62" s="69">
        <v>200</v>
      </c>
      <c r="G62" s="69">
        <v>250</v>
      </c>
      <c r="H62" s="69">
        <v>300</v>
      </c>
    </row>
    <row r="63" spans="1:8" ht="31.5">
      <c r="A63" s="10">
        <v>3.2</v>
      </c>
      <c r="B63" s="7" t="s">
        <v>100</v>
      </c>
      <c r="C63" s="69"/>
      <c r="D63" s="69"/>
      <c r="E63" s="69"/>
      <c r="F63" s="69"/>
      <c r="G63" s="69"/>
      <c r="H63" s="69"/>
    </row>
    <row r="64" spans="1:8" ht="31.5">
      <c r="A64" s="11" t="s">
        <v>101</v>
      </c>
      <c r="B64" s="7" t="s">
        <v>102</v>
      </c>
      <c r="C64" s="25" t="s">
        <v>239</v>
      </c>
      <c r="D64" s="25" t="s">
        <v>191</v>
      </c>
      <c r="E64" s="69">
        <v>727</v>
      </c>
      <c r="F64" s="69">
        <v>800</v>
      </c>
      <c r="G64" s="69">
        <v>850</v>
      </c>
      <c r="H64" s="69">
        <v>900</v>
      </c>
    </row>
    <row r="65" spans="1:8" ht="36.75" customHeight="1">
      <c r="A65" s="10" t="s">
        <v>103</v>
      </c>
      <c r="B65" s="7" t="s">
        <v>104</v>
      </c>
      <c r="C65" s="25" t="s">
        <v>239</v>
      </c>
      <c r="D65" s="25" t="s">
        <v>191</v>
      </c>
      <c r="E65" s="77" t="s">
        <v>199</v>
      </c>
      <c r="F65" s="77" t="s">
        <v>200</v>
      </c>
      <c r="G65" s="77" t="s">
        <v>201</v>
      </c>
      <c r="H65" s="77" t="s">
        <v>202</v>
      </c>
    </row>
    <row r="66" spans="1:8" ht="31.5">
      <c r="A66" s="10" t="s">
        <v>105</v>
      </c>
      <c r="B66" s="7" t="s">
        <v>106</v>
      </c>
      <c r="C66" s="25" t="s">
        <v>239</v>
      </c>
      <c r="D66" s="25" t="s">
        <v>191</v>
      </c>
      <c r="E66" s="77" t="s">
        <v>203</v>
      </c>
      <c r="F66" s="77" t="s">
        <v>204</v>
      </c>
      <c r="G66" s="77" t="s">
        <v>205</v>
      </c>
      <c r="H66" s="77" t="s">
        <v>206</v>
      </c>
    </row>
    <row r="67" spans="1:8" ht="31.5">
      <c r="A67" s="10" t="s">
        <v>107</v>
      </c>
      <c r="B67" s="7" t="s">
        <v>108</v>
      </c>
      <c r="C67" s="25" t="s">
        <v>239</v>
      </c>
      <c r="D67" s="25" t="s">
        <v>191</v>
      </c>
      <c r="E67" s="77" t="s">
        <v>207</v>
      </c>
      <c r="F67" s="77" t="s">
        <v>208</v>
      </c>
      <c r="G67" s="77" t="s">
        <v>209</v>
      </c>
      <c r="H67" s="77" t="s">
        <v>210</v>
      </c>
    </row>
    <row r="68" spans="1:8" ht="31.5">
      <c r="A68" s="10" t="s">
        <v>109</v>
      </c>
      <c r="B68" s="7" t="s">
        <v>110</v>
      </c>
      <c r="C68" s="25" t="s">
        <v>239</v>
      </c>
      <c r="D68" s="25" t="s">
        <v>191</v>
      </c>
      <c r="E68" s="69">
        <v>1010</v>
      </c>
      <c r="F68" s="69">
        <v>1020</v>
      </c>
      <c r="G68" s="69">
        <v>1030</v>
      </c>
      <c r="H68" s="69">
        <v>1040</v>
      </c>
    </row>
    <row r="69" spans="1:8" ht="47.25">
      <c r="A69" s="10" t="s">
        <v>111</v>
      </c>
      <c r="B69" s="7" t="s">
        <v>112</v>
      </c>
      <c r="C69" s="37" t="s">
        <v>246</v>
      </c>
      <c r="D69" s="37" t="s">
        <v>193</v>
      </c>
      <c r="E69" s="77" t="s">
        <v>211</v>
      </c>
      <c r="F69" s="77" t="s">
        <v>211</v>
      </c>
      <c r="G69" s="77" t="s">
        <v>211</v>
      </c>
      <c r="H69" s="77" t="s">
        <v>211</v>
      </c>
    </row>
    <row r="70" spans="1:8" ht="47.25">
      <c r="A70" s="10" t="s">
        <v>113</v>
      </c>
      <c r="B70" s="7" t="s">
        <v>114</v>
      </c>
      <c r="C70" s="37" t="s">
        <v>246</v>
      </c>
      <c r="D70" s="37" t="s">
        <v>193</v>
      </c>
      <c r="E70" s="77" t="s">
        <v>212</v>
      </c>
      <c r="F70" s="77" t="s">
        <v>213</v>
      </c>
      <c r="G70" s="77" t="s">
        <v>214</v>
      </c>
      <c r="H70" s="77" t="s">
        <v>215</v>
      </c>
    </row>
    <row r="71" spans="1:8" ht="39" customHeight="1">
      <c r="A71" s="10" t="s">
        <v>115</v>
      </c>
      <c r="B71" s="7" t="s">
        <v>257</v>
      </c>
      <c r="C71" s="25" t="s">
        <v>239</v>
      </c>
      <c r="D71" s="25" t="s">
        <v>191</v>
      </c>
      <c r="E71" s="77">
        <v>10</v>
      </c>
      <c r="F71" s="77">
        <v>10</v>
      </c>
      <c r="G71" s="77">
        <v>10</v>
      </c>
      <c r="H71" s="77">
        <v>10</v>
      </c>
    </row>
    <row r="72" spans="1:8" ht="47.25">
      <c r="A72" s="10" t="s">
        <v>116</v>
      </c>
      <c r="B72" s="7" t="s">
        <v>97</v>
      </c>
      <c r="C72" s="37" t="s">
        <v>246</v>
      </c>
      <c r="D72" s="25" t="s">
        <v>193</v>
      </c>
      <c r="E72" s="77">
        <v>30</v>
      </c>
      <c r="F72" s="77">
        <v>32</v>
      </c>
      <c r="G72" s="77">
        <v>33</v>
      </c>
      <c r="H72" s="77">
        <v>34</v>
      </c>
    </row>
    <row r="73" spans="1:8" ht="31.5">
      <c r="A73" s="10" t="s">
        <v>117</v>
      </c>
      <c r="B73" s="7" t="s">
        <v>118</v>
      </c>
      <c r="C73" s="25" t="s">
        <v>239</v>
      </c>
      <c r="D73" s="25" t="s">
        <v>191</v>
      </c>
      <c r="E73" s="69">
        <v>1080</v>
      </c>
      <c r="F73" s="69">
        <v>1110</v>
      </c>
      <c r="G73" s="69">
        <v>1110</v>
      </c>
      <c r="H73" s="69">
        <v>1110</v>
      </c>
    </row>
    <row r="74" spans="1:8" ht="63">
      <c r="A74" s="10" t="s">
        <v>119</v>
      </c>
      <c r="B74" s="7" t="s">
        <v>258</v>
      </c>
      <c r="C74" s="25" t="s">
        <v>239</v>
      </c>
      <c r="D74" s="25" t="s">
        <v>191</v>
      </c>
      <c r="E74" s="69">
        <v>600</v>
      </c>
      <c r="F74" s="69">
        <v>600</v>
      </c>
      <c r="G74" s="69">
        <v>600</v>
      </c>
      <c r="H74" s="69">
        <v>600</v>
      </c>
    </row>
    <row r="75" spans="1:8" ht="47.25">
      <c r="A75" s="10" t="s">
        <v>120</v>
      </c>
      <c r="B75" s="7" t="s">
        <v>121</v>
      </c>
      <c r="C75" s="25" t="s">
        <v>239</v>
      </c>
      <c r="D75" s="25" t="s">
        <v>191</v>
      </c>
      <c r="E75" s="69">
        <v>51</v>
      </c>
      <c r="F75" s="69">
        <v>51</v>
      </c>
      <c r="G75" s="69">
        <v>51</v>
      </c>
      <c r="H75" s="69">
        <v>51</v>
      </c>
    </row>
    <row r="76" spans="1:8" ht="31.5">
      <c r="A76" s="10">
        <v>3.3</v>
      </c>
      <c r="B76" s="7" t="s">
        <v>123</v>
      </c>
      <c r="C76" s="25"/>
      <c r="D76" s="25"/>
      <c r="E76" s="25"/>
      <c r="F76" s="25"/>
      <c r="G76" s="25"/>
      <c r="H76" s="25"/>
    </row>
    <row r="77" spans="1:8" ht="23.25" customHeight="1">
      <c r="A77" s="10" t="s">
        <v>124</v>
      </c>
      <c r="B77" s="7" t="s">
        <v>125</v>
      </c>
      <c r="C77" s="25"/>
      <c r="D77" s="25"/>
      <c r="E77" s="25"/>
      <c r="F77" s="25"/>
      <c r="G77" s="25"/>
      <c r="H77" s="25"/>
    </row>
    <row r="78" spans="1:8" ht="63">
      <c r="A78" s="10" t="s">
        <v>126</v>
      </c>
      <c r="B78" s="7" t="s">
        <v>127</v>
      </c>
      <c r="C78" s="25" t="s">
        <v>239</v>
      </c>
      <c r="D78" s="25" t="s">
        <v>191</v>
      </c>
      <c r="E78" s="69">
        <v>500</v>
      </c>
      <c r="F78" s="69">
        <v>510</v>
      </c>
      <c r="G78" s="69">
        <v>510</v>
      </c>
      <c r="H78" s="69">
        <v>520</v>
      </c>
    </row>
    <row r="79" spans="1:8" ht="110.25">
      <c r="A79" s="10" t="s">
        <v>126</v>
      </c>
      <c r="B79" s="7" t="s">
        <v>128</v>
      </c>
      <c r="C79" s="25" t="s">
        <v>247</v>
      </c>
      <c r="D79" s="25" t="s">
        <v>193</v>
      </c>
      <c r="E79" s="69">
        <v>97</v>
      </c>
      <c r="F79" s="69">
        <v>97</v>
      </c>
      <c r="G79" s="69">
        <v>97</v>
      </c>
      <c r="H79" s="69">
        <v>97</v>
      </c>
    </row>
    <row r="80" spans="1:8" ht="23.25" customHeight="1">
      <c r="A80" s="10" t="s">
        <v>129</v>
      </c>
      <c r="B80" s="7" t="s">
        <v>130</v>
      </c>
      <c r="C80" s="25"/>
      <c r="D80" s="25"/>
      <c r="E80" s="25"/>
      <c r="F80" s="25"/>
      <c r="G80" s="25"/>
      <c r="H80" s="25"/>
    </row>
    <row r="81" spans="1:8" ht="36.75" customHeight="1">
      <c r="A81" s="10" t="s">
        <v>126</v>
      </c>
      <c r="B81" s="7" t="s">
        <v>471</v>
      </c>
      <c r="C81" s="25" t="s">
        <v>239</v>
      </c>
      <c r="D81" s="25" t="s">
        <v>191</v>
      </c>
      <c r="E81" s="69" t="s">
        <v>311</v>
      </c>
      <c r="F81" s="69" t="s">
        <v>311</v>
      </c>
      <c r="G81" s="69">
        <v>300</v>
      </c>
      <c r="H81" s="69" t="s">
        <v>311</v>
      </c>
    </row>
    <row r="82" spans="1:8" ht="31.5">
      <c r="A82" s="10" t="s">
        <v>126</v>
      </c>
      <c r="B82" s="7" t="s">
        <v>131</v>
      </c>
      <c r="C82" s="25" t="s">
        <v>239</v>
      </c>
      <c r="D82" s="25" t="s">
        <v>191</v>
      </c>
      <c r="E82" s="69">
        <v>3250</v>
      </c>
      <c r="F82" s="69">
        <v>3500</v>
      </c>
      <c r="G82" s="69">
        <v>3700</v>
      </c>
      <c r="H82" s="69">
        <v>3800</v>
      </c>
    </row>
    <row r="83" spans="1:8" ht="47.25">
      <c r="A83" s="10" t="s">
        <v>126</v>
      </c>
      <c r="B83" s="7" t="s">
        <v>132</v>
      </c>
      <c r="C83" s="37" t="s">
        <v>246</v>
      </c>
      <c r="D83" s="25" t="s">
        <v>193</v>
      </c>
      <c r="E83" s="69">
        <v>21</v>
      </c>
      <c r="F83" s="69">
        <v>21</v>
      </c>
      <c r="G83" s="69">
        <v>21</v>
      </c>
      <c r="H83" s="69">
        <v>21</v>
      </c>
    </row>
    <row r="84" spans="1:8" ht="31.5">
      <c r="A84" s="10" t="s">
        <v>126</v>
      </c>
      <c r="B84" s="7" t="s">
        <v>133</v>
      </c>
      <c r="C84" s="25" t="s">
        <v>239</v>
      </c>
      <c r="D84" s="25" t="s">
        <v>191</v>
      </c>
      <c r="E84" s="69">
        <v>360</v>
      </c>
      <c r="F84" s="69">
        <v>380</v>
      </c>
      <c r="G84" s="69">
        <v>400</v>
      </c>
      <c r="H84" s="69">
        <v>420</v>
      </c>
    </row>
    <row r="85" spans="1:8" ht="31.5">
      <c r="A85" s="10" t="s">
        <v>126</v>
      </c>
      <c r="B85" s="7" t="s">
        <v>134</v>
      </c>
      <c r="C85" s="25" t="s">
        <v>239</v>
      </c>
      <c r="D85" s="25" t="s">
        <v>191</v>
      </c>
      <c r="E85" s="69">
        <v>200</v>
      </c>
      <c r="F85" s="69">
        <v>200</v>
      </c>
      <c r="G85" s="69">
        <v>200</v>
      </c>
      <c r="H85" s="69">
        <v>200</v>
      </c>
    </row>
    <row r="86" spans="1:8" ht="31.5">
      <c r="A86" s="10" t="s">
        <v>126</v>
      </c>
      <c r="B86" s="7" t="s">
        <v>135</v>
      </c>
      <c r="C86" s="25" t="s">
        <v>239</v>
      </c>
      <c r="D86" s="25" t="s">
        <v>191</v>
      </c>
      <c r="E86" s="69">
        <v>360</v>
      </c>
      <c r="F86" s="69">
        <v>380</v>
      </c>
      <c r="G86" s="69">
        <v>400</v>
      </c>
      <c r="H86" s="69">
        <v>420</v>
      </c>
    </row>
    <row r="87" spans="1:8" ht="47.25">
      <c r="A87" s="13" t="s">
        <v>126</v>
      </c>
      <c r="B87" s="7" t="s">
        <v>136</v>
      </c>
      <c r="C87" s="37" t="s">
        <v>246</v>
      </c>
      <c r="D87" s="25" t="s">
        <v>193</v>
      </c>
      <c r="E87" s="69">
        <v>100</v>
      </c>
      <c r="F87" s="69">
        <v>100</v>
      </c>
      <c r="G87" s="69">
        <v>100</v>
      </c>
      <c r="H87" s="69">
        <v>100</v>
      </c>
    </row>
    <row r="88" spans="1:8" ht="47.25">
      <c r="A88" s="13" t="s">
        <v>126</v>
      </c>
      <c r="B88" s="7" t="s">
        <v>137</v>
      </c>
      <c r="C88" s="37" t="s">
        <v>246</v>
      </c>
      <c r="D88" s="25" t="s">
        <v>193</v>
      </c>
      <c r="E88" s="69">
        <v>24</v>
      </c>
      <c r="F88" s="69">
        <v>26</v>
      </c>
      <c r="G88" s="69">
        <v>28</v>
      </c>
      <c r="H88" s="69">
        <v>28</v>
      </c>
    </row>
    <row r="89" spans="1:8" ht="47.25">
      <c r="A89" s="10"/>
      <c r="B89" s="7" t="s">
        <v>138</v>
      </c>
      <c r="C89" s="37" t="s">
        <v>246</v>
      </c>
      <c r="D89" s="25" t="s">
        <v>193</v>
      </c>
      <c r="E89" s="69">
        <v>34</v>
      </c>
      <c r="F89" s="69">
        <v>36</v>
      </c>
      <c r="G89" s="69">
        <v>38</v>
      </c>
      <c r="H89" s="69">
        <v>40</v>
      </c>
    </row>
    <row r="90" spans="1:8" ht="30" customHeight="1">
      <c r="A90" s="10" t="s">
        <v>139</v>
      </c>
      <c r="B90" s="7" t="s">
        <v>140</v>
      </c>
      <c r="C90" s="25"/>
      <c r="D90" s="25"/>
      <c r="E90" s="25"/>
      <c r="F90" s="25"/>
      <c r="G90" s="25"/>
      <c r="H90" s="25"/>
    </row>
    <row r="91" spans="1:8" ht="47.25">
      <c r="A91" s="10" t="s">
        <v>126</v>
      </c>
      <c r="B91" s="7" t="s">
        <v>141</v>
      </c>
      <c r="C91" s="37" t="s">
        <v>246</v>
      </c>
      <c r="D91" s="25" t="s">
        <v>193</v>
      </c>
      <c r="E91" s="69">
        <v>32</v>
      </c>
      <c r="F91" s="69">
        <v>34</v>
      </c>
      <c r="G91" s="69">
        <v>36</v>
      </c>
      <c r="H91" s="69">
        <v>38</v>
      </c>
    </row>
    <row r="92" spans="1:8" ht="31.5">
      <c r="A92" s="10" t="s">
        <v>126</v>
      </c>
      <c r="B92" s="7" t="s">
        <v>142</v>
      </c>
      <c r="C92" s="25" t="s">
        <v>239</v>
      </c>
      <c r="D92" s="25" t="s">
        <v>191</v>
      </c>
      <c r="E92" s="69">
        <v>100</v>
      </c>
      <c r="F92" s="69" t="s">
        <v>311</v>
      </c>
      <c r="G92" s="69">
        <v>100</v>
      </c>
      <c r="H92" s="69" t="s">
        <v>311</v>
      </c>
    </row>
    <row r="93" spans="1:8" ht="31.5">
      <c r="A93" s="10" t="s">
        <v>126</v>
      </c>
      <c r="B93" s="7" t="s">
        <v>174</v>
      </c>
      <c r="C93" s="25" t="s">
        <v>239</v>
      </c>
      <c r="D93" s="25" t="s">
        <v>191</v>
      </c>
      <c r="E93" s="69">
        <v>60</v>
      </c>
      <c r="F93" s="69">
        <v>60</v>
      </c>
      <c r="G93" s="69">
        <v>60</v>
      </c>
      <c r="H93" s="69">
        <v>60</v>
      </c>
    </row>
    <row r="94" spans="1:8" ht="47.25">
      <c r="A94" s="10" t="s">
        <v>143</v>
      </c>
      <c r="B94" s="7" t="s">
        <v>256</v>
      </c>
      <c r="C94" s="37" t="s">
        <v>246</v>
      </c>
      <c r="D94" s="25" t="s">
        <v>193</v>
      </c>
      <c r="E94" s="69">
        <v>30</v>
      </c>
      <c r="F94" s="69">
        <v>32</v>
      </c>
      <c r="G94" s="69">
        <v>34</v>
      </c>
      <c r="H94" s="69">
        <v>36</v>
      </c>
    </row>
    <row r="95" spans="1:8" ht="47.25">
      <c r="A95" s="10" t="s">
        <v>144</v>
      </c>
      <c r="B95" s="28" t="s">
        <v>261</v>
      </c>
      <c r="C95" s="25"/>
      <c r="D95" s="25"/>
      <c r="E95" s="25"/>
      <c r="F95" s="25"/>
      <c r="G95" s="25"/>
      <c r="H95" s="25"/>
    </row>
    <row r="96" spans="1:8" ht="94.5">
      <c r="A96" s="217" t="s">
        <v>126</v>
      </c>
      <c r="B96" s="225" t="s">
        <v>485</v>
      </c>
      <c r="C96" s="25" t="s">
        <v>432</v>
      </c>
      <c r="D96" s="25" t="s">
        <v>191</v>
      </c>
      <c r="E96" s="69">
        <v>500</v>
      </c>
      <c r="F96" s="69">
        <v>500</v>
      </c>
      <c r="G96" s="69">
        <v>500</v>
      </c>
      <c r="H96" s="69">
        <v>500</v>
      </c>
    </row>
    <row r="97" spans="1:8" ht="63">
      <c r="A97" s="217"/>
      <c r="B97" s="226"/>
      <c r="C97" s="25" t="s">
        <v>248</v>
      </c>
      <c r="D97" s="25" t="s">
        <v>188</v>
      </c>
      <c r="E97" s="69">
        <v>1</v>
      </c>
      <c r="F97" s="69">
        <v>1</v>
      </c>
      <c r="G97" s="69">
        <v>1</v>
      </c>
      <c r="H97" s="69">
        <v>1</v>
      </c>
    </row>
    <row r="98" spans="1:8" ht="94.5">
      <c r="A98" s="217" t="s">
        <v>126</v>
      </c>
      <c r="B98" s="225" t="s">
        <v>145</v>
      </c>
      <c r="C98" s="25" t="s">
        <v>432</v>
      </c>
      <c r="D98" s="25" t="s">
        <v>191</v>
      </c>
      <c r="E98" s="69">
        <v>500</v>
      </c>
      <c r="F98" s="69">
        <v>500</v>
      </c>
      <c r="G98" s="69">
        <v>500</v>
      </c>
      <c r="H98" s="69">
        <v>500</v>
      </c>
    </row>
    <row r="99" spans="1:8" ht="63">
      <c r="A99" s="217"/>
      <c r="B99" s="226"/>
      <c r="C99" s="25" t="s">
        <v>248</v>
      </c>
      <c r="D99" s="25" t="s">
        <v>188</v>
      </c>
      <c r="E99" s="69">
        <v>1</v>
      </c>
      <c r="F99" s="69">
        <v>1</v>
      </c>
      <c r="G99" s="69">
        <v>1</v>
      </c>
      <c r="H99" s="69">
        <v>1</v>
      </c>
    </row>
    <row r="100" spans="1:8" ht="94.5">
      <c r="A100" s="217" t="s">
        <v>126</v>
      </c>
      <c r="B100" s="225" t="s">
        <v>294</v>
      </c>
      <c r="C100" s="25" t="s">
        <v>432</v>
      </c>
      <c r="D100" s="25" t="s">
        <v>191</v>
      </c>
      <c r="E100" s="69">
        <v>500</v>
      </c>
      <c r="F100" s="69">
        <v>500</v>
      </c>
      <c r="G100" s="69">
        <v>500</v>
      </c>
      <c r="H100" s="69">
        <v>500</v>
      </c>
    </row>
    <row r="101" spans="1:8" ht="63">
      <c r="A101" s="217"/>
      <c r="B101" s="226"/>
      <c r="C101" s="25" t="s">
        <v>248</v>
      </c>
      <c r="D101" s="25" t="s">
        <v>188</v>
      </c>
      <c r="E101" s="69">
        <v>1</v>
      </c>
      <c r="F101" s="69">
        <v>1</v>
      </c>
      <c r="G101" s="69">
        <v>1</v>
      </c>
      <c r="H101" s="69">
        <v>1</v>
      </c>
    </row>
    <row r="102" spans="1:8" ht="94.5">
      <c r="A102" s="217" t="s">
        <v>126</v>
      </c>
      <c r="B102" s="225" t="s">
        <v>146</v>
      </c>
      <c r="C102" s="25" t="s">
        <v>432</v>
      </c>
      <c r="D102" s="25" t="s">
        <v>191</v>
      </c>
      <c r="E102" s="69">
        <v>500</v>
      </c>
      <c r="F102" s="69">
        <v>500</v>
      </c>
      <c r="G102" s="69">
        <v>500</v>
      </c>
      <c r="H102" s="69">
        <v>500</v>
      </c>
    </row>
    <row r="103" spans="1:8" ht="63">
      <c r="A103" s="217"/>
      <c r="B103" s="226"/>
      <c r="C103" s="25" t="s">
        <v>248</v>
      </c>
      <c r="D103" s="25" t="s">
        <v>188</v>
      </c>
      <c r="E103" s="69">
        <v>1</v>
      </c>
      <c r="F103" s="69">
        <v>1</v>
      </c>
      <c r="G103" s="69">
        <v>1</v>
      </c>
      <c r="H103" s="69">
        <v>1</v>
      </c>
    </row>
    <row r="104" spans="1:8" ht="94.5">
      <c r="A104" s="217" t="s">
        <v>126</v>
      </c>
      <c r="B104" s="225" t="s">
        <v>147</v>
      </c>
      <c r="C104" s="25" t="s">
        <v>432</v>
      </c>
      <c r="D104" s="25" t="s">
        <v>191</v>
      </c>
      <c r="E104" s="69">
        <v>500</v>
      </c>
      <c r="F104" s="69">
        <v>500</v>
      </c>
      <c r="G104" s="69">
        <v>500</v>
      </c>
      <c r="H104" s="69">
        <v>500</v>
      </c>
    </row>
    <row r="105" spans="1:8" ht="63">
      <c r="A105" s="217"/>
      <c r="B105" s="226"/>
      <c r="C105" s="25" t="s">
        <v>248</v>
      </c>
      <c r="D105" s="25" t="s">
        <v>188</v>
      </c>
      <c r="E105" s="69">
        <v>1</v>
      </c>
      <c r="F105" s="69">
        <v>1</v>
      </c>
      <c r="G105" s="69">
        <v>1</v>
      </c>
      <c r="H105" s="69">
        <v>1</v>
      </c>
    </row>
    <row r="106" spans="1:8" ht="94.5">
      <c r="A106" s="217" t="s">
        <v>126</v>
      </c>
      <c r="B106" s="218" t="s">
        <v>148</v>
      </c>
      <c r="C106" s="25" t="s">
        <v>432</v>
      </c>
      <c r="D106" s="25" t="s">
        <v>191</v>
      </c>
      <c r="E106" s="69">
        <v>500</v>
      </c>
      <c r="F106" s="69">
        <v>500</v>
      </c>
      <c r="G106" s="69">
        <v>500</v>
      </c>
      <c r="H106" s="69">
        <v>500</v>
      </c>
    </row>
    <row r="107" spans="1:8" ht="63">
      <c r="A107" s="217"/>
      <c r="B107" s="219"/>
      <c r="C107" s="25" t="s">
        <v>248</v>
      </c>
      <c r="D107" s="25" t="s">
        <v>188</v>
      </c>
      <c r="E107" s="69">
        <v>1</v>
      </c>
      <c r="F107" s="69">
        <v>1</v>
      </c>
      <c r="G107" s="69">
        <v>1</v>
      </c>
      <c r="H107" s="69">
        <v>1</v>
      </c>
    </row>
    <row r="108" spans="1:8" ht="94.5">
      <c r="A108" s="217" t="s">
        <v>126</v>
      </c>
      <c r="B108" s="225" t="s">
        <v>309</v>
      </c>
      <c r="C108" s="25" t="s">
        <v>432</v>
      </c>
      <c r="D108" s="25" t="s">
        <v>191</v>
      </c>
      <c r="E108" s="69">
        <v>500</v>
      </c>
      <c r="F108" s="69">
        <v>500</v>
      </c>
      <c r="G108" s="69">
        <v>500</v>
      </c>
      <c r="H108" s="69">
        <v>500</v>
      </c>
    </row>
    <row r="109" spans="1:8" ht="63">
      <c r="A109" s="217"/>
      <c r="B109" s="226"/>
      <c r="C109" s="25" t="s">
        <v>248</v>
      </c>
      <c r="D109" s="25" t="s">
        <v>188</v>
      </c>
      <c r="E109" s="69">
        <v>1</v>
      </c>
      <c r="F109" s="69">
        <v>1</v>
      </c>
      <c r="G109" s="69">
        <v>1</v>
      </c>
      <c r="H109" s="69">
        <v>1</v>
      </c>
    </row>
    <row r="110" spans="1:8" ht="94.5">
      <c r="A110" s="217" t="s">
        <v>126</v>
      </c>
      <c r="B110" s="225" t="s">
        <v>296</v>
      </c>
      <c r="C110" s="25" t="s">
        <v>432</v>
      </c>
      <c r="D110" s="25" t="s">
        <v>191</v>
      </c>
      <c r="E110" s="69">
        <v>500</v>
      </c>
      <c r="F110" s="69">
        <v>500</v>
      </c>
      <c r="G110" s="69">
        <v>500</v>
      </c>
      <c r="H110" s="69">
        <v>500</v>
      </c>
    </row>
    <row r="111" spans="1:8" ht="63">
      <c r="A111" s="217"/>
      <c r="B111" s="226"/>
      <c r="C111" s="25" t="s">
        <v>248</v>
      </c>
      <c r="D111" s="25" t="s">
        <v>188</v>
      </c>
      <c r="E111" s="69">
        <v>1</v>
      </c>
      <c r="F111" s="69">
        <v>1</v>
      </c>
      <c r="G111" s="69">
        <v>1</v>
      </c>
      <c r="H111" s="69">
        <v>1</v>
      </c>
    </row>
    <row r="112" spans="1:8" ht="94.5">
      <c r="A112" s="217" t="s">
        <v>126</v>
      </c>
      <c r="B112" s="225" t="s">
        <v>473</v>
      </c>
      <c r="C112" s="25" t="s">
        <v>432</v>
      </c>
      <c r="D112" s="25" t="s">
        <v>191</v>
      </c>
      <c r="E112" s="69">
        <v>500</v>
      </c>
      <c r="F112" s="69">
        <v>500</v>
      </c>
      <c r="G112" s="69">
        <v>500</v>
      </c>
      <c r="H112" s="69">
        <v>500</v>
      </c>
    </row>
    <row r="113" spans="1:8" ht="63">
      <c r="A113" s="217"/>
      <c r="B113" s="226"/>
      <c r="C113" s="25" t="s">
        <v>248</v>
      </c>
      <c r="D113" s="25" t="s">
        <v>188</v>
      </c>
      <c r="E113" s="69">
        <v>1</v>
      </c>
      <c r="F113" s="69">
        <v>1</v>
      </c>
      <c r="G113" s="69">
        <v>1</v>
      </c>
      <c r="H113" s="69">
        <v>1</v>
      </c>
    </row>
    <row r="114" spans="1:8" ht="94.5">
      <c r="A114" s="217" t="s">
        <v>126</v>
      </c>
      <c r="B114" s="225" t="s">
        <v>474</v>
      </c>
      <c r="C114" s="25" t="s">
        <v>432</v>
      </c>
      <c r="D114" s="25" t="s">
        <v>191</v>
      </c>
      <c r="E114" s="69">
        <v>200</v>
      </c>
      <c r="F114" s="69">
        <v>200</v>
      </c>
      <c r="G114" s="69">
        <v>200</v>
      </c>
      <c r="H114" s="69">
        <v>200</v>
      </c>
    </row>
    <row r="115" spans="1:8" ht="63">
      <c r="A115" s="217"/>
      <c r="B115" s="226"/>
      <c r="C115" s="25" t="s">
        <v>248</v>
      </c>
      <c r="D115" s="25" t="s">
        <v>188</v>
      </c>
      <c r="E115" s="69">
        <v>2</v>
      </c>
      <c r="F115" s="69">
        <v>2</v>
      </c>
      <c r="G115" s="69">
        <v>2</v>
      </c>
      <c r="H115" s="69">
        <v>2</v>
      </c>
    </row>
    <row r="116" spans="1:8" ht="108" customHeight="1">
      <c r="A116" s="217"/>
      <c r="B116" s="225" t="s">
        <v>486</v>
      </c>
      <c r="C116" s="25" t="s">
        <v>433</v>
      </c>
      <c r="D116" s="25" t="s">
        <v>191</v>
      </c>
      <c r="E116" s="69">
        <v>500</v>
      </c>
      <c r="F116" s="69">
        <v>500</v>
      </c>
      <c r="G116" s="69">
        <v>500</v>
      </c>
      <c r="H116" s="69">
        <v>500</v>
      </c>
    </row>
    <row r="117" spans="1:8" ht="63">
      <c r="A117" s="217"/>
      <c r="B117" s="226"/>
      <c r="C117" s="25" t="s">
        <v>248</v>
      </c>
      <c r="D117" s="25" t="s">
        <v>188</v>
      </c>
      <c r="E117" s="69">
        <v>1</v>
      </c>
      <c r="F117" s="69">
        <v>1</v>
      </c>
      <c r="G117" s="69">
        <v>1</v>
      </c>
      <c r="H117" s="69">
        <v>1</v>
      </c>
    </row>
    <row r="118" spans="1:8" ht="88.5" customHeight="1">
      <c r="A118" s="217"/>
      <c r="B118" s="225" t="s">
        <v>475</v>
      </c>
      <c r="C118" s="25" t="s">
        <v>432</v>
      </c>
      <c r="D118" s="25" t="s">
        <v>191</v>
      </c>
      <c r="E118" s="69">
        <v>500</v>
      </c>
      <c r="F118" s="69">
        <v>500</v>
      </c>
      <c r="G118" s="69">
        <v>500</v>
      </c>
      <c r="H118" s="69">
        <v>500</v>
      </c>
    </row>
    <row r="119" spans="1:8" ht="92.25" customHeight="1">
      <c r="A119" s="217"/>
      <c r="B119" s="226"/>
      <c r="C119" s="25" t="s">
        <v>248</v>
      </c>
      <c r="D119" s="25" t="s">
        <v>188</v>
      </c>
      <c r="E119" s="69">
        <v>1</v>
      </c>
      <c r="F119" s="69">
        <v>1</v>
      </c>
      <c r="G119" s="69">
        <v>1</v>
      </c>
      <c r="H119" s="69">
        <v>1</v>
      </c>
    </row>
    <row r="120" spans="1:8" ht="116.25" customHeight="1">
      <c r="A120" s="217"/>
      <c r="B120" s="225" t="s">
        <v>476</v>
      </c>
      <c r="C120" s="25" t="s">
        <v>432</v>
      </c>
      <c r="D120" s="25" t="s">
        <v>191</v>
      </c>
      <c r="E120" s="69">
        <v>1500</v>
      </c>
      <c r="F120" s="69">
        <v>1500</v>
      </c>
      <c r="G120" s="69">
        <v>1500</v>
      </c>
      <c r="H120" s="69">
        <v>1500</v>
      </c>
    </row>
    <row r="121" spans="1:8" ht="118.5" customHeight="1">
      <c r="A121" s="217"/>
      <c r="B121" s="226"/>
      <c r="C121" s="25" t="s">
        <v>248</v>
      </c>
      <c r="D121" s="25" t="s">
        <v>188</v>
      </c>
      <c r="E121" s="69">
        <v>1</v>
      </c>
      <c r="F121" s="69">
        <v>1</v>
      </c>
      <c r="G121" s="69">
        <v>1</v>
      </c>
      <c r="H121" s="69">
        <v>1</v>
      </c>
    </row>
    <row r="122" spans="1:8" ht="106.5" customHeight="1">
      <c r="A122" s="217"/>
      <c r="B122" s="225" t="s">
        <v>477</v>
      </c>
      <c r="C122" s="25" t="s">
        <v>432</v>
      </c>
      <c r="D122" s="25" t="s">
        <v>191</v>
      </c>
      <c r="E122" s="69">
        <v>500</v>
      </c>
      <c r="F122" s="69">
        <v>500</v>
      </c>
      <c r="G122" s="69">
        <v>500</v>
      </c>
      <c r="H122" s="69">
        <v>500</v>
      </c>
    </row>
    <row r="123" spans="1:8" ht="93" customHeight="1">
      <c r="A123" s="217"/>
      <c r="B123" s="226"/>
      <c r="C123" s="25" t="s">
        <v>248</v>
      </c>
      <c r="D123" s="25" t="s">
        <v>188</v>
      </c>
      <c r="E123" s="69">
        <v>1</v>
      </c>
      <c r="F123" s="69">
        <v>1</v>
      </c>
      <c r="G123" s="69">
        <v>1</v>
      </c>
      <c r="H123" s="69">
        <v>1</v>
      </c>
    </row>
    <row r="124" spans="1:8" ht="93" customHeight="1">
      <c r="A124" s="16"/>
      <c r="B124" s="230" t="s">
        <v>478</v>
      </c>
      <c r="C124" s="25" t="s">
        <v>432</v>
      </c>
      <c r="D124" s="25" t="s">
        <v>191</v>
      </c>
      <c r="E124" s="69">
        <v>500</v>
      </c>
      <c r="F124" s="69">
        <v>500</v>
      </c>
      <c r="G124" s="69">
        <v>500</v>
      </c>
      <c r="H124" s="69">
        <v>500</v>
      </c>
    </row>
    <row r="125" spans="1:8" ht="88.5" customHeight="1">
      <c r="A125" s="16"/>
      <c r="B125" s="231"/>
      <c r="C125" s="25" t="s">
        <v>248</v>
      </c>
      <c r="D125" s="25" t="s">
        <v>188</v>
      </c>
      <c r="E125" s="69">
        <v>1</v>
      </c>
      <c r="F125" s="69">
        <v>1</v>
      </c>
      <c r="G125" s="69">
        <v>1</v>
      </c>
      <c r="H125" s="69">
        <v>1</v>
      </c>
    </row>
    <row r="126" spans="1:8" ht="31.5">
      <c r="A126" s="16">
        <v>3.4</v>
      </c>
      <c r="B126" s="7" t="s">
        <v>150</v>
      </c>
      <c r="C126" s="25" t="s">
        <v>126</v>
      </c>
      <c r="D126" s="25" t="s">
        <v>126</v>
      </c>
      <c r="E126" s="25" t="s">
        <v>126</v>
      </c>
      <c r="F126" s="25" t="s">
        <v>126</v>
      </c>
      <c r="G126" s="25" t="s">
        <v>126</v>
      </c>
      <c r="H126" s="25" t="s">
        <v>126</v>
      </c>
    </row>
    <row r="127" spans="1:8" ht="15.75">
      <c r="A127" s="17" t="s">
        <v>151</v>
      </c>
      <c r="B127" s="7" t="s">
        <v>152</v>
      </c>
      <c r="C127" s="25" t="s">
        <v>240</v>
      </c>
      <c r="D127" s="25" t="s">
        <v>188</v>
      </c>
      <c r="E127" s="69">
        <v>1</v>
      </c>
      <c r="F127" s="69">
        <v>1</v>
      </c>
      <c r="G127" s="69">
        <v>1</v>
      </c>
      <c r="H127" s="69">
        <v>1</v>
      </c>
    </row>
    <row r="128" spans="1:8" ht="15.75">
      <c r="A128" s="17" t="s">
        <v>153</v>
      </c>
      <c r="B128" s="7" t="s">
        <v>154</v>
      </c>
      <c r="C128" s="25" t="s">
        <v>240</v>
      </c>
      <c r="D128" s="25" t="s">
        <v>188</v>
      </c>
      <c r="E128" s="69">
        <v>1</v>
      </c>
      <c r="F128" s="69">
        <v>1</v>
      </c>
      <c r="G128" s="69">
        <v>1</v>
      </c>
      <c r="H128" s="69">
        <v>1</v>
      </c>
    </row>
    <row r="129" spans="1:8" ht="31.5">
      <c r="A129" s="17" t="s">
        <v>171</v>
      </c>
      <c r="B129" s="7" t="s">
        <v>156</v>
      </c>
      <c r="C129" s="25" t="s">
        <v>240</v>
      </c>
      <c r="D129" s="25" t="s">
        <v>188</v>
      </c>
      <c r="E129" s="69">
        <v>1</v>
      </c>
      <c r="F129" s="69">
        <v>1</v>
      </c>
      <c r="G129" s="69">
        <v>1</v>
      </c>
      <c r="H129" s="69">
        <v>1</v>
      </c>
    </row>
    <row r="130" spans="1:8" ht="15.75">
      <c r="A130" s="17" t="s">
        <v>155</v>
      </c>
      <c r="B130" s="7" t="s">
        <v>158</v>
      </c>
      <c r="C130" s="25" t="s">
        <v>240</v>
      </c>
      <c r="D130" s="25" t="s">
        <v>188</v>
      </c>
      <c r="E130" s="69">
        <v>1</v>
      </c>
      <c r="F130" s="69">
        <v>1</v>
      </c>
      <c r="G130" s="69">
        <v>1</v>
      </c>
      <c r="H130" s="69">
        <v>1</v>
      </c>
    </row>
    <row r="131" spans="1:8" ht="31.5">
      <c r="A131" s="17" t="s">
        <v>157</v>
      </c>
      <c r="B131" s="7" t="s">
        <v>235</v>
      </c>
      <c r="C131" s="25" t="s">
        <v>240</v>
      </c>
      <c r="D131" s="25" t="s">
        <v>188</v>
      </c>
      <c r="E131" s="69">
        <v>1</v>
      </c>
      <c r="F131" s="69">
        <v>1</v>
      </c>
      <c r="G131" s="69">
        <v>1</v>
      </c>
      <c r="H131" s="69">
        <v>1</v>
      </c>
    </row>
    <row r="132" spans="1:8" ht="47.25">
      <c r="A132" s="16">
        <v>3.5</v>
      </c>
      <c r="B132" s="7" t="s">
        <v>159</v>
      </c>
      <c r="C132" s="25" t="s">
        <v>311</v>
      </c>
      <c r="D132" s="25" t="s">
        <v>311</v>
      </c>
      <c r="E132" s="25" t="s">
        <v>311</v>
      </c>
      <c r="F132" s="25" t="s">
        <v>311</v>
      </c>
      <c r="G132" s="25" t="s">
        <v>311</v>
      </c>
      <c r="H132" s="25" t="s">
        <v>311</v>
      </c>
    </row>
    <row r="133" spans="1:8" ht="15.75">
      <c r="A133" s="12" t="s">
        <v>160</v>
      </c>
      <c r="B133" s="7" t="s">
        <v>161</v>
      </c>
      <c r="C133" s="25" t="s">
        <v>240</v>
      </c>
      <c r="D133" s="25" t="s">
        <v>188</v>
      </c>
      <c r="E133" s="69">
        <v>1</v>
      </c>
      <c r="F133" s="69">
        <v>1</v>
      </c>
      <c r="G133" s="69">
        <v>1</v>
      </c>
      <c r="H133" s="69">
        <v>1</v>
      </c>
    </row>
    <row r="134" spans="1:8" ht="31.5">
      <c r="A134" s="12" t="s">
        <v>162</v>
      </c>
      <c r="B134" s="7" t="s">
        <v>163</v>
      </c>
      <c r="C134" s="25" t="s">
        <v>240</v>
      </c>
      <c r="D134" s="25" t="s">
        <v>188</v>
      </c>
      <c r="E134" s="69">
        <v>4</v>
      </c>
      <c r="F134" s="69">
        <v>4</v>
      </c>
      <c r="G134" s="69">
        <v>4</v>
      </c>
      <c r="H134" s="69">
        <v>4</v>
      </c>
    </row>
    <row r="135" spans="1:8" ht="48.75" customHeight="1">
      <c r="A135" s="12" t="s">
        <v>164</v>
      </c>
      <c r="B135" s="7" t="s">
        <v>165</v>
      </c>
      <c r="C135" s="25" t="s">
        <v>240</v>
      </c>
      <c r="D135" s="25" t="s">
        <v>188</v>
      </c>
      <c r="E135" s="69">
        <v>1</v>
      </c>
      <c r="F135" s="69">
        <v>1</v>
      </c>
      <c r="G135" s="69">
        <v>1</v>
      </c>
      <c r="H135" s="69">
        <v>1</v>
      </c>
    </row>
    <row r="136" spans="1:8" ht="75.75" customHeight="1">
      <c r="A136" s="5">
        <v>4</v>
      </c>
      <c r="B136" s="216" t="s">
        <v>293</v>
      </c>
      <c r="C136" s="216"/>
      <c r="D136" s="216"/>
      <c r="E136" s="216"/>
      <c r="F136" s="216"/>
      <c r="G136" s="216"/>
      <c r="H136" s="216"/>
    </row>
    <row r="137" spans="1:8" ht="66.75" customHeight="1">
      <c r="A137" s="10" t="s">
        <v>268</v>
      </c>
      <c r="B137" s="72" t="s">
        <v>276</v>
      </c>
      <c r="C137" s="222" t="s">
        <v>266</v>
      </c>
      <c r="D137" s="212" t="s">
        <v>191</v>
      </c>
      <c r="E137" s="214">
        <f>18259+4115</f>
        <v>22374</v>
      </c>
      <c r="F137" s="214">
        <f>19136+4297</f>
        <v>23433</v>
      </c>
      <c r="G137" s="214">
        <f>20764+3810</f>
        <v>24574</v>
      </c>
      <c r="H137" s="214">
        <f>19316+4386</f>
        <v>23702</v>
      </c>
    </row>
    <row r="138" spans="1:8" ht="61.5" customHeight="1">
      <c r="A138" s="10" t="s">
        <v>175</v>
      </c>
      <c r="B138" s="72" t="s">
        <v>277</v>
      </c>
      <c r="C138" s="213"/>
      <c r="D138" s="213"/>
      <c r="E138" s="215"/>
      <c r="F138" s="215"/>
      <c r="G138" s="215"/>
      <c r="H138" s="215"/>
    </row>
    <row r="139" spans="1:8" ht="63" customHeight="1">
      <c r="A139" s="10" t="s">
        <v>269</v>
      </c>
      <c r="B139" s="72" t="s">
        <v>278</v>
      </c>
      <c r="C139" s="222" t="s">
        <v>241</v>
      </c>
      <c r="D139" s="79" t="s">
        <v>191</v>
      </c>
      <c r="E139" s="69">
        <v>462</v>
      </c>
      <c r="F139" s="69">
        <v>297</v>
      </c>
      <c r="G139" s="69">
        <v>0</v>
      </c>
      <c r="H139" s="69">
        <v>0</v>
      </c>
    </row>
    <row r="140" spans="1:8" ht="47.25">
      <c r="A140" s="10" t="s">
        <v>270</v>
      </c>
      <c r="B140" s="72" t="s">
        <v>279</v>
      </c>
      <c r="C140" s="222"/>
      <c r="D140" s="79" t="s">
        <v>191</v>
      </c>
      <c r="E140" s="69">
        <v>279</v>
      </c>
      <c r="F140" s="69">
        <v>239</v>
      </c>
      <c r="G140" s="69">
        <v>247</v>
      </c>
      <c r="H140" s="69">
        <v>235</v>
      </c>
    </row>
    <row r="141" spans="1:8" ht="47.25">
      <c r="A141" s="10" t="s">
        <v>271</v>
      </c>
      <c r="B141" s="115" t="s">
        <v>280</v>
      </c>
      <c r="C141" s="222"/>
      <c r="D141" s="79" t="s">
        <v>191</v>
      </c>
      <c r="E141" s="69">
        <v>65189</v>
      </c>
      <c r="F141" s="69">
        <v>65562</v>
      </c>
      <c r="G141" s="69">
        <v>67020</v>
      </c>
      <c r="H141" s="69">
        <v>65160</v>
      </c>
    </row>
    <row r="142" spans="1:8" ht="63">
      <c r="A142" s="10" t="s">
        <v>272</v>
      </c>
      <c r="B142" s="72" t="s">
        <v>281</v>
      </c>
      <c r="C142" s="70" t="s">
        <v>434</v>
      </c>
      <c r="D142" s="79" t="s">
        <v>191</v>
      </c>
      <c r="E142" s="69">
        <f>9332+898+7080</f>
        <v>17310</v>
      </c>
      <c r="F142" s="69">
        <f>10454+1315+780-3</f>
        <v>12546</v>
      </c>
      <c r="G142" s="69">
        <f>10454+780+7280</f>
        <v>18514</v>
      </c>
      <c r="H142" s="69">
        <f>8657+780+7280</f>
        <v>16717</v>
      </c>
    </row>
    <row r="143" spans="1:8" ht="78" customHeight="1">
      <c r="A143" s="10" t="s">
        <v>290</v>
      </c>
      <c r="B143" s="115" t="s">
        <v>282</v>
      </c>
      <c r="C143" s="70" t="s">
        <v>435</v>
      </c>
      <c r="D143" s="79" t="s">
        <v>191</v>
      </c>
      <c r="E143" s="69">
        <f>9567+50334+100</f>
        <v>60001</v>
      </c>
      <c r="F143" s="69">
        <f>1154+51356+8719</f>
        <v>61229</v>
      </c>
      <c r="G143" s="69">
        <f>9675+51592+100</f>
        <v>61367</v>
      </c>
      <c r="H143" s="69">
        <f>8719+50511+100</f>
        <v>59330</v>
      </c>
    </row>
    <row r="144" spans="1:8" ht="127.5" customHeight="1">
      <c r="A144" s="10" t="s">
        <v>291</v>
      </c>
      <c r="B144" s="72" t="s">
        <v>283</v>
      </c>
      <c r="C144" s="70" t="s">
        <v>243</v>
      </c>
      <c r="D144" s="79" t="s">
        <v>191</v>
      </c>
      <c r="E144" s="69">
        <f>793+1079</f>
        <v>1872</v>
      </c>
      <c r="F144" s="69">
        <f>1019+1079</f>
        <v>2098</v>
      </c>
      <c r="G144" s="69">
        <v>1088</v>
      </c>
      <c r="H144" s="69">
        <f>1019+1079</f>
        <v>2098</v>
      </c>
    </row>
    <row r="145" spans="1:8" ht="75.75" customHeight="1">
      <c r="A145" s="10" t="s">
        <v>292</v>
      </c>
      <c r="B145" s="72" t="s">
        <v>284</v>
      </c>
      <c r="C145" s="25" t="s">
        <v>312</v>
      </c>
      <c r="D145" s="79" t="s">
        <v>191</v>
      </c>
      <c r="E145" s="69">
        <f>24412+700</f>
        <v>25112</v>
      </c>
      <c r="F145" s="69">
        <f>24412+700</f>
        <v>25112</v>
      </c>
      <c r="G145" s="69">
        <v>700</v>
      </c>
      <c r="H145" s="69">
        <v>700</v>
      </c>
    </row>
    <row r="146" spans="1:8" ht="60.75" customHeight="1">
      <c r="A146" s="10" t="s">
        <v>306</v>
      </c>
      <c r="B146" s="72" t="s">
        <v>457</v>
      </c>
      <c r="C146" s="70" t="s">
        <v>242</v>
      </c>
      <c r="D146" s="79" t="s">
        <v>216</v>
      </c>
      <c r="E146" s="69">
        <v>10302</v>
      </c>
      <c r="F146" s="69">
        <v>6300</v>
      </c>
      <c r="G146" s="69">
        <v>11299</v>
      </c>
      <c r="H146" s="69">
        <v>11299</v>
      </c>
    </row>
    <row r="147" spans="1:8" ht="102.75" customHeight="1">
      <c r="A147" s="10" t="s">
        <v>305</v>
      </c>
      <c r="B147" s="72" t="s">
        <v>287</v>
      </c>
      <c r="C147" s="70" t="s">
        <v>318</v>
      </c>
      <c r="D147" s="79" t="s">
        <v>193</v>
      </c>
      <c r="E147" s="69">
        <v>100</v>
      </c>
      <c r="F147" s="69">
        <v>100</v>
      </c>
      <c r="G147" s="69">
        <v>100</v>
      </c>
      <c r="H147" s="69">
        <v>100</v>
      </c>
    </row>
    <row r="148" spans="1:8" ht="35.25" customHeight="1">
      <c r="A148" s="5">
        <v>5</v>
      </c>
      <c r="B148" s="223" t="s">
        <v>267</v>
      </c>
      <c r="C148" s="216"/>
      <c r="D148" s="216"/>
      <c r="E148" s="216"/>
      <c r="F148" s="216"/>
      <c r="G148" s="216"/>
      <c r="H148" s="216"/>
    </row>
    <row r="149" spans="1:8" ht="117" customHeight="1">
      <c r="A149" s="221" t="s">
        <v>317</v>
      </c>
      <c r="B149" s="73" t="s">
        <v>428</v>
      </c>
      <c r="C149" s="169" t="s">
        <v>314</v>
      </c>
      <c r="D149" s="80" t="s">
        <v>193</v>
      </c>
      <c r="E149" s="69">
        <v>100</v>
      </c>
      <c r="F149" s="69">
        <v>100</v>
      </c>
      <c r="G149" s="69">
        <v>100</v>
      </c>
      <c r="H149" s="69" t="s">
        <v>311</v>
      </c>
    </row>
    <row r="150" spans="1:8" ht="210" customHeight="1">
      <c r="A150" s="221"/>
      <c r="B150" s="168"/>
      <c r="C150" s="169" t="s">
        <v>430</v>
      </c>
      <c r="D150" s="80" t="s">
        <v>193</v>
      </c>
      <c r="E150" s="69">
        <v>100</v>
      </c>
      <c r="F150" s="69">
        <v>100</v>
      </c>
      <c r="G150" s="69">
        <v>100</v>
      </c>
      <c r="H150" s="69" t="s">
        <v>311</v>
      </c>
    </row>
    <row r="151" spans="1:8" ht="113.25" customHeight="1">
      <c r="A151" s="10" t="s">
        <v>274</v>
      </c>
      <c r="B151" s="168" t="s">
        <v>286</v>
      </c>
      <c r="C151" s="76" t="s">
        <v>315</v>
      </c>
      <c r="D151" s="79" t="s">
        <v>193</v>
      </c>
      <c r="E151" s="69">
        <v>100</v>
      </c>
      <c r="F151" s="69">
        <v>100</v>
      </c>
      <c r="G151" s="69">
        <v>100</v>
      </c>
      <c r="H151" s="69" t="s">
        <v>311</v>
      </c>
    </row>
    <row r="152" spans="1:8" ht="156.75" customHeight="1">
      <c r="A152" s="10" t="s">
        <v>275</v>
      </c>
      <c r="B152" s="72" t="s">
        <v>324</v>
      </c>
      <c r="C152" s="81" t="s">
        <v>431</v>
      </c>
      <c r="D152" s="79" t="s">
        <v>191</v>
      </c>
      <c r="E152" s="69">
        <v>196</v>
      </c>
      <c r="F152" s="69">
        <v>221</v>
      </c>
      <c r="G152" s="69">
        <v>287</v>
      </c>
      <c r="H152" s="69" t="s">
        <v>311</v>
      </c>
    </row>
    <row r="153" spans="1:8" ht="103.5" customHeight="1">
      <c r="A153" s="10" t="s">
        <v>323</v>
      </c>
      <c r="B153" s="39" t="s">
        <v>444</v>
      </c>
      <c r="C153" s="81" t="s">
        <v>437</v>
      </c>
      <c r="D153" s="79" t="s">
        <v>191</v>
      </c>
      <c r="E153" s="69">
        <v>9442</v>
      </c>
      <c r="F153" s="69">
        <v>10584</v>
      </c>
      <c r="G153" s="69" t="s">
        <v>311</v>
      </c>
      <c r="H153" s="69" t="s">
        <v>311</v>
      </c>
    </row>
    <row r="154" spans="1:8" ht="150">
      <c r="A154" s="11" t="s">
        <v>383</v>
      </c>
      <c r="B154" s="39" t="s">
        <v>384</v>
      </c>
      <c r="C154" s="81" t="s">
        <v>407</v>
      </c>
      <c r="D154" s="79" t="s">
        <v>191</v>
      </c>
      <c r="E154" s="69" t="s">
        <v>126</v>
      </c>
      <c r="F154" s="69">
        <v>2559</v>
      </c>
      <c r="G154" s="69" t="s">
        <v>311</v>
      </c>
      <c r="H154" s="69" t="s">
        <v>311</v>
      </c>
    </row>
    <row r="155" spans="1:8" ht="130.5" customHeight="1">
      <c r="A155" s="16">
        <v>5.6</v>
      </c>
      <c r="B155" s="39" t="s">
        <v>436</v>
      </c>
      <c r="C155" s="141" t="s">
        <v>425</v>
      </c>
      <c r="D155" s="79" t="s">
        <v>191</v>
      </c>
      <c r="E155" s="69" t="s">
        <v>126</v>
      </c>
      <c r="F155" s="69">
        <v>555</v>
      </c>
      <c r="G155" s="69">
        <v>435</v>
      </c>
      <c r="H155" s="69">
        <v>435</v>
      </c>
    </row>
    <row r="156" spans="1:8" ht="186" customHeight="1">
      <c r="A156" s="16">
        <v>5.7</v>
      </c>
      <c r="B156" s="39" t="s">
        <v>439</v>
      </c>
      <c r="C156" s="141" t="s">
        <v>425</v>
      </c>
      <c r="D156" s="79" t="s">
        <v>191</v>
      </c>
      <c r="E156" s="69" t="s">
        <v>126</v>
      </c>
      <c r="F156" s="69">
        <v>745</v>
      </c>
      <c r="G156" s="69">
        <v>787</v>
      </c>
      <c r="H156" s="69">
        <v>787</v>
      </c>
    </row>
    <row r="157" spans="1:8" ht="150">
      <c r="A157" s="11" t="s">
        <v>423</v>
      </c>
      <c r="B157" s="39" t="s">
        <v>442</v>
      </c>
      <c r="C157" s="81" t="s">
        <v>450</v>
      </c>
      <c r="D157" s="79" t="s">
        <v>191</v>
      </c>
      <c r="E157" s="69" t="s">
        <v>126</v>
      </c>
      <c r="F157" s="69">
        <v>2959</v>
      </c>
      <c r="G157" s="69" t="s">
        <v>311</v>
      </c>
      <c r="H157" s="69" t="s">
        <v>311</v>
      </c>
    </row>
    <row r="158" spans="1:8" ht="171" customHeight="1">
      <c r="A158" s="11" t="s">
        <v>441</v>
      </c>
      <c r="B158" s="39" t="s">
        <v>487</v>
      </c>
      <c r="C158" s="81" t="s">
        <v>488</v>
      </c>
      <c r="D158" s="79" t="s">
        <v>191</v>
      </c>
      <c r="E158" s="69" t="s">
        <v>126</v>
      </c>
      <c r="F158" s="69" t="s">
        <v>126</v>
      </c>
      <c r="G158" s="69">
        <v>1360</v>
      </c>
      <c r="H158" s="69">
        <v>1360</v>
      </c>
    </row>
    <row r="159" spans="1:8" ht="156" customHeight="1">
      <c r="A159" s="11" t="s">
        <v>466</v>
      </c>
      <c r="B159" s="39" t="s">
        <v>454</v>
      </c>
      <c r="C159" s="81" t="s">
        <v>469</v>
      </c>
      <c r="D159" s="79" t="s">
        <v>191</v>
      </c>
      <c r="E159" s="69" t="s">
        <v>126</v>
      </c>
      <c r="F159" s="69" t="s">
        <v>126</v>
      </c>
      <c r="G159" s="69">
        <v>27</v>
      </c>
      <c r="H159" s="69">
        <v>27</v>
      </c>
    </row>
    <row r="160" spans="1:8" ht="105">
      <c r="A160" s="11" t="s">
        <v>467</v>
      </c>
      <c r="B160" s="39" t="s">
        <v>459</v>
      </c>
      <c r="C160" s="81" t="s">
        <v>470</v>
      </c>
      <c r="D160" s="170" t="s">
        <v>193</v>
      </c>
      <c r="E160" s="69" t="s">
        <v>126</v>
      </c>
      <c r="F160" s="69" t="s">
        <v>126</v>
      </c>
      <c r="G160" s="69">
        <v>100</v>
      </c>
      <c r="H160" s="69">
        <v>100</v>
      </c>
    </row>
  </sheetData>
  <sheetProtection/>
  <autoFilter ref="A10:H154"/>
  <mergeCells count="58">
    <mergeCell ref="B124:B125"/>
    <mergeCell ref="E5:H5"/>
    <mergeCell ref="E6:H6"/>
    <mergeCell ref="A102:A103"/>
    <mergeCell ref="A98:A99"/>
    <mergeCell ref="B98:B99"/>
    <mergeCell ref="A110:A111"/>
    <mergeCell ref="B30:H30"/>
    <mergeCell ref="A11:H11"/>
    <mergeCell ref="B12:H12"/>
    <mergeCell ref="E8:E9"/>
    <mergeCell ref="A100:A101"/>
    <mergeCell ref="F8:H8"/>
    <mergeCell ref="B110:B111"/>
    <mergeCell ref="A108:A109"/>
    <mergeCell ref="B108:B109"/>
    <mergeCell ref="B96:B97"/>
    <mergeCell ref="A96:A97"/>
    <mergeCell ref="A104:A105"/>
    <mergeCell ref="B100:B101"/>
    <mergeCell ref="B102:B103"/>
    <mergeCell ref="B104:B105"/>
    <mergeCell ref="A120:A121"/>
    <mergeCell ref="B120:B121"/>
    <mergeCell ref="B116:B117"/>
    <mergeCell ref="A118:A119"/>
    <mergeCell ref="B118:B119"/>
    <mergeCell ref="A106:A107"/>
    <mergeCell ref="B7:H7"/>
    <mergeCell ref="C8:C9"/>
    <mergeCell ref="B122:B123"/>
    <mergeCell ref="D8:D9"/>
    <mergeCell ref="A122:A123"/>
    <mergeCell ref="A114:A115"/>
    <mergeCell ref="A116:A117"/>
    <mergeCell ref="A8:A9"/>
    <mergeCell ref="B8:B9"/>
    <mergeCell ref="B112:B113"/>
    <mergeCell ref="H137:H138"/>
    <mergeCell ref="A149:A150"/>
    <mergeCell ref="C139:C141"/>
    <mergeCell ref="B148:H148"/>
    <mergeCell ref="C137:C138"/>
    <mergeCell ref="E1:H1"/>
    <mergeCell ref="E2:H2"/>
    <mergeCell ref="E3:H3"/>
    <mergeCell ref="E4:H4"/>
    <mergeCell ref="B114:B115"/>
    <mergeCell ref="A28:A29"/>
    <mergeCell ref="B28:B29"/>
    <mergeCell ref="D137:D138"/>
    <mergeCell ref="E137:E138"/>
    <mergeCell ref="F137:F138"/>
    <mergeCell ref="G137:G138"/>
    <mergeCell ref="B136:H136"/>
    <mergeCell ref="A112:A113"/>
    <mergeCell ref="B106:B107"/>
    <mergeCell ref="B41:H41"/>
  </mergeCells>
  <printOptions/>
  <pageMargins left="0.2362204724409449" right="0.2362204724409449" top="0.2362204724409449" bottom="0.31496062992125984" header="0.15748031496062992" footer="0.15748031496062992"/>
  <pageSetup fitToHeight="20" horizontalDpi="300" verticalDpi="300" orientation="landscape" paperSize="9" scale="93" r:id="rId1"/>
  <headerFooter alignWithMargins="0">
    <oddFooter>&amp;R&amp;P</oddFooter>
  </headerFooter>
  <rowBreaks count="2" manualBreakCount="2">
    <brk id="123" max="7" man="1"/>
    <brk id="13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SheetLayoutView="100" zoomScalePageLayoutView="0" workbookViewId="0" topLeftCell="A13">
      <selection activeCell="D7" sqref="D7:D10"/>
    </sheetView>
  </sheetViews>
  <sheetFormatPr defaultColWidth="9.140625" defaultRowHeight="12.75"/>
  <cols>
    <col min="2" max="2" width="21.8515625" style="0" customWidth="1"/>
    <col min="3" max="3" width="20.140625" style="0" customWidth="1"/>
    <col min="5" max="5" width="17.57421875" style="0" customWidth="1"/>
    <col min="6" max="6" width="17.8515625" style="0" customWidth="1"/>
    <col min="7" max="7" width="15.8515625" style="0" customWidth="1"/>
    <col min="8" max="8" width="16.421875" style="0" customWidth="1"/>
    <col min="9" max="9" width="13.7109375" style="0" customWidth="1"/>
    <col min="10" max="10" width="18.00390625" style="0" customWidth="1"/>
    <col min="11" max="11" width="15.00390625" style="0" customWidth="1"/>
    <col min="12" max="12" width="11.00390625" style="0" customWidth="1"/>
  </cols>
  <sheetData>
    <row r="1" spans="1:11" ht="19.5" customHeight="1">
      <c r="A1" s="258" t="s">
        <v>336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8.75" customHeight="1">
      <c r="A2" s="258" t="s">
        <v>337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20.25" customHeight="1">
      <c r="A3" s="258" t="s">
        <v>338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0.25" customHeight="1">
      <c r="A4" s="258" t="s">
        <v>339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 ht="110.25" customHeight="1">
      <c r="A5" s="259" t="s">
        <v>340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ht="16.5" thickBot="1">
      <c r="A6" s="116"/>
    </row>
    <row r="7" spans="1:11" ht="30" customHeight="1">
      <c r="A7" s="117" t="s">
        <v>341</v>
      </c>
      <c r="B7" s="239" t="s">
        <v>343</v>
      </c>
      <c r="C7" s="239" t="s">
        <v>344</v>
      </c>
      <c r="D7" s="239" t="s">
        <v>345</v>
      </c>
      <c r="E7" s="120" t="s">
        <v>346</v>
      </c>
      <c r="F7" s="247" t="s">
        <v>350</v>
      </c>
      <c r="G7" s="248"/>
      <c r="H7" s="236"/>
      <c r="I7" s="239" t="s">
        <v>381</v>
      </c>
      <c r="J7" s="236" t="s">
        <v>382</v>
      </c>
      <c r="K7" s="239" t="s">
        <v>351</v>
      </c>
    </row>
    <row r="8" spans="1:11" ht="15.75">
      <c r="A8" s="118" t="s">
        <v>342</v>
      </c>
      <c r="B8" s="240"/>
      <c r="C8" s="240"/>
      <c r="D8" s="240"/>
      <c r="E8" s="121" t="s">
        <v>347</v>
      </c>
      <c r="F8" s="249"/>
      <c r="G8" s="250"/>
      <c r="H8" s="237"/>
      <c r="I8" s="240"/>
      <c r="J8" s="237"/>
      <c r="K8" s="240"/>
    </row>
    <row r="9" spans="1:11" ht="32.25" customHeight="1" thickBot="1">
      <c r="A9" s="119"/>
      <c r="B9" s="240"/>
      <c r="C9" s="240"/>
      <c r="D9" s="240"/>
      <c r="E9" s="121" t="s">
        <v>348</v>
      </c>
      <c r="F9" s="251"/>
      <c r="G9" s="252"/>
      <c r="H9" s="253"/>
      <c r="I9" s="240"/>
      <c r="J9" s="237"/>
      <c r="K9" s="240"/>
    </row>
    <row r="10" spans="1:11" ht="63" customHeight="1">
      <c r="A10" s="119"/>
      <c r="B10" s="240"/>
      <c r="C10" s="240"/>
      <c r="D10" s="240"/>
      <c r="E10" s="121" t="s">
        <v>349</v>
      </c>
      <c r="F10" s="121" t="s">
        <v>7</v>
      </c>
      <c r="G10" s="121">
        <v>2014</v>
      </c>
      <c r="H10" s="121">
        <v>2015</v>
      </c>
      <c r="I10" s="240"/>
      <c r="J10" s="238"/>
      <c r="K10" s="240"/>
    </row>
    <row r="11" spans="1:11" ht="15.75" customHeight="1">
      <c r="A11" s="241" t="s">
        <v>352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</row>
    <row r="12" spans="1:15" ht="74.25" customHeight="1">
      <c r="A12" s="122" t="s">
        <v>353</v>
      </c>
      <c r="B12" s="123" t="s">
        <v>354</v>
      </c>
      <c r="C12" s="123" t="s">
        <v>355</v>
      </c>
      <c r="D12" s="122">
        <v>2014</v>
      </c>
      <c r="E12" s="127">
        <v>50285.105</v>
      </c>
      <c r="F12" s="128">
        <f>F13+F16</f>
        <v>50285.105</v>
      </c>
      <c r="G12" s="128"/>
      <c r="H12" s="129"/>
      <c r="I12" s="130"/>
      <c r="J12" s="123" t="s">
        <v>379</v>
      </c>
      <c r="K12" s="123" t="s">
        <v>359</v>
      </c>
      <c r="L12" s="125" t="s">
        <v>356</v>
      </c>
      <c r="M12" s="125" t="s">
        <v>357</v>
      </c>
      <c r="N12" s="125">
        <f>SUM(N13:N15)</f>
        <v>47831.29</v>
      </c>
      <c r="O12" s="126"/>
    </row>
    <row r="13" spans="1:15" ht="15.75" customHeight="1">
      <c r="A13" s="260" t="s">
        <v>360</v>
      </c>
      <c r="B13" s="260"/>
      <c r="C13" s="260"/>
      <c r="D13" s="261"/>
      <c r="E13" s="130"/>
      <c r="F13" s="127">
        <v>47831.29</v>
      </c>
      <c r="G13" s="127">
        <f>SUM(G14:G15)</f>
        <v>47831.29</v>
      </c>
      <c r="H13" s="246"/>
      <c r="I13" s="131"/>
      <c r="J13" s="245"/>
      <c r="K13" s="245"/>
      <c r="L13" s="242" t="s">
        <v>362</v>
      </c>
      <c r="M13" s="244">
        <v>45436.105</v>
      </c>
      <c r="N13" s="244">
        <v>45436.105</v>
      </c>
      <c r="O13" s="254"/>
    </row>
    <row r="14" spans="1:15" ht="24" customHeight="1">
      <c r="A14" s="245" t="s">
        <v>361</v>
      </c>
      <c r="B14" s="245"/>
      <c r="C14" s="245"/>
      <c r="D14" s="262"/>
      <c r="E14" s="132">
        <v>45436.105</v>
      </c>
      <c r="F14" s="132">
        <v>45436.105</v>
      </c>
      <c r="G14" s="132">
        <v>45436.105</v>
      </c>
      <c r="H14" s="246"/>
      <c r="I14" s="127">
        <v>95.12</v>
      </c>
      <c r="J14" s="245"/>
      <c r="K14" s="245"/>
      <c r="L14" s="243"/>
      <c r="M14" s="244"/>
      <c r="N14" s="244"/>
      <c r="O14" s="254"/>
    </row>
    <row r="15" spans="1:15" ht="24" customHeight="1">
      <c r="A15" s="255" t="s">
        <v>363</v>
      </c>
      <c r="B15" s="256"/>
      <c r="C15" s="257"/>
      <c r="D15" s="122"/>
      <c r="E15" s="132"/>
      <c r="F15" s="132">
        <v>2395.185</v>
      </c>
      <c r="G15" s="132">
        <v>2395.185</v>
      </c>
      <c r="H15" s="127"/>
      <c r="I15" s="127"/>
      <c r="J15" s="123"/>
      <c r="K15" s="123"/>
      <c r="L15" s="125" t="s">
        <v>364</v>
      </c>
      <c r="M15" s="126">
        <v>2395.185</v>
      </c>
      <c r="N15" s="126">
        <v>2395.185</v>
      </c>
      <c r="O15" s="125"/>
    </row>
    <row r="16" spans="1:15" ht="41.25" customHeight="1">
      <c r="A16" s="255" t="s">
        <v>380</v>
      </c>
      <c r="B16" s="256"/>
      <c r="C16" s="257"/>
      <c r="D16" s="122"/>
      <c r="E16" s="132"/>
      <c r="F16" s="132">
        <f>E12-G13</f>
        <v>2453.815</v>
      </c>
      <c r="G16" s="132">
        <f>F12-G13</f>
        <v>2453.815</v>
      </c>
      <c r="H16" s="127"/>
      <c r="I16" s="127">
        <v>4.88</v>
      </c>
      <c r="J16" s="123"/>
      <c r="K16" s="123"/>
      <c r="L16" s="125"/>
      <c r="M16" s="126" t="e">
        <f>L12-N12</f>
        <v>#VALUE!</v>
      </c>
      <c r="N16" s="126"/>
      <c r="O16" s="125"/>
    </row>
    <row r="17" spans="1:15" ht="67.5" customHeight="1">
      <c r="A17" s="122" t="s">
        <v>365</v>
      </c>
      <c r="B17" s="123" t="s">
        <v>366</v>
      </c>
      <c r="C17" s="123" t="s">
        <v>355</v>
      </c>
      <c r="D17" s="122" t="s">
        <v>367</v>
      </c>
      <c r="E17" s="127">
        <v>137452.27</v>
      </c>
      <c r="F17" s="127">
        <v>130744.59</v>
      </c>
      <c r="G17" s="127">
        <v>42301.7</v>
      </c>
      <c r="H17" s="127">
        <v>88442.89013</v>
      </c>
      <c r="I17" s="127">
        <v>95.12</v>
      </c>
      <c r="J17" s="123" t="s">
        <v>379</v>
      </c>
      <c r="K17" s="123" t="s">
        <v>372</v>
      </c>
      <c r="L17" s="125" t="s">
        <v>368</v>
      </c>
      <c r="M17" s="125" t="s">
        <v>369</v>
      </c>
      <c r="N17" s="125" t="s">
        <v>370</v>
      </c>
      <c r="O17" s="125" t="s">
        <v>371</v>
      </c>
    </row>
    <row r="18" spans="1:15" ht="27.75" customHeight="1">
      <c r="A18" s="255" t="s">
        <v>380</v>
      </c>
      <c r="B18" s="256"/>
      <c r="C18" s="257"/>
      <c r="D18" s="122"/>
      <c r="E18" s="127"/>
      <c r="F18" s="127">
        <f>SUM(G18:H18)</f>
        <v>6707.68</v>
      </c>
      <c r="G18" s="124">
        <f>G17/$I$17*$I$18+0.01</f>
        <v>2170.24</v>
      </c>
      <c r="H18" s="124">
        <f>H17/$I$17*$I$18</f>
        <v>4537.44</v>
      </c>
      <c r="I18" s="124">
        <v>4.88</v>
      </c>
      <c r="J18" s="123"/>
      <c r="K18" s="123"/>
      <c r="L18" s="125"/>
      <c r="M18" s="125"/>
      <c r="N18" s="125"/>
      <c r="O18" s="125"/>
    </row>
    <row r="19" spans="1:15" ht="90.75" customHeight="1">
      <c r="A19" s="122" t="s">
        <v>373</v>
      </c>
      <c r="B19" s="123" t="s">
        <v>374</v>
      </c>
      <c r="C19" s="123" t="s">
        <v>355</v>
      </c>
      <c r="D19" s="122" t="s">
        <v>367</v>
      </c>
      <c r="E19" s="127">
        <v>110091.91</v>
      </c>
      <c r="F19" s="127">
        <v>104719.42</v>
      </c>
      <c r="G19" s="127">
        <v>39187.16</v>
      </c>
      <c r="H19" s="127">
        <v>65532.26014</v>
      </c>
      <c r="I19" s="127" t="s">
        <v>358</v>
      </c>
      <c r="J19" s="123" t="s">
        <v>379</v>
      </c>
      <c r="K19" s="123" t="s">
        <v>372</v>
      </c>
      <c r="L19" s="125" t="s">
        <v>375</v>
      </c>
      <c r="M19" s="125" t="s">
        <v>376</v>
      </c>
      <c r="N19" s="125" t="s">
        <v>377</v>
      </c>
      <c r="O19" s="125" t="s">
        <v>378</v>
      </c>
    </row>
    <row r="20" spans="1:11" ht="36.75" customHeight="1">
      <c r="A20" s="255" t="s">
        <v>380</v>
      </c>
      <c r="B20" s="256"/>
      <c r="C20" s="257"/>
      <c r="D20" s="122"/>
      <c r="E20" s="127"/>
      <c r="F20" s="127">
        <f>SUM(G20:H20)</f>
        <v>5372.49</v>
      </c>
      <c r="G20" s="124">
        <f>G19/$I$17*$I$18+0.01</f>
        <v>2010.45</v>
      </c>
      <c r="H20" s="124">
        <f>H19/$I$17*$I$18</f>
        <v>3362.04</v>
      </c>
      <c r="I20" s="124">
        <v>4.88</v>
      </c>
      <c r="J20" s="123"/>
      <c r="K20" s="123"/>
    </row>
  </sheetData>
  <sheetProtection/>
  <mergeCells count="27">
    <mergeCell ref="A20:C20"/>
    <mergeCell ref="A16:C16"/>
    <mergeCell ref="A15:C15"/>
    <mergeCell ref="D13:D14"/>
    <mergeCell ref="B7:B10"/>
    <mergeCell ref="C7:C10"/>
    <mergeCell ref="D7:D10"/>
    <mergeCell ref="O13:O14"/>
    <mergeCell ref="A18:C18"/>
    <mergeCell ref="A1:K1"/>
    <mergeCell ref="A2:K2"/>
    <mergeCell ref="A3:K3"/>
    <mergeCell ref="A4:K4"/>
    <mergeCell ref="A5:K5"/>
    <mergeCell ref="J13:J14"/>
    <mergeCell ref="K13:K14"/>
    <mergeCell ref="A13:C13"/>
    <mergeCell ref="J7:J10"/>
    <mergeCell ref="K7:K10"/>
    <mergeCell ref="A11:K11"/>
    <mergeCell ref="L13:L14"/>
    <mergeCell ref="M13:M14"/>
    <mergeCell ref="N13:N14"/>
    <mergeCell ref="A14:C14"/>
    <mergeCell ref="H13:H14"/>
    <mergeCell ref="F7:H9"/>
    <mergeCell ref="I7:I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Царенко Галина Алексеевна</dc:creator>
  <cp:keywords/>
  <dc:description/>
  <cp:lastModifiedBy>Царенко Галина Алексеевна</cp:lastModifiedBy>
  <cp:lastPrinted>2015-02-17T05:06:58Z</cp:lastPrinted>
  <dcterms:created xsi:type="dcterms:W3CDTF">2013-08-09T07:39:00Z</dcterms:created>
  <dcterms:modified xsi:type="dcterms:W3CDTF">2015-03-30T06:19:30Z</dcterms:modified>
  <cp:category/>
  <cp:version/>
  <cp:contentType/>
  <cp:contentStatus/>
</cp:coreProperties>
</file>