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45" windowWidth="15480" windowHeight="8235" activeTab="0"/>
  </bookViews>
  <sheets>
    <sheet name="прил 1 Мероприятия" sheetId="1" r:id="rId1"/>
    <sheet name="Лист2" sheetId="2" r:id="rId2"/>
  </sheets>
  <definedNames>
    <definedName name="_xlnm._FilterDatabase" localSheetId="0" hidden="1">'прил 1 Мероприятия'!$A$12:$Y$209</definedName>
    <definedName name="_xlnm.Print_Titles" localSheetId="0">'прил 1 Мероприятия'!$13:$13</definedName>
    <definedName name="_xlnm.Print_Area" localSheetId="0">'прил 1 Мероприятия'!$A$1:$T$204</definedName>
  </definedNames>
  <calcPr fullCalcOnLoad="1" fullPrecision="0"/>
</workbook>
</file>

<file path=xl/sharedStrings.xml><?xml version="1.0" encoding="utf-8"?>
<sst xmlns="http://schemas.openxmlformats.org/spreadsheetml/2006/main" count="558" uniqueCount="327">
  <si>
    <t>№ п/п</t>
  </si>
  <si>
    <t>Наименование мероприятия</t>
  </si>
  <si>
    <t>Финансовые ресурсы, тыс. руб.</t>
  </si>
  <si>
    <t>Примечание</t>
  </si>
  <si>
    <t>План на 2014 год</t>
  </si>
  <si>
    <t>План на 2015 год</t>
  </si>
  <si>
    <t>План на 2016 год</t>
  </si>
  <si>
    <t>Итого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</si>
  <si>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</si>
  <si>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</si>
  <si>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</si>
  <si>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</si>
  <si>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внебюджетные средства</t>
  </si>
  <si>
    <t>Цель: Обеспечение условий для повышения доступности качественного образования в городском округе Тольятти</t>
  </si>
  <si>
    <t>Задача 1: Удовлетворить потребности населения в дошкольном образовании.</t>
  </si>
  <si>
    <t>Департамент по управлению муниципальным имуществом</t>
  </si>
  <si>
    <t>Революционная, 36 (3379.5 кв.м.)</t>
  </si>
  <si>
    <t>Свердлова,76 (2238.1 кв.м.)</t>
  </si>
  <si>
    <t>Кулибина, 7 (2263.9 кв.м.)</t>
  </si>
  <si>
    <t>Юбилейная,47 (2262.7 кв.м.)</t>
  </si>
  <si>
    <t>Московский,25 (3387.1 кв.м.)</t>
  </si>
  <si>
    <t>Московский,5 (2251.2 кв.м.)</t>
  </si>
  <si>
    <t>Фрунзе,19 (2413.3 кв.м.)</t>
  </si>
  <si>
    <t>Революционная,68 (3754.5 кв.м.)</t>
  </si>
  <si>
    <t>Ст.Разина,36 (2458.3 кв.м.)</t>
  </si>
  <si>
    <t>Московский,53 (2516.8 кв.м.)</t>
  </si>
  <si>
    <t>Свердлова,27 (2474.2 кв.м.)</t>
  </si>
  <si>
    <t>Орджоникидзе,1 (3746.3 кв.м.)</t>
  </si>
  <si>
    <t>Дзержинского,47 (3734.3 кв.м.)</t>
  </si>
  <si>
    <t>Курчатова,18 (2499.5 кв.м.)</t>
  </si>
  <si>
    <t>Юбилейная,15 (2642.1 кв.м.)</t>
  </si>
  <si>
    <t>Юбилейная, 3 (2483 кв.м.)</t>
  </si>
  <si>
    <t>Туполева,3 (3904.2 кв.м.)</t>
  </si>
  <si>
    <t>Жукова,31 (2630.1 кв.м.)</t>
  </si>
  <si>
    <t>Свердлова,36 (3915.9 кв.м.)</t>
  </si>
  <si>
    <t>Ленинский пр.,7 (2595.8 кв.м.)</t>
  </si>
  <si>
    <t>Жукова, 25 (2652.9 кв.м.)</t>
  </si>
  <si>
    <t>Ворошилова,14 (3966.9 кв.м.)</t>
  </si>
  <si>
    <t>Жукова,7 (4005.8 кв.м.)</t>
  </si>
  <si>
    <t>Жукова,1 (2673.6 кв.м.)</t>
  </si>
  <si>
    <t>Жукова,11 (2672.2 кв.м.)</t>
  </si>
  <si>
    <t>Ст.Разина,61 (4004.5 кв.м.)</t>
  </si>
  <si>
    <t>Жукова,5 (3699.2 кв.м.)</t>
  </si>
  <si>
    <t>Жукова,15 (7884.2 кв.м.)</t>
  </si>
  <si>
    <t>Жукова,17 (7935.2 кв.м.)</t>
  </si>
  <si>
    <t>Жукова,50 (2815.9 кв.м.)</t>
  </si>
  <si>
    <t>Гая,4 (4066.5 кв.м.)</t>
  </si>
  <si>
    <t>Гая,20 (3967.9 кв.м.)</t>
  </si>
  <si>
    <t>Автостроителей,76 (3930 кв.м.)</t>
  </si>
  <si>
    <t>Ворошилова,61 (3262.2 кв.м.)</t>
  </si>
  <si>
    <t>Ворошилова,65а (2687.5 кв.м.)</t>
  </si>
  <si>
    <t>Автостроителей,45 (3893.3 кв.м.)</t>
  </si>
  <si>
    <t>Автостроителей,51 (3890.8 кв.м.)</t>
  </si>
  <si>
    <t>Приморский,7 (3888.2 кв.м.)</t>
  </si>
  <si>
    <t>Свердлова,5а (4242.3 кв.м.)</t>
  </si>
  <si>
    <t>Дзержинского,11а (2601.2 кв.м.)</t>
  </si>
  <si>
    <t>Космонавтов,20 (3939.1 кв.м.)</t>
  </si>
  <si>
    <t>Свердлова,1а (2649.1 кв.м.)</t>
  </si>
  <si>
    <t>Космонавтов,10 (5622.8 кв.м.)</t>
  </si>
  <si>
    <t>Дзержинского,40 (5134.2 кв.м.)</t>
  </si>
  <si>
    <t>Автостроителей,29 (4233 кв.м.)</t>
  </si>
  <si>
    <t>Автостроителей,30 (2849.3 кв.м.)</t>
  </si>
  <si>
    <t>Цветной,24 (3478.7 кв.м.)</t>
  </si>
  <si>
    <t>Ленинский,22 (2573.7 кв.м.)</t>
  </si>
  <si>
    <t>Итого по задаче № 1</t>
  </si>
  <si>
    <t>Итого по задаче № 2</t>
  </si>
  <si>
    <t xml:space="preserve"> Цикл мероприятий культурологической, художественно-эстетической, интеллектуальной направленностей</t>
  </si>
  <si>
    <t>3.1.1</t>
  </si>
  <si>
    <t>Городской фестиваль искусств "Радуга надежд"</t>
  </si>
  <si>
    <t>3.1.2</t>
  </si>
  <si>
    <t>3.1.3</t>
  </si>
  <si>
    <t>Выездная загородная экологическая школа, слет экологических объединений</t>
  </si>
  <si>
    <t>3.1.4</t>
  </si>
  <si>
    <t>Муниципальный и региональный этапы Всероссийской предметной олимпиады школьников</t>
  </si>
  <si>
    <t>3.1.5</t>
  </si>
  <si>
    <t>3.1.6</t>
  </si>
  <si>
    <t>Профильная школа "Одаренные дети"</t>
  </si>
  <si>
    <t>3.1.7</t>
  </si>
  <si>
    <t>Городской этап Всероссийского конкурса научно-исследовательских работ старшеклассников "Человек в истории XX века"</t>
  </si>
  <si>
    <t>3.1.8</t>
  </si>
  <si>
    <t>3.1.9</t>
  </si>
  <si>
    <t>Проект "Мир искусства детям"</t>
  </si>
  <si>
    <t>3.1.10</t>
  </si>
  <si>
    <t>Проект "Выбор-профессия - успех"</t>
  </si>
  <si>
    <t>3.1.13</t>
  </si>
  <si>
    <t>Городской конкурс  "Инфо-Мир"</t>
  </si>
  <si>
    <t>3.1.14</t>
  </si>
  <si>
    <t>Городская Спартакиада по спортивно-технической и научно-технической направленностям</t>
  </si>
  <si>
    <t>3.1.15</t>
  </si>
  <si>
    <t>3.1.16</t>
  </si>
  <si>
    <t>3.1.17</t>
  </si>
  <si>
    <t>Городской конкурс школьных изданий</t>
  </si>
  <si>
    <t>3.1.18</t>
  </si>
  <si>
    <t>Городской фестиваль литературного творчества «Веснушки», профильная смена "Культурологический марафон"</t>
  </si>
  <si>
    <t>3.1.19</t>
  </si>
  <si>
    <t>Городской фестиваль детского творчества для детей с особыми возможностями здоровья "Солнечный круг"</t>
  </si>
  <si>
    <t>3.1.20</t>
  </si>
  <si>
    <t>Городские этапы региональных конкурсов</t>
  </si>
  <si>
    <t>Городская школьная студия-лаборатория кино и телевидения</t>
  </si>
  <si>
    <t>итого:</t>
  </si>
  <si>
    <t>Цикл мероприятий по формированию здорового образа жизни обучающихся:</t>
  </si>
  <si>
    <t>3.2.1</t>
  </si>
  <si>
    <t>Акция общественного признания "Приятного аппетита!"</t>
  </si>
  <si>
    <t>3.2.2</t>
  </si>
  <si>
    <t>Городской конкурс "Мы выбираем здоровье"</t>
  </si>
  <si>
    <t>3.2.3</t>
  </si>
  <si>
    <t>Акция "За жизнь без барьеров"</t>
  </si>
  <si>
    <t>3.2.4</t>
  </si>
  <si>
    <t>Городская Спартакиада школьников</t>
  </si>
  <si>
    <t>3.2.5</t>
  </si>
  <si>
    <t>3.2.6</t>
  </si>
  <si>
    <t>Городская акция по предупреждению детского дорожно-транспортного травматизма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</si>
  <si>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</si>
  <si>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</si>
  <si>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3.2.8</t>
  </si>
  <si>
    <t>3.2.9</t>
  </si>
  <si>
    <t>3.2.10</t>
  </si>
  <si>
    <t>Городские соревнования среди команд дошкольных образовательных организаций "Веселые старты"</t>
  </si>
  <si>
    <t>3.2.11</t>
  </si>
  <si>
    <t>3.2.12</t>
  </si>
  <si>
    <t>Городской шахматный турнир среди команд дошкольных образовательных организаций "Волшебная пешка"</t>
  </si>
  <si>
    <t>3.2.13</t>
  </si>
  <si>
    <t xml:space="preserve"> Цикл  мероприятий по патриотическому воспитанию граждан</t>
  </si>
  <si>
    <t>3.3.1</t>
  </si>
  <si>
    <t>Военно-патриотическое направление:</t>
  </si>
  <si>
    <t>-</t>
  </si>
  <si>
    <t>Городские соревнования патриотических объединений "Школа безопасности", городской полевой лагерь , городские соревнования "Юный спасатель"</t>
  </si>
  <si>
    <t>Учебные  военные сборы учащихся 10-х классов (юношей)</t>
  </si>
  <si>
    <t>3.3.2</t>
  </si>
  <si>
    <t>Гражданско-патриотическое направление:</t>
  </si>
  <si>
    <t>Городское мероприятие "Объединяет нас война"</t>
  </si>
  <si>
    <t>Городской праздник-парад "Знамя Победы в надежных руках"</t>
  </si>
  <si>
    <t>Городская экспедиция детских и молодежных объединений "Наш Тольятти"</t>
  </si>
  <si>
    <t>Городской конкурс проектов "Гражданин"</t>
  </si>
  <si>
    <t xml:space="preserve">Городской Фестиваль дружбы народов Поволжья </t>
  </si>
  <si>
    <t>Мероприятия с городами-побратимами</t>
  </si>
  <si>
    <t>Городской конкурс волонтерских объединений школьников "Спешите делать добро"</t>
  </si>
  <si>
    <t xml:space="preserve">Месячник военно-патриотической работы </t>
  </si>
  <si>
    <t>Городские соревнования по пулевой и кроссовой стрельбе</t>
  </si>
  <si>
    <t>Городской конкурс "Лучшая школьная детская организация"</t>
  </si>
  <si>
    <t>3.3.3</t>
  </si>
  <si>
    <t>Историко-краеведческое направление:</t>
  </si>
  <si>
    <t>Поисково-краеведческая экспедиция школьников "Моя малая Родина - Тольятти"</t>
  </si>
  <si>
    <t>Профильная смена активистов школьных музеев</t>
  </si>
  <si>
    <t>3.3.4</t>
  </si>
  <si>
    <t>3.3.5</t>
  </si>
  <si>
    <t>1. Тольяттинскому городскому Совету ветеранов войны, труда, Вооруженных сил и правоохранительных органов (ул. Жилина, 1 – 71,1 м²);</t>
  </si>
  <si>
    <t>2. Общественной организации ветеранов (пенсионеров) войны, труда, Вооруженных Сил и правоохранительных органов  Автозаводского района           г. Тольятти (ул. Юбилейная, 49 – 100,4 м²);</t>
  </si>
  <si>
    <t>4. Автономной некоммерческой организации инвалидов и ветеранов войны и труда Центрального района г. Тольятти Клуб «Ветеран» (ул. Победы, 45 - 318,8 м²);</t>
  </si>
  <si>
    <t>5. Тольяттинскому городскому отделению Самарской областной общественной организации инвалидов и ветеранов Российского Союза ветеранов Афганистана (ул. Юбилейная, 49 – 58,5 м²);</t>
  </si>
  <si>
    <t>6. Тольяттинской городской общественной организации  инвалидов-чернобыльцев «Союз-Чернобыль» (ул. Жилина, 24 – 45,2 м²);</t>
  </si>
  <si>
    <t>3.3.6</t>
  </si>
  <si>
    <t>Цикл мероприятий по совершенствованию учительского корпуса</t>
  </si>
  <si>
    <t>3.4.1</t>
  </si>
  <si>
    <t>Городской праздник "День учителя"</t>
  </si>
  <si>
    <t>3.4.2</t>
  </si>
  <si>
    <t>Городской конкурс "Воспитатель года"</t>
  </si>
  <si>
    <t>3.4.4</t>
  </si>
  <si>
    <t>Городской конкурс "Лучший педагогический работник системы дополнительного образования"</t>
  </si>
  <si>
    <t>3.4.5</t>
  </si>
  <si>
    <t>Августовская конференция</t>
  </si>
  <si>
    <t>Цикл мероприятий по правовому и информационному просвещению семьи: родителей (законных представителей) и обучающихся</t>
  </si>
  <si>
    <t>3.5.1</t>
  </si>
  <si>
    <t>Городской форум родителей</t>
  </si>
  <si>
    <t>3.5.2</t>
  </si>
  <si>
    <t>Городское родительское собрание по актуальным вопросам обучения и воспитания</t>
  </si>
  <si>
    <t>3.5.3</t>
  </si>
  <si>
    <t>Городская акция "Родитель Тольятти"</t>
  </si>
  <si>
    <t>3.5.5</t>
  </si>
  <si>
    <t>3.6</t>
  </si>
  <si>
    <t xml:space="preserve">Итого по задаче 3: </t>
  </si>
  <si>
    <t>ИТОГО:</t>
  </si>
  <si>
    <t>3.4.3</t>
  </si>
  <si>
    <t>3.1.11</t>
  </si>
  <si>
    <t>3.1.12</t>
  </si>
  <si>
    <t>Профильная смена органов ученического самоуправления</t>
  </si>
  <si>
    <t>4.2</t>
  </si>
  <si>
    <t>Приложение №1</t>
  </si>
  <si>
    <t>2014 год</t>
  </si>
  <si>
    <t>2015 год</t>
  </si>
  <si>
    <t>2016 год</t>
  </si>
  <si>
    <t>Задача 3: Создать условия для развития личности детей и молодежи</t>
  </si>
  <si>
    <t>Городской праздник "Медалист"</t>
  </si>
  <si>
    <t>2.1</t>
  </si>
  <si>
    <t>2.2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</si>
  <si>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</si>
  <si>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</si>
  <si>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</si>
  <si>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</si>
  <si>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</si>
  <si>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</si>
  <si>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</si>
  <si>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</si>
  <si>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</si>
  <si>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</si>
  <si>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</si>
  <si>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</si>
  <si>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3.1.21</t>
  </si>
  <si>
    <t>Департамент градостроительной деятельности</t>
  </si>
  <si>
    <t>подтверждено ДГТД</t>
  </si>
  <si>
    <t>3.4.6</t>
  </si>
  <si>
    <t>Городской фестиваль Лиги инновационных школ Тольятти</t>
  </si>
  <si>
    <t>ГРБС (исполнитель)</t>
  </si>
  <si>
    <t xml:space="preserve">Капитальный ремонт и (или) оснащение основными средствами и материальными запасами зданий и помещений, пригодных для создания дополнительных мест детям, обучающимся по образовательным программам дошкольного образования, а также благоустройство прилегающей территории </t>
  </si>
  <si>
    <r>
      <t xml:space="preserve">Предоставление </t>
    </r>
    <r>
      <rPr>
        <b/>
        <sz val="10"/>
        <rFont val="Times New Roman"/>
        <family val="1"/>
      </rPr>
      <t>АНО ДО "Планета детства "Лада"</t>
    </r>
    <r>
      <rPr>
        <sz val="10"/>
        <rFont val="Times New Roman"/>
        <family val="1"/>
      </rPr>
      <t xml:space="preserve"> недвижимого имущества, находящегося  в муниципальной собственности городского округа  Тольятти  по адресу:</t>
    </r>
  </si>
  <si>
    <r>
      <t>Предоставление НОУ школе</t>
    </r>
    <r>
      <rPr>
        <b/>
        <sz val="11"/>
        <rFont val="Times New Roman"/>
        <family val="1"/>
      </rPr>
      <t xml:space="preserve"> "Радиант" </t>
    </r>
    <r>
      <rPr>
        <sz val="11"/>
        <rFont val="Times New Roman"/>
        <family val="1"/>
      </rPr>
      <t>недвижимого имущества, находящегося в собственности  городского округа Тольятти по адресу: 445032. г. Тольятти, ул. Дзержинского, 67 (2200 кв.м.)</t>
    </r>
  </si>
  <si>
    <r>
      <t xml:space="preserve">Предоставление НОУ </t>
    </r>
    <r>
      <rPr>
        <b/>
        <sz val="11"/>
        <rFont val="Times New Roman"/>
        <family val="1"/>
      </rPr>
      <t>"ООЦ "школа"</t>
    </r>
    <r>
      <rPr>
        <sz val="11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445028, г. Тольятти, бульвар Королева, 22 (2407.5 кв.м)</t>
    </r>
  </si>
  <si>
    <r>
      <t xml:space="preserve">Капитальный (выборочный) ремонт </t>
    </r>
    <r>
      <rPr>
        <b/>
        <sz val="12"/>
        <rFont val="Times New Roman"/>
        <family val="1"/>
      </rPr>
      <t>зданий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веранд ОУ, </t>
    </r>
    <r>
      <rPr>
        <sz val="12"/>
        <rFont val="Times New Roman"/>
        <family val="1"/>
      </rPr>
      <t>в т.ч. осуществление строительного контроля, а также благоустройство прилегающей к ним территории</t>
    </r>
  </si>
  <si>
    <t>Задача 2: Обеспечить безопасные условия пребывания детей в образовательных учреждениях (далее - ОУ) за счет приведения зданий и сооружений в соответствие современным нормам и требованиям.</t>
  </si>
  <si>
    <t>Приобретение специального оборудования для детей-инвалидов в ОУ</t>
  </si>
  <si>
    <t>Городская научно-практическая конференция "Первые шаги в науку" , городской Конгресс молодых исследователей, участие в областной научно-практичской конференции школьников и  Всероссийском научном форуме "Шаг в будущее"</t>
  </si>
  <si>
    <t>Научное общество учащихся городского округа  Тольятти</t>
  </si>
  <si>
    <t>Участие в зональном этапе областного конкурса хореографических коллективов "Зимняя сказка"</t>
  </si>
  <si>
    <t xml:space="preserve">Городские этапы региональных конкурсов по плану Министерства образования и науки Самарской области </t>
  </si>
  <si>
    <t>Участие в областном конкурсе-фестивале "Безопасное колесо"</t>
  </si>
  <si>
    <t xml:space="preserve"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 </t>
  </si>
  <si>
    <t>Предоставление  имущества, находящегося в муниципальной собственности городского округа Тольятти:</t>
  </si>
  <si>
    <t>Перечень мероприятий муниципальной программы «Дети городского округа Тольятти»  на 2014-2016 годы" и финансовые ресурсы на ее реализацию</t>
  </si>
  <si>
    <t xml:space="preserve">  к  муниципальной программе
"Дети городского округа Тольятти" на 2014-2016 годы"</t>
  </si>
  <si>
    <t>Задача 5.Создание условий для удовлетворения запросов городского сообщества и личности в сфере образования</t>
  </si>
  <si>
    <t>4.1</t>
  </si>
  <si>
    <t>4.3</t>
  </si>
  <si>
    <t>4.4</t>
  </si>
  <si>
    <t>4.5</t>
  </si>
  <si>
    <t>4.6</t>
  </si>
  <si>
    <t>5.1</t>
  </si>
  <si>
    <t>5.2</t>
  </si>
  <si>
    <t>5.3</t>
  </si>
  <si>
    <t>Обеспечение государственных гарантий реализации прав на получение общедоступного и бесплатного дошкольного образования</t>
  </si>
  <si>
    <t>Создание условий для осуществления присмотра и ухода за детьми в организациях, осуществляющих образовательную деятельность</t>
  </si>
  <si>
    <t>Реализация основных и дополнительных общеобразовательных программ начального общего образования</t>
  </si>
  <si>
    <t>Реализация основных общеобразовательных программ начального общего, основного общего образования</t>
  </si>
  <si>
    <t>Реализация основных общеобразовательных программ начального общего образования, основного общего образования, среднего (полного) образования</t>
  </si>
  <si>
    <t>Обеспечение отдыха детей в каникулярное время</t>
  </si>
  <si>
    <t>Предоставление дополнительных образовательных программ по направленностям, досуговых мероприятий</t>
  </si>
  <si>
    <t>Реализация дополнительных образовательных программ, имеющие целью трудовое воспитание, профессиональную ориентацию и подготовку обучающихся</t>
  </si>
  <si>
    <t>Реализация дополнительных профессиональных образовательных программ</t>
  </si>
  <si>
    <t>Предоставление мест отдельным категориям граждан</t>
  </si>
  <si>
    <t>5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</si>
  <si>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(полного) общего образования</t>
  </si>
  <si>
    <t>Методическое сопровождение деятельности муниципальных образовательных учреждений различных видов и типов</t>
  </si>
  <si>
    <t>ВСЕГО</t>
  </si>
  <si>
    <t>4.7</t>
  </si>
  <si>
    <t>4.8</t>
  </si>
  <si>
    <t>4.9</t>
  </si>
  <si>
    <t>Задача 4. Обеспечить оказание в соответствии с муниципальным заданием муниципальных услуг  муниципальными бюджетными учреждениями и муниципальными автономными учреждениями городского округа Тольятти, находящимися в ведомственном подчинении Департамента образования мэрии городского округа Тольятти</t>
  </si>
  <si>
    <t>9. Тольяттинской городской общественной организации инвалидов «Центр социальной защиты инвалидов войны в Афганистане» (ул. Лесная, 36 – 114,3 м²).</t>
  </si>
  <si>
    <t>3. Общественной организации ветеранов (пенсионеров) войны, труда, вооруженных Сил и правоохранительных органов Центрального района г. Тольятти (б-р Ленина, 9 – 43,7 м²);</t>
  </si>
  <si>
    <t>7. Тольяттинской городской общественной организации «Российский Союз офицеров запаса «Честь имею!» (ул. Фрунзе, 31 – 43.1 м²);</t>
  </si>
  <si>
    <t>8. Тольяттинской городской общественной организации «Жертвы политических репрессий» (ул. Карбышева, 17 – 26.7 м²);</t>
  </si>
  <si>
    <t>10.  Тольяттинскому отделению Самарской региональной организации Общероссийской общественной организации инвалидов войны в Афганистане и военной травмы - «Инвалиды войны»  (ул. Жукова, 14 - 61.0 м²).</t>
  </si>
  <si>
    <t>12. Негосударственному образовательному учреждению дополнительного образования "Детский центр по подготовке управленческого резерва ОАО "АВТОВАЗ) (бульвар Туполева, 6- 295 м²).</t>
  </si>
  <si>
    <t xml:space="preserve">11. Общественной организации ветеранов войны, труда, Вооруженных Сил и правоохранительных органов Комсомольского района г. Тольятти (ул. Л. Чайкиной, 28 – 44,5 м²). </t>
  </si>
  <si>
    <t>15. Тольяттинскому местному отделению Всероссийской Общественной Организаации ветеранов "Боевое братство" (ул. Жукова, 12 - 43.9 м²)</t>
  </si>
  <si>
    <t>13. Самарской региональной  обшественной организации социально-правовой помощи инвалидами ветеранам боевых действий "Восход" (ул. Свердлова, 28 - 26.7 кв.м.)</t>
  </si>
  <si>
    <t>14. Фонду ветеранов войны и труда ВАЗа "ВЕТЕРАН" (ул. 40 лет Победы, 98 - 58.9 м²).</t>
  </si>
  <si>
    <t>Проектирование  и строительство  объекта дошкольного образования по адресу: г. Тольятти, Автозаводский район, бульвар Цветной, дом 17</t>
  </si>
  <si>
    <t>Ст.Разина,53( 2113.3 кв.м.)</t>
  </si>
  <si>
    <t>Ворошило,51 (4274.4 кв.м.)</t>
  </si>
  <si>
    <t>Жукова,21( 3946.4 кв.м.)</t>
  </si>
  <si>
    <t>к постановлению мэрии</t>
  </si>
  <si>
    <t>городского округа Тольятти</t>
  </si>
  <si>
    <t>от ______________ №__________</t>
  </si>
  <si>
    <t>Приложение  № 1</t>
  </si>
  <si>
    <t>4.11</t>
  </si>
  <si>
    <t>4.10</t>
  </si>
  <si>
    <t>4.12</t>
  </si>
  <si>
    <t>Проектирование  и строительство начальной школы и учреждения дополнительного образования детей на базе незавершенного строительством объекта  35-Ш-1 и 35-Ш-2в квартале 20 Автозаводского района</t>
  </si>
  <si>
    <t>1.11</t>
  </si>
  <si>
    <t>Проектирование, устройство спортивных площадок ОУ</t>
  </si>
  <si>
    <t>2.5</t>
  </si>
  <si>
    <t>5.4</t>
  </si>
  <si>
    <t>Оплата 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</si>
  <si>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работающим в  муниципальных дошкольных и общеобразовательных учреждениях</t>
  </si>
  <si>
    <t>2.6</t>
  </si>
  <si>
    <t>Проведение мероприятий по санитарно-эпидемиологической подготовке муниципальных учреждений отдыха и оздоровления детей к приему детей</t>
  </si>
  <si>
    <t>Срок реализации</t>
  </si>
  <si>
    <t>2014 - 2016 годы</t>
  </si>
  <si>
    <t>Городской смотр-конкурс архитектурно-дизайнерских проектов "Город- сад"</t>
  </si>
  <si>
    <t>Участие во всероссийском конкурсе-фестивале хореографических коллективов "Дети солнца"</t>
  </si>
  <si>
    <t>Департамент образования (МАОУ детский сад № 79 "Гусельки")</t>
  </si>
  <si>
    <t>2014 - 2015 годы</t>
  </si>
  <si>
    <t>5.5</t>
  </si>
  <si>
    <t>Денежные выплаты в размере 12000 (двенадцати тысяч) рублей педагогическим работникам муниципальных образовательных учреждений, реализующих общеобразовательные программы дошкольного образования</t>
  </si>
  <si>
    <t xml:space="preserve">Проектирование и строительство объектов  муниципальной собственности:  здания детского сада  № 210 "Ладушки" в 20 квартале Автозаводского района, расположенного южнее жилого дома, имеющего адрес: Южное шоссе, 43 </t>
  </si>
  <si>
    <t>Департамент образования (МАОУ детский сад № 210 "Ладушки")</t>
  </si>
  <si>
    <t>Проектирование,  реконструкция,  технологическое присоединение к системам энергообеспечения,  объекта  муниципальной собственности здания детского сада № 79 "Гусельки"  по адресу: Ленинский пр-т, д.35 , а также оснащение основными средствами и материальными запасами</t>
  </si>
  <si>
    <t>1.12</t>
  </si>
  <si>
    <t>Капитальный ремонт кровли ОУ</t>
  </si>
  <si>
    <t>2.7</t>
  </si>
  <si>
    <t>Проектирование,  реконструкция и  технологическое присоединение к системам энергообеспечения объекта  муниципальной собственности здания школы  № 15 по адресу:   ул. Ингельберга, 52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</si>
  <si>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Туполева,18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</si>
  <si>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Баумана,12</t>
  </si>
  <si>
    <t>2.8</t>
  </si>
  <si>
    <t>Проектирование и строительство  школы в 18  квартале г. Тольятти, Автозаводского района, ул. 70 лет Октября, севернее жилого дома №78</t>
  </si>
  <si>
    <t>Проектирование (с прохождением государственной экспертизы) на проведение капитального ремонта здания МБОУ школы №4</t>
  </si>
  <si>
    <t>Проектирование  и строительство  детского сада, расположенного  по адресу: Самарская область, г. Тольятти, Комсомольский район, мкр. Жигулевское море</t>
  </si>
  <si>
    <t>1.13</t>
  </si>
  <si>
    <t>1.14</t>
  </si>
  <si>
    <t>2015 - 2016 годы</t>
  </si>
  <si>
    <r>
      <t xml:space="preserve">Предоставление АНОО </t>
    </r>
    <r>
      <rPr>
        <b/>
        <sz val="11"/>
        <rFont val="Times New Roman"/>
        <family val="1"/>
      </rPr>
      <t>"СТУПЕНИ"</t>
    </r>
    <r>
      <rPr>
        <sz val="11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445040, г. Тольятти, бульвар Туполева, 6 (372.5 кв.м)</t>
    </r>
  </si>
  <si>
    <t>2.9</t>
  </si>
  <si>
    <t>Предоставление субсидии, не использованной в 2013 году, на проведение капитального ремонта зданий МОУ</t>
  </si>
  <si>
    <t>2.10</t>
  </si>
  <si>
    <t>Предоставление субсидии, не использованной в 2013 году, на реализацию мероприятий по модернизации регионально-муниципальных сиситем дошкольного образования</t>
  </si>
  <si>
    <t>Департамент градостроительной деятельности, Департамент образования (МАОУ детский сад № 210 "Ладушки")</t>
  </si>
  <si>
    <t>Департамент образования (образовательные учреждения, находящиеся в ведомственном подчинении ДО)</t>
  </si>
  <si>
    <t>1.15</t>
  </si>
  <si>
    <t>Департамент образования (МБУ СОШ № 15)</t>
  </si>
  <si>
    <t>5.7</t>
  </si>
  <si>
    <t>Выполнение проектно-сметной документации на  строительство объектов  муниципальной собственности:  зданий детского сада  № 210 "Ладушки"  в микрорайоне 3 "Северный "Центрального района г. Тольятти</t>
  </si>
  <si>
    <t>1.16</t>
  </si>
  <si>
    <t>Проектирование  детского сада   в 17 квартале Автозаводского района</t>
  </si>
  <si>
    <t>Проектирование  детского сада   в 21  квартале Автозаводского района</t>
  </si>
  <si>
    <t>ДГСД</t>
  </si>
  <si>
    <t>ДО</t>
  </si>
  <si>
    <t>Контроль</t>
  </si>
  <si>
    <t>откл</t>
  </si>
  <si>
    <t>5.6</t>
  </si>
  <si>
    <t>5.8</t>
  </si>
  <si>
    <t xml:space="preserve">Департамент образования </t>
  </si>
  <si>
    <t>1.17</t>
  </si>
  <si>
    <t>Городская легкоатлетическая эстафета, посвященная Дню Победы</t>
  </si>
  <si>
    <t xml:space="preserve">Предоставление широкополосного доступа учреждений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</si>
  <si>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лицам–производителям товаров, работ, услуг в целях финансового обеспечения (возмещения) затрат по предоставлению бесплатного, льготного питания обучающимся в муниципальных образовательных учреждениях городского округа Тольятти, реализующих общеобразовательные программы начального общего и  (или) основного общего и (или) среднего общего образования, расположенных на террититории городского округа Тольятти</t>
  </si>
  <si>
    <t xml:space="preserve">Итого по задаче 4: </t>
  </si>
  <si>
    <t xml:space="preserve">Предоставление субсидий в целях возмещения затрат по  предоставлению  бесплатного двухразового питания (завтрак, обед) структурными подразделениями «Школьная столовая» муниципальных бюджетных общеобразовательных учреждений городского округа Тольятти, реализующих образовательные программы начального общего и (или)  основного общего и (или) среднего общего образования, учащимся с ограниченными возможностями здоровья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</si>
</sst>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0"/>
    <numFmt numFmtId="175" formatCode="#,##0.000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b/>
      <sz val="14"/>
      <name val="Book Antiqua"/>
      <family val="1"/>
    </font>
    <font>
      <sz val="8"/>
      <name val="Arial"/>
      <family val="2"/>
    </font>
    <font>
      <sz val="12"/>
      <name val="Arial Cyr"/>
      <family val="2"/>
    </font>
    <font>
      <sz val="16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55" applyFont="1" applyFill="1" applyBorder="1" applyAlignment="1">
      <alignment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2" fontId="8" fillId="0" borderId="11" xfId="55" applyNumberFormat="1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 vertical="center"/>
      <protection/>
    </xf>
    <xf numFmtId="0" fontId="0" fillId="0" borderId="11" xfId="0" applyFont="1" applyFill="1" applyBorder="1" applyAlignment="1">
      <alignment horizontal="center" vertical="top"/>
    </xf>
    <xf numFmtId="0" fontId="5" fillId="0" borderId="11" xfId="55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1" xfId="55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/>
    </xf>
    <xf numFmtId="0" fontId="12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0" xfId="55" applyFont="1" applyFill="1" applyAlignment="1">
      <alignment horizontal="center" vertical="center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3" fontId="7" fillId="0" borderId="11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167" fontId="5" fillId="0" borderId="0" xfId="55" applyNumberFormat="1" applyFont="1" applyFill="1" applyAlignment="1">
      <alignment vertical="center"/>
      <protection/>
    </xf>
    <xf numFmtId="49" fontId="4" fillId="0" borderId="11" xfId="55" applyNumberFormat="1" applyFont="1" applyFill="1" applyBorder="1" applyAlignment="1">
      <alignment horizontal="center" vertical="center"/>
      <protection/>
    </xf>
    <xf numFmtId="0" fontId="14" fillId="0" borderId="11" xfId="55" applyFont="1" applyFill="1" applyBorder="1" applyAlignment="1">
      <alignment horizontal="center" vertical="top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vertical="top" wrapText="1"/>
      <protection/>
    </xf>
    <xf numFmtId="167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center" vertical="center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167" fontId="9" fillId="0" borderId="11" xfId="55" applyNumberFormat="1" applyFont="1" applyFill="1" applyBorder="1" applyAlignment="1">
      <alignment horizontal="center" vertical="center"/>
      <protection/>
    </xf>
    <xf numFmtId="167" fontId="9" fillId="0" borderId="11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/>
      <protection/>
    </xf>
    <xf numFmtId="0" fontId="21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7" fillId="0" borderId="1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vertical="center" wrapText="1"/>
      <protection/>
    </xf>
    <xf numFmtId="174" fontId="9" fillId="0" borderId="11" xfId="55" applyNumberFormat="1" applyFont="1" applyFill="1" applyBorder="1" applyAlignment="1">
      <alignment horizontal="center" vertical="center" wrapText="1"/>
      <protection/>
    </xf>
    <xf numFmtId="165" fontId="7" fillId="0" borderId="11" xfId="55" applyNumberFormat="1" applyFont="1" applyFill="1" applyBorder="1" applyAlignment="1">
      <alignment horizontal="center" vertical="center" wrapText="1"/>
      <protection/>
    </xf>
    <xf numFmtId="165" fontId="9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164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24" fillId="0" borderId="0" xfId="0" applyFont="1" applyFill="1" applyAlignment="1">
      <alignment wrapText="1"/>
    </xf>
    <xf numFmtId="0" fontId="19" fillId="0" borderId="11" xfId="55" applyFont="1" applyFill="1" applyBorder="1" applyAlignment="1">
      <alignment horizontal="center" vertical="center"/>
      <protection/>
    </xf>
    <xf numFmtId="4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vertical="center" wrapText="1"/>
      <protection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vertical="center" wrapText="1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4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Alignment="1">
      <alignment horizontal="left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7" fontId="10" fillId="0" borderId="11" xfId="55" applyNumberFormat="1" applyFont="1" applyFill="1" applyBorder="1" applyAlignment="1">
      <alignment horizontal="center" vertical="center" wrapText="1"/>
      <protection/>
    </xf>
    <xf numFmtId="167" fontId="23" fillId="0" borderId="11" xfId="55" applyNumberFormat="1" applyFont="1" applyFill="1" applyBorder="1" applyAlignment="1">
      <alignment horizontal="center" vertical="center" wrapText="1"/>
      <protection/>
    </xf>
    <xf numFmtId="3" fontId="10" fillId="0" borderId="11" xfId="5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justify" vertical="center"/>
    </xf>
    <xf numFmtId="4" fontId="9" fillId="0" borderId="11" xfId="55" applyNumberFormat="1" applyFont="1" applyFill="1" applyBorder="1" applyAlignment="1">
      <alignment horizontal="left" vertical="center" wrapText="1"/>
      <protection/>
    </xf>
    <xf numFmtId="4" fontId="14" fillId="0" borderId="11" xfId="55" applyNumberFormat="1" applyFont="1" applyFill="1" applyBorder="1" applyAlignment="1">
      <alignment horizontal="center" vertical="center" wrapText="1"/>
      <protection/>
    </xf>
    <xf numFmtId="3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right" vertical="center" wrapText="1"/>
      <protection/>
    </xf>
    <xf numFmtId="4" fontId="7" fillId="0" borderId="11" xfId="55" applyNumberFormat="1" applyFont="1" applyFill="1" applyBorder="1" applyAlignment="1">
      <alignment horizontal="right" vertical="center" wrapText="1"/>
      <protection/>
    </xf>
    <xf numFmtId="165" fontId="7" fillId="0" borderId="11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3" fontId="3" fillId="0" borderId="11" xfId="55" applyNumberFormat="1" applyFont="1" applyFill="1" applyBorder="1" applyAlignment="1">
      <alignment horizontal="right" vertical="center"/>
      <protection/>
    </xf>
    <xf numFmtId="167" fontId="9" fillId="0" borderId="11" xfId="55" applyNumberFormat="1" applyFont="1" applyFill="1" applyBorder="1" applyAlignment="1">
      <alignment horizontal="right" vertical="center" wrapText="1"/>
      <protection/>
    </xf>
    <xf numFmtId="167" fontId="9" fillId="0" borderId="11" xfId="55" applyNumberFormat="1" applyFont="1" applyFill="1" applyBorder="1" applyAlignment="1">
      <alignment horizontal="right" vertical="center"/>
      <protection/>
    </xf>
    <xf numFmtId="167" fontId="23" fillId="0" borderId="11" xfId="55" applyNumberFormat="1" applyFont="1" applyFill="1" applyBorder="1" applyAlignment="1">
      <alignment horizontal="right" vertical="center" wrapText="1"/>
      <protection/>
    </xf>
    <xf numFmtId="0" fontId="4" fillId="0" borderId="11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167" fontId="4" fillId="0" borderId="11" xfId="55" applyNumberFormat="1" applyFont="1" applyFill="1" applyBorder="1" applyAlignment="1">
      <alignment horizontal="center" vertical="center"/>
      <protection/>
    </xf>
    <xf numFmtId="165" fontId="4" fillId="0" borderId="11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7" fillId="0" borderId="0" xfId="55" applyFont="1" applyFill="1" applyAlignment="1">
      <alignment horizontal="center" vertical="center"/>
      <protection/>
    </xf>
    <xf numFmtId="165" fontId="7" fillId="0" borderId="0" xfId="55" applyNumberFormat="1" applyFont="1" applyFill="1" applyAlignment="1">
      <alignment horizontal="center" vertical="center"/>
      <protection/>
    </xf>
    <xf numFmtId="4" fontId="7" fillId="0" borderId="11" xfId="55" applyNumberFormat="1" applyFont="1" applyFill="1" applyBorder="1" applyAlignment="1">
      <alignment horizontal="center" vertical="center" wrapText="1"/>
      <protection/>
    </xf>
    <xf numFmtId="4" fontId="7" fillId="0" borderId="11" xfId="55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4" fontId="4" fillId="0" borderId="11" xfId="55" applyNumberFormat="1" applyFont="1" applyFill="1" applyBorder="1" applyAlignment="1">
      <alignment horizontal="center" vertical="center"/>
      <protection/>
    </xf>
    <xf numFmtId="4" fontId="4" fillId="0" borderId="11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Alignment="1">
      <alignment horizontal="center"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0" fontId="23" fillId="0" borderId="14" xfId="55" applyFont="1" applyFill="1" applyBorder="1" applyAlignment="1">
      <alignment horizontal="left" vertical="center" wrapText="1"/>
      <protection/>
    </xf>
    <xf numFmtId="0" fontId="23" fillId="0" borderId="15" xfId="55" applyFont="1" applyFill="1" applyBorder="1" applyAlignment="1">
      <alignment horizontal="left" vertical="center" wrapText="1"/>
      <protection/>
    </xf>
    <xf numFmtId="0" fontId="23" fillId="0" borderId="16" xfId="55" applyFont="1" applyFill="1" applyBorder="1" applyAlignment="1">
      <alignment horizontal="left" vertical="center" wrapText="1"/>
      <protection/>
    </xf>
    <xf numFmtId="0" fontId="15" fillId="0" borderId="14" xfId="55" applyFont="1" applyFill="1" applyBorder="1" applyAlignment="1">
      <alignment horizontal="left" vertical="center" wrapText="1"/>
      <protection/>
    </xf>
    <xf numFmtId="0" fontId="15" fillId="0" borderId="15" xfId="55" applyFont="1" applyFill="1" applyBorder="1" applyAlignment="1">
      <alignment horizontal="left" vertical="center" wrapText="1"/>
      <protection/>
    </xf>
    <xf numFmtId="0" fontId="15" fillId="0" borderId="16" xfId="55" applyFont="1" applyFill="1" applyBorder="1" applyAlignment="1">
      <alignment horizontal="left" vertical="center" wrapText="1"/>
      <protection/>
    </xf>
    <xf numFmtId="0" fontId="15" fillId="0" borderId="14" xfId="55" applyFont="1" applyFill="1" applyBorder="1" applyAlignment="1">
      <alignment horizontal="left" vertical="center"/>
      <protection/>
    </xf>
    <xf numFmtId="0" fontId="15" fillId="0" borderId="15" xfId="55" applyFont="1" applyFill="1" applyBorder="1" applyAlignment="1">
      <alignment horizontal="left" vertical="center"/>
      <protection/>
    </xf>
    <xf numFmtId="167" fontId="7" fillId="0" borderId="12" xfId="55" applyNumberFormat="1" applyFont="1" applyFill="1" applyBorder="1" applyAlignment="1">
      <alignment horizontal="center" vertical="center" wrapText="1"/>
      <protection/>
    </xf>
    <xf numFmtId="167" fontId="7" fillId="0" borderId="17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15" fillId="0" borderId="14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center" vertical="top" wrapText="1"/>
      <protection/>
    </xf>
    <xf numFmtId="0" fontId="10" fillId="0" borderId="17" xfId="55" applyFont="1" applyFill="1" applyBorder="1" applyAlignment="1">
      <alignment horizontal="center" vertical="top" wrapText="1"/>
      <protection/>
    </xf>
    <xf numFmtId="0" fontId="10" fillId="0" borderId="13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167" fontId="7" fillId="0" borderId="12" xfId="55" applyNumberFormat="1" applyFont="1" applyFill="1" applyBorder="1" applyAlignment="1">
      <alignment horizontal="right" vertical="center" wrapText="1"/>
      <protection/>
    </xf>
    <xf numFmtId="167" fontId="7" fillId="0" borderId="17" xfId="55" applyNumberFormat="1" applyFont="1" applyFill="1" applyBorder="1" applyAlignment="1">
      <alignment horizontal="right" vertical="center" wrapText="1"/>
      <protection/>
    </xf>
    <xf numFmtId="167" fontId="7" fillId="0" borderId="13" xfId="55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center" vertical="center" wrapText="1"/>
    </xf>
    <xf numFmtId="4" fontId="3" fillId="0" borderId="11" xfId="55" applyNumberFormat="1" applyFont="1" applyFill="1" applyBorder="1" applyAlignment="1">
      <alignment horizontal="center" vertical="center" wrapText="1"/>
      <protection/>
    </xf>
    <xf numFmtId="0" fontId="20" fillId="0" borderId="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3"/>
  <sheetViews>
    <sheetView tabSelected="1" view="pageBreakPreview" zoomScale="70" zoomScaleNormal="70" zoomScaleSheetLayoutView="70" zoomScalePageLayoutView="0" workbookViewId="0" topLeftCell="A10">
      <pane xSplit="2" ySplit="3" topLeftCell="C199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E201" sqref="E201"/>
    </sheetView>
  </sheetViews>
  <sheetFormatPr defaultColWidth="9.140625" defaultRowHeight="12.75"/>
  <cols>
    <col min="1" max="1" width="7.57421875" style="48" customWidth="1"/>
    <col min="2" max="2" width="37.00390625" style="56" customWidth="1"/>
    <col min="3" max="3" width="22.57421875" style="21" customWidth="1"/>
    <col min="4" max="4" width="11.7109375" style="21" customWidth="1"/>
    <col min="5" max="6" width="19.140625" style="48" customWidth="1"/>
    <col min="7" max="7" width="18.28125" style="48" customWidth="1"/>
    <col min="8" max="8" width="17.57421875" style="48" customWidth="1"/>
    <col min="9" max="9" width="16.421875" style="48" customWidth="1"/>
    <col min="10" max="11" width="14.00390625" style="48" customWidth="1"/>
    <col min="12" max="12" width="14.140625" style="48" customWidth="1"/>
    <col min="13" max="13" width="11.421875" style="48" customWidth="1"/>
    <col min="14" max="14" width="12.28125" style="48" customWidth="1"/>
    <col min="15" max="15" width="14.00390625" style="48" customWidth="1"/>
    <col min="16" max="16" width="14.57421875" style="48" customWidth="1"/>
    <col min="17" max="17" width="12.00390625" style="48" customWidth="1"/>
    <col min="18" max="18" width="10.140625" style="48" customWidth="1"/>
    <col min="19" max="19" width="10.7109375" style="48" customWidth="1"/>
    <col min="20" max="20" width="17.421875" style="59" customWidth="1"/>
    <col min="21" max="21" width="15.7109375" style="60" customWidth="1"/>
    <col min="22" max="22" width="14.57421875" style="56" customWidth="1"/>
    <col min="23" max="23" width="14.140625" style="56" customWidth="1"/>
    <col min="24" max="24" width="10.8515625" style="56" customWidth="1"/>
    <col min="25" max="26" width="9.140625" style="56" customWidth="1"/>
    <col min="27" max="27" width="15.140625" style="56" customWidth="1"/>
    <col min="28" max="28" width="11.421875" style="56" bestFit="1" customWidth="1"/>
    <col min="29" max="29" width="12.00390625" style="56" customWidth="1"/>
    <col min="30" max="16384" width="9.140625" style="56" customWidth="1"/>
  </cols>
  <sheetData>
    <row r="1" spans="16:19" ht="14.25">
      <c r="P1" s="126" t="s">
        <v>263</v>
      </c>
      <c r="Q1" s="126"/>
      <c r="R1" s="126"/>
      <c r="S1" s="126"/>
    </row>
    <row r="2" spans="16:19" ht="14.25">
      <c r="P2" s="126" t="s">
        <v>260</v>
      </c>
      <c r="Q2" s="126"/>
      <c r="R2" s="126"/>
      <c r="S2" s="126"/>
    </row>
    <row r="3" spans="16:19" ht="14.25">
      <c r="P3" s="126" t="s">
        <v>261</v>
      </c>
      <c r="Q3" s="126"/>
      <c r="R3" s="126"/>
      <c r="S3" s="126"/>
    </row>
    <row r="4" spans="16:19" ht="14.25">
      <c r="P4" s="126" t="s">
        <v>262</v>
      </c>
      <c r="Q4" s="126"/>
      <c r="R4" s="126"/>
      <c r="S4" s="126"/>
    </row>
    <row r="5" spans="16:19" ht="14.25">
      <c r="P5" s="46"/>
      <c r="Q5" s="46"/>
      <c r="R5" s="46"/>
      <c r="S5" s="46"/>
    </row>
    <row r="6" spans="1:21" s="64" customFormat="1" ht="15.75">
      <c r="A6" s="61"/>
      <c r="B6" s="62"/>
      <c r="C6" s="91"/>
      <c r="D6" s="15"/>
      <c r="E6" s="96"/>
      <c r="F6" s="96"/>
      <c r="G6" s="97"/>
      <c r="H6" s="97"/>
      <c r="I6" s="97"/>
      <c r="J6" s="96"/>
      <c r="K6" s="96"/>
      <c r="L6" s="97"/>
      <c r="M6" s="97"/>
      <c r="N6" s="97"/>
      <c r="O6" s="127" t="s">
        <v>177</v>
      </c>
      <c r="P6" s="127"/>
      <c r="Q6" s="127"/>
      <c r="R6" s="127"/>
      <c r="S6" s="127"/>
      <c r="T6" s="127"/>
      <c r="U6" s="63"/>
    </row>
    <row r="7" spans="1:21" s="64" customFormat="1" ht="34.5" customHeight="1">
      <c r="A7" s="61"/>
      <c r="B7" s="62"/>
      <c r="C7" s="91"/>
      <c r="D7" s="15"/>
      <c r="E7" s="96"/>
      <c r="F7" s="96"/>
      <c r="G7" s="97"/>
      <c r="H7" s="97"/>
      <c r="I7" s="97"/>
      <c r="J7" s="96"/>
      <c r="K7" s="96"/>
      <c r="L7" s="97"/>
      <c r="M7" s="97"/>
      <c r="N7" s="97"/>
      <c r="O7" s="136" t="s">
        <v>218</v>
      </c>
      <c r="P7" s="136"/>
      <c r="Q7" s="136"/>
      <c r="R7" s="136"/>
      <c r="S7" s="136"/>
      <c r="T7" s="136"/>
      <c r="U7" s="63"/>
    </row>
    <row r="8" spans="1:20" ht="60.75" customHeight="1">
      <c r="A8" s="138" t="s">
        <v>217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</row>
    <row r="9" spans="3:20" ht="10.5" customHeight="1">
      <c r="C9" s="16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25"/>
      <c r="P9" s="1"/>
      <c r="Q9" s="1"/>
      <c r="R9" s="1"/>
      <c r="S9" s="1"/>
      <c r="T9" s="1"/>
    </row>
    <row r="10" spans="1:21" ht="15" customHeight="1">
      <c r="A10" s="132" t="s">
        <v>0</v>
      </c>
      <c r="B10" s="121" t="s">
        <v>1</v>
      </c>
      <c r="C10" s="128" t="s">
        <v>202</v>
      </c>
      <c r="D10" s="113" t="s">
        <v>276</v>
      </c>
      <c r="E10" s="120" t="s">
        <v>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 t="s">
        <v>3</v>
      </c>
    </row>
    <row r="11" spans="1:21" ht="12.75" customHeight="1">
      <c r="A11" s="132"/>
      <c r="B11" s="121"/>
      <c r="C11" s="128"/>
      <c r="D11" s="114"/>
      <c r="E11" s="121" t="s">
        <v>4</v>
      </c>
      <c r="F11" s="121"/>
      <c r="G11" s="121"/>
      <c r="H11" s="121"/>
      <c r="I11" s="121"/>
      <c r="J11" s="121" t="s">
        <v>5</v>
      </c>
      <c r="K11" s="121"/>
      <c r="L11" s="121"/>
      <c r="M11" s="121"/>
      <c r="N11" s="121"/>
      <c r="O11" s="121" t="s">
        <v>6</v>
      </c>
      <c r="P11" s="121"/>
      <c r="Q11" s="121"/>
      <c r="R11" s="121"/>
      <c r="S11" s="121"/>
      <c r="T11" s="137" t="s">
        <v>7</v>
      </c>
      <c r="U11" s="121"/>
    </row>
    <row r="12" spans="1:21" ht="58.5" customHeight="1">
      <c r="A12" s="132"/>
      <c r="B12" s="121"/>
      <c r="C12" s="128"/>
      <c r="D12" s="115"/>
      <c r="E12" s="3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3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3" t="s">
        <v>8</v>
      </c>
      <c r="P12" s="2" t="s">
        <v>9</v>
      </c>
      <c r="Q12" s="2" t="s">
        <v>10</v>
      </c>
      <c r="R12" s="2" t="s">
        <v>11</v>
      </c>
      <c r="S12" s="2" t="s">
        <v>12</v>
      </c>
      <c r="T12" s="137"/>
      <c r="U12" s="121"/>
    </row>
    <row r="13" spans="1:21" ht="27" customHeight="1">
      <c r="A13" s="65">
        <v>1</v>
      </c>
      <c r="B13" s="3">
        <v>2</v>
      </c>
      <c r="C13" s="18">
        <v>3</v>
      </c>
      <c r="D13" s="65">
        <v>4</v>
      </c>
      <c r="E13" s="3">
        <v>5</v>
      </c>
      <c r="F13" s="18">
        <v>6</v>
      </c>
      <c r="G13" s="65">
        <v>7</v>
      </c>
      <c r="H13" s="3">
        <v>8</v>
      </c>
      <c r="I13" s="18">
        <v>9</v>
      </c>
      <c r="J13" s="65">
        <v>10</v>
      </c>
      <c r="K13" s="3">
        <v>11</v>
      </c>
      <c r="L13" s="18">
        <v>12</v>
      </c>
      <c r="M13" s="65">
        <v>13</v>
      </c>
      <c r="N13" s="3">
        <v>14</v>
      </c>
      <c r="O13" s="18">
        <v>15</v>
      </c>
      <c r="P13" s="65">
        <v>16</v>
      </c>
      <c r="Q13" s="3">
        <v>17</v>
      </c>
      <c r="R13" s="18">
        <v>18</v>
      </c>
      <c r="S13" s="65">
        <v>19</v>
      </c>
      <c r="T13" s="3">
        <v>20</v>
      </c>
      <c r="U13" s="66"/>
    </row>
    <row r="14" spans="1:21" ht="33" customHeight="1">
      <c r="A14" s="122" t="s">
        <v>13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66"/>
    </row>
    <row r="15" spans="1:21" ht="39.75" customHeight="1">
      <c r="A15" s="65">
        <v>1</v>
      </c>
      <c r="B15" s="105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66"/>
    </row>
    <row r="16" spans="1:21" ht="142.5" customHeight="1">
      <c r="A16" s="7" t="s">
        <v>187</v>
      </c>
      <c r="B16" s="4" t="s">
        <v>284</v>
      </c>
      <c r="C16" s="17" t="s">
        <v>305</v>
      </c>
      <c r="D16" s="49" t="s">
        <v>277</v>
      </c>
      <c r="E16" s="35">
        <f aca="true" t="shared" si="0" ref="E16:E21">SUM(F16:I16)</f>
        <v>2176.7</v>
      </c>
      <c r="F16" s="35">
        <f>450+1726.73158</f>
        <v>2176.7</v>
      </c>
      <c r="G16" s="35">
        <v>0</v>
      </c>
      <c r="H16" s="35">
        <v>0</v>
      </c>
      <c r="I16" s="35">
        <v>0</v>
      </c>
      <c r="J16" s="35">
        <f aca="true" t="shared" si="1" ref="J16:J21">SUM(K16:N16)</f>
        <v>70000</v>
      </c>
      <c r="K16" s="35">
        <v>70000</v>
      </c>
      <c r="L16" s="35">
        <v>0</v>
      </c>
      <c r="M16" s="35">
        <v>0</v>
      </c>
      <c r="N16" s="35">
        <v>0</v>
      </c>
      <c r="O16" s="35">
        <f aca="true" t="shared" si="2" ref="O16:O21">SUM(P16:S16)</f>
        <v>180000</v>
      </c>
      <c r="P16" s="35">
        <v>180000</v>
      </c>
      <c r="Q16" s="35">
        <v>0</v>
      </c>
      <c r="R16" s="35">
        <v>0</v>
      </c>
      <c r="S16" s="35">
        <v>0</v>
      </c>
      <c r="T16" s="79">
        <f aca="true" t="shared" si="3" ref="T16:T21">E16+J16+O16</f>
        <v>252176.7</v>
      </c>
      <c r="U16" s="66" t="s">
        <v>199</v>
      </c>
    </row>
    <row r="17" spans="1:21" ht="92.25" customHeight="1">
      <c r="A17" s="7" t="s">
        <v>188</v>
      </c>
      <c r="B17" s="4" t="s">
        <v>256</v>
      </c>
      <c r="C17" s="17" t="s">
        <v>198</v>
      </c>
      <c r="D17" s="49" t="s">
        <v>277</v>
      </c>
      <c r="E17" s="35">
        <f t="shared" si="0"/>
        <v>2604</v>
      </c>
      <c r="F17" s="35">
        <v>2604</v>
      </c>
      <c r="G17" s="35">
        <v>0</v>
      </c>
      <c r="H17" s="35">
        <v>0</v>
      </c>
      <c r="I17" s="35">
        <v>0</v>
      </c>
      <c r="J17" s="35">
        <f t="shared" si="1"/>
        <v>0</v>
      </c>
      <c r="K17" s="35">
        <v>0</v>
      </c>
      <c r="L17" s="35">
        <v>0</v>
      </c>
      <c r="M17" s="35">
        <v>0</v>
      </c>
      <c r="N17" s="35">
        <v>0</v>
      </c>
      <c r="O17" s="35">
        <f t="shared" si="2"/>
        <v>0</v>
      </c>
      <c r="P17" s="35">
        <v>0</v>
      </c>
      <c r="Q17" s="35">
        <v>0</v>
      </c>
      <c r="R17" s="35">
        <v>0</v>
      </c>
      <c r="S17" s="35">
        <v>0</v>
      </c>
      <c r="T17" s="79">
        <f t="shared" si="3"/>
        <v>2604</v>
      </c>
      <c r="U17" s="66" t="s">
        <v>199</v>
      </c>
    </row>
    <row r="18" spans="1:21" ht="174.75" customHeight="1">
      <c r="A18" s="7" t="s">
        <v>189</v>
      </c>
      <c r="B18" s="4" t="s">
        <v>286</v>
      </c>
      <c r="C18" s="17" t="s">
        <v>280</v>
      </c>
      <c r="D18" s="49" t="s">
        <v>178</v>
      </c>
      <c r="E18" s="94">
        <f t="shared" si="0"/>
        <v>53271.1</v>
      </c>
      <c r="F18" s="94">
        <f>5888+1500-3090+500</f>
        <v>4798</v>
      </c>
      <c r="G18" s="35">
        <f>2395.19+641.69772+0.1</f>
        <v>3037</v>
      </c>
      <c r="H18" s="35">
        <v>45436.1</v>
      </c>
      <c r="I18" s="35">
        <v>0</v>
      </c>
      <c r="J18" s="35">
        <f t="shared" si="1"/>
        <v>0</v>
      </c>
      <c r="K18" s="35">
        <v>0</v>
      </c>
      <c r="L18" s="35">
        <v>0</v>
      </c>
      <c r="M18" s="35">
        <v>0</v>
      </c>
      <c r="N18" s="35">
        <v>0</v>
      </c>
      <c r="O18" s="35">
        <f t="shared" si="2"/>
        <v>0</v>
      </c>
      <c r="P18" s="35">
        <v>0</v>
      </c>
      <c r="Q18" s="35">
        <v>0</v>
      </c>
      <c r="R18" s="35">
        <v>0</v>
      </c>
      <c r="S18" s="35">
        <v>0</v>
      </c>
      <c r="T18" s="79">
        <f t="shared" si="3"/>
        <v>53271.1</v>
      </c>
      <c r="U18" s="66"/>
    </row>
    <row r="19" spans="1:21" ht="127.5" customHeight="1">
      <c r="A19" s="7" t="s">
        <v>190</v>
      </c>
      <c r="B19" s="4" t="s">
        <v>291</v>
      </c>
      <c r="C19" s="17" t="s">
        <v>280</v>
      </c>
      <c r="D19" s="49" t="s">
        <v>281</v>
      </c>
      <c r="E19" s="94">
        <f t="shared" si="0"/>
        <v>45721.88</v>
      </c>
      <c r="F19" s="94">
        <f>5042-2871.65+1049.73+200-0.2</f>
        <v>3419.88</v>
      </c>
      <c r="G19" s="35">
        <f>42301.7+0.3</f>
        <v>42302</v>
      </c>
      <c r="H19" s="35">
        <v>0</v>
      </c>
      <c r="I19" s="94">
        <v>0</v>
      </c>
      <c r="J19" s="94">
        <f t="shared" si="1"/>
        <v>56682.85</v>
      </c>
      <c r="K19" s="94">
        <v>0</v>
      </c>
      <c r="L19" s="94">
        <v>56672.85</v>
      </c>
      <c r="M19" s="35">
        <v>0</v>
      </c>
      <c r="N19" s="94">
        <v>10</v>
      </c>
      <c r="O19" s="35">
        <f t="shared" si="2"/>
        <v>0</v>
      </c>
      <c r="P19" s="35">
        <v>0</v>
      </c>
      <c r="Q19" s="35">
        <v>0</v>
      </c>
      <c r="R19" s="35">
        <v>0</v>
      </c>
      <c r="S19" s="78">
        <v>0</v>
      </c>
      <c r="T19" s="79">
        <f t="shared" si="3"/>
        <v>102404.7</v>
      </c>
      <c r="U19" s="66"/>
    </row>
    <row r="20" spans="1:22" ht="137.25" customHeight="1">
      <c r="A20" s="7" t="s">
        <v>191</v>
      </c>
      <c r="B20" s="5" t="s">
        <v>292</v>
      </c>
      <c r="C20" s="17" t="s">
        <v>280</v>
      </c>
      <c r="D20" s="49" t="s">
        <v>281</v>
      </c>
      <c r="E20" s="94">
        <f t="shared" si="0"/>
        <v>42636.88</v>
      </c>
      <c r="F20" s="94">
        <f>4671-2255.23+1233.51-200</f>
        <v>3449.28</v>
      </c>
      <c r="G20" s="35">
        <f>39187.2+0.4</f>
        <v>39187.6</v>
      </c>
      <c r="H20" s="35">
        <v>0</v>
      </c>
      <c r="I20" s="94">
        <v>0</v>
      </c>
      <c r="J20" s="94">
        <f t="shared" si="1"/>
        <v>59797.39</v>
      </c>
      <c r="K20" s="94">
        <v>0</v>
      </c>
      <c r="L20" s="94">
        <v>59787.39</v>
      </c>
      <c r="M20" s="35">
        <v>0</v>
      </c>
      <c r="N20" s="94">
        <v>10</v>
      </c>
      <c r="O20" s="35">
        <f t="shared" si="2"/>
        <v>0</v>
      </c>
      <c r="P20" s="36">
        <v>0</v>
      </c>
      <c r="Q20" s="36">
        <v>0</v>
      </c>
      <c r="R20" s="36">
        <v>0</v>
      </c>
      <c r="S20" s="24">
        <v>0</v>
      </c>
      <c r="T20" s="79">
        <f t="shared" si="3"/>
        <v>102434.3</v>
      </c>
      <c r="U20" s="66"/>
      <c r="V20" s="23"/>
    </row>
    <row r="21" spans="1:21" ht="141.75" customHeight="1">
      <c r="A21" s="7" t="s">
        <v>192</v>
      </c>
      <c r="B21" s="22" t="s">
        <v>203</v>
      </c>
      <c r="C21" s="17" t="s">
        <v>306</v>
      </c>
      <c r="D21" s="49" t="s">
        <v>178</v>
      </c>
      <c r="E21" s="52">
        <f t="shared" si="0"/>
        <v>37704.44</v>
      </c>
      <c r="F21" s="52">
        <f>17133-15279+175.84</f>
        <v>2029.84</v>
      </c>
      <c r="G21" s="52">
        <v>0</v>
      </c>
      <c r="H21" s="35">
        <v>35664.6</v>
      </c>
      <c r="I21" s="52">
        <v>10</v>
      </c>
      <c r="J21" s="52">
        <f t="shared" si="1"/>
        <v>0</v>
      </c>
      <c r="K21" s="52">
        <v>0</v>
      </c>
      <c r="L21" s="52">
        <v>0</v>
      </c>
      <c r="M21" s="52">
        <v>0</v>
      </c>
      <c r="N21" s="52">
        <v>0</v>
      </c>
      <c r="O21" s="52">
        <f t="shared" si="2"/>
        <v>0</v>
      </c>
      <c r="P21" s="47">
        <v>0</v>
      </c>
      <c r="Q21" s="47">
        <v>0</v>
      </c>
      <c r="R21" s="47">
        <v>0</v>
      </c>
      <c r="S21" s="47">
        <v>0</v>
      </c>
      <c r="T21" s="79">
        <f t="shared" si="3"/>
        <v>37704.4</v>
      </c>
      <c r="U21" s="66"/>
    </row>
    <row r="22" spans="1:21" ht="94.5" customHeight="1">
      <c r="A22" s="119" t="s">
        <v>193</v>
      </c>
      <c r="B22" s="41" t="s">
        <v>204</v>
      </c>
      <c r="C22" s="113" t="s">
        <v>15</v>
      </c>
      <c r="D22" s="129" t="s">
        <v>277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33"/>
      <c r="U22" s="123"/>
    </row>
    <row r="23" spans="1:21" ht="12.75">
      <c r="A23" s="119"/>
      <c r="B23" s="6" t="s">
        <v>16</v>
      </c>
      <c r="C23" s="114"/>
      <c r="D23" s="1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34"/>
      <c r="U23" s="124"/>
    </row>
    <row r="24" spans="1:21" ht="12.75">
      <c r="A24" s="119"/>
      <c r="B24" s="6" t="s">
        <v>17</v>
      </c>
      <c r="C24" s="114"/>
      <c r="D24" s="1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34"/>
      <c r="U24" s="124"/>
    </row>
    <row r="25" spans="1:21" ht="12.75">
      <c r="A25" s="119"/>
      <c r="B25" s="6" t="s">
        <v>18</v>
      </c>
      <c r="C25" s="114"/>
      <c r="D25" s="1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34"/>
      <c r="U25" s="124"/>
    </row>
    <row r="26" spans="1:21" ht="12.75">
      <c r="A26" s="119"/>
      <c r="B26" s="6" t="s">
        <v>19</v>
      </c>
      <c r="C26" s="114"/>
      <c r="D26" s="1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34"/>
      <c r="U26" s="124"/>
    </row>
    <row r="27" spans="1:21" ht="12.75">
      <c r="A27" s="119"/>
      <c r="B27" s="6" t="s">
        <v>20</v>
      </c>
      <c r="C27" s="114"/>
      <c r="D27" s="1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34"/>
      <c r="U27" s="124"/>
    </row>
    <row r="28" spans="1:21" ht="12.75">
      <c r="A28" s="119"/>
      <c r="B28" s="6" t="s">
        <v>21</v>
      </c>
      <c r="C28" s="114"/>
      <c r="D28" s="1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34"/>
      <c r="U28" s="124"/>
    </row>
    <row r="29" spans="1:21" ht="12.75">
      <c r="A29" s="119"/>
      <c r="B29" s="6" t="s">
        <v>22</v>
      </c>
      <c r="C29" s="114"/>
      <c r="D29" s="1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34"/>
      <c r="U29" s="124"/>
    </row>
    <row r="30" spans="1:21" ht="12.75">
      <c r="A30" s="119"/>
      <c r="B30" s="6" t="s">
        <v>23</v>
      </c>
      <c r="C30" s="114"/>
      <c r="D30" s="1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34"/>
      <c r="U30" s="124"/>
    </row>
    <row r="31" spans="1:21" ht="12.75">
      <c r="A31" s="119"/>
      <c r="B31" s="6" t="s">
        <v>24</v>
      </c>
      <c r="C31" s="114"/>
      <c r="D31" s="1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34"/>
      <c r="U31" s="124"/>
    </row>
    <row r="32" spans="1:21" ht="12.75">
      <c r="A32" s="119"/>
      <c r="B32" s="6" t="s">
        <v>25</v>
      </c>
      <c r="C32" s="114"/>
      <c r="D32" s="1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34"/>
      <c r="U32" s="124"/>
    </row>
    <row r="33" spans="1:21" ht="12.75">
      <c r="A33" s="119"/>
      <c r="B33" s="6" t="s">
        <v>26</v>
      </c>
      <c r="C33" s="114"/>
      <c r="D33" s="1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34"/>
      <c r="U33" s="124"/>
    </row>
    <row r="34" spans="1:21" ht="12.75">
      <c r="A34" s="119"/>
      <c r="B34" s="6" t="s">
        <v>27</v>
      </c>
      <c r="C34" s="114"/>
      <c r="D34" s="1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34"/>
      <c r="U34" s="124"/>
    </row>
    <row r="35" spans="1:21" ht="12.75">
      <c r="A35" s="119"/>
      <c r="B35" s="6" t="s">
        <v>28</v>
      </c>
      <c r="C35" s="114"/>
      <c r="D35" s="1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34"/>
      <c r="U35" s="124"/>
    </row>
    <row r="36" spans="1:21" ht="12.75">
      <c r="A36" s="119"/>
      <c r="B36" s="6" t="s">
        <v>29</v>
      </c>
      <c r="C36" s="114"/>
      <c r="D36" s="1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34"/>
      <c r="U36" s="124"/>
    </row>
    <row r="37" spans="1:21" ht="12.75">
      <c r="A37" s="119"/>
      <c r="B37" s="6" t="s">
        <v>30</v>
      </c>
      <c r="C37" s="114"/>
      <c r="D37" s="1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34"/>
      <c r="U37" s="124"/>
    </row>
    <row r="38" spans="1:21" ht="12.75">
      <c r="A38" s="119"/>
      <c r="B38" s="6" t="s">
        <v>31</v>
      </c>
      <c r="C38" s="114"/>
      <c r="D38" s="1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34"/>
      <c r="U38" s="124"/>
    </row>
    <row r="39" spans="1:21" ht="12.75">
      <c r="A39" s="119"/>
      <c r="B39" s="6" t="s">
        <v>32</v>
      </c>
      <c r="C39" s="114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34"/>
      <c r="U39" s="124"/>
    </row>
    <row r="40" spans="1:21" ht="12.75">
      <c r="A40" s="119"/>
      <c r="B40" s="6" t="s">
        <v>33</v>
      </c>
      <c r="C40" s="114"/>
      <c r="D40" s="1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34"/>
      <c r="U40" s="124"/>
    </row>
    <row r="41" spans="1:21" ht="12.75">
      <c r="A41" s="119"/>
      <c r="B41" s="6" t="s">
        <v>34</v>
      </c>
      <c r="C41" s="114"/>
      <c r="D41" s="1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34"/>
      <c r="U41" s="124"/>
    </row>
    <row r="42" spans="1:21" ht="12.75">
      <c r="A42" s="119"/>
      <c r="B42" s="6" t="s">
        <v>257</v>
      </c>
      <c r="C42" s="114"/>
      <c r="D42" s="1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34"/>
      <c r="U42" s="124"/>
    </row>
    <row r="43" spans="1:21" ht="12.75">
      <c r="A43" s="119"/>
      <c r="B43" s="6" t="s">
        <v>35</v>
      </c>
      <c r="C43" s="114"/>
      <c r="D43" s="1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34"/>
      <c r="U43" s="124"/>
    </row>
    <row r="44" spans="1:21" ht="12.75">
      <c r="A44" s="119"/>
      <c r="B44" s="6" t="s">
        <v>36</v>
      </c>
      <c r="C44" s="114"/>
      <c r="D44" s="1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34"/>
      <c r="U44" s="124"/>
    </row>
    <row r="45" spans="1:21" ht="12.75">
      <c r="A45" s="119"/>
      <c r="B45" s="6" t="s">
        <v>37</v>
      </c>
      <c r="C45" s="114"/>
      <c r="D45" s="1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34"/>
      <c r="U45" s="124"/>
    </row>
    <row r="46" spans="1:21" ht="12.75">
      <c r="A46" s="119"/>
      <c r="B46" s="6" t="s">
        <v>38</v>
      </c>
      <c r="C46" s="114"/>
      <c r="D46" s="1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34"/>
      <c r="U46" s="124"/>
    </row>
    <row r="47" spans="1:21" ht="12.75">
      <c r="A47" s="119"/>
      <c r="B47" s="6" t="s">
        <v>39</v>
      </c>
      <c r="C47" s="114"/>
      <c r="D47" s="1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4"/>
      <c r="U47" s="124"/>
    </row>
    <row r="48" spans="1:21" ht="12.75">
      <c r="A48" s="119"/>
      <c r="B48" s="6" t="s">
        <v>40</v>
      </c>
      <c r="C48" s="114"/>
      <c r="D48" s="1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34"/>
      <c r="U48" s="124"/>
    </row>
    <row r="49" spans="1:21" ht="12.75">
      <c r="A49" s="119"/>
      <c r="B49" s="6" t="s">
        <v>41</v>
      </c>
      <c r="C49" s="114"/>
      <c r="D49" s="1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34"/>
      <c r="U49" s="124"/>
    </row>
    <row r="50" spans="1:21" ht="12.75">
      <c r="A50" s="119"/>
      <c r="B50" s="6" t="s">
        <v>42</v>
      </c>
      <c r="C50" s="114"/>
      <c r="D50" s="1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34"/>
      <c r="U50" s="124"/>
    </row>
    <row r="51" spans="1:21" ht="12.75">
      <c r="A51" s="119"/>
      <c r="B51" s="6" t="s">
        <v>43</v>
      </c>
      <c r="C51" s="114"/>
      <c r="D51" s="1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34"/>
      <c r="U51" s="124"/>
    </row>
    <row r="52" spans="1:21" ht="12.75">
      <c r="A52" s="119"/>
      <c r="B52" s="6" t="s">
        <v>44</v>
      </c>
      <c r="C52" s="114"/>
      <c r="D52" s="1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34"/>
      <c r="U52" s="124"/>
    </row>
    <row r="53" spans="1:21" ht="12.75">
      <c r="A53" s="119"/>
      <c r="B53" s="6" t="s">
        <v>45</v>
      </c>
      <c r="C53" s="114"/>
      <c r="D53" s="1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34"/>
      <c r="U53" s="124"/>
    </row>
    <row r="54" spans="1:21" ht="12.75">
      <c r="A54" s="119"/>
      <c r="B54" s="6" t="s">
        <v>46</v>
      </c>
      <c r="C54" s="114"/>
      <c r="D54" s="1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34"/>
      <c r="U54" s="124"/>
    </row>
    <row r="55" spans="1:21" ht="12.75">
      <c r="A55" s="119"/>
      <c r="B55" s="6" t="s">
        <v>47</v>
      </c>
      <c r="C55" s="114"/>
      <c r="D55" s="1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34"/>
      <c r="U55" s="124"/>
    </row>
    <row r="56" spans="1:21" ht="12.75">
      <c r="A56" s="119"/>
      <c r="B56" s="6" t="s">
        <v>48</v>
      </c>
      <c r="C56" s="114"/>
      <c r="D56" s="1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34"/>
      <c r="U56" s="124"/>
    </row>
    <row r="57" spans="1:21" ht="12.75">
      <c r="A57" s="119"/>
      <c r="B57" s="6" t="s">
        <v>49</v>
      </c>
      <c r="C57" s="114"/>
      <c r="D57" s="1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34"/>
      <c r="U57" s="124"/>
    </row>
    <row r="58" spans="1:21" ht="12.75">
      <c r="A58" s="119"/>
      <c r="B58" s="6" t="s">
        <v>50</v>
      </c>
      <c r="C58" s="114"/>
      <c r="D58" s="1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34"/>
      <c r="U58" s="124"/>
    </row>
    <row r="59" spans="1:21" ht="12.75">
      <c r="A59" s="119"/>
      <c r="B59" s="6" t="s">
        <v>51</v>
      </c>
      <c r="C59" s="114"/>
      <c r="D59" s="1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34"/>
      <c r="U59" s="124"/>
    </row>
    <row r="60" spans="1:21" ht="12.75">
      <c r="A60" s="119"/>
      <c r="B60" s="6" t="s">
        <v>52</v>
      </c>
      <c r="C60" s="114"/>
      <c r="D60" s="1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34"/>
      <c r="U60" s="124"/>
    </row>
    <row r="61" spans="1:21" ht="12.75">
      <c r="A61" s="119"/>
      <c r="B61" s="6" t="s">
        <v>258</v>
      </c>
      <c r="C61" s="114"/>
      <c r="D61" s="1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34"/>
      <c r="U61" s="124"/>
    </row>
    <row r="62" spans="1:21" ht="12.75">
      <c r="A62" s="119"/>
      <c r="B62" s="6" t="s">
        <v>53</v>
      </c>
      <c r="C62" s="114"/>
      <c r="D62" s="1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34"/>
      <c r="U62" s="124"/>
    </row>
    <row r="63" spans="1:21" ht="12.75">
      <c r="A63" s="119"/>
      <c r="B63" s="6" t="s">
        <v>54</v>
      </c>
      <c r="C63" s="114"/>
      <c r="D63" s="1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34"/>
      <c r="U63" s="124"/>
    </row>
    <row r="64" spans="1:21" ht="12.75">
      <c r="A64" s="119"/>
      <c r="B64" s="6" t="s">
        <v>55</v>
      </c>
      <c r="C64" s="114"/>
      <c r="D64" s="1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34"/>
      <c r="U64" s="124"/>
    </row>
    <row r="65" spans="1:21" ht="12.75">
      <c r="A65" s="119"/>
      <c r="B65" s="6" t="s">
        <v>56</v>
      </c>
      <c r="C65" s="114"/>
      <c r="D65" s="1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34"/>
      <c r="U65" s="124"/>
    </row>
    <row r="66" spans="1:21" ht="12.75">
      <c r="A66" s="119"/>
      <c r="B66" s="6" t="s">
        <v>57</v>
      </c>
      <c r="C66" s="114"/>
      <c r="D66" s="1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34"/>
      <c r="U66" s="124"/>
    </row>
    <row r="67" spans="1:21" ht="12.75">
      <c r="A67" s="119"/>
      <c r="B67" s="6" t="s">
        <v>58</v>
      </c>
      <c r="C67" s="114"/>
      <c r="D67" s="1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34"/>
      <c r="U67" s="124"/>
    </row>
    <row r="68" spans="1:21" ht="12.75">
      <c r="A68" s="119"/>
      <c r="B68" s="6" t="s">
        <v>59</v>
      </c>
      <c r="C68" s="114"/>
      <c r="D68" s="1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34"/>
      <c r="U68" s="124"/>
    </row>
    <row r="69" spans="1:21" ht="12.75">
      <c r="A69" s="119"/>
      <c r="B69" s="6" t="s">
        <v>60</v>
      </c>
      <c r="C69" s="114"/>
      <c r="D69" s="1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34"/>
      <c r="U69" s="124"/>
    </row>
    <row r="70" spans="1:21" ht="12.75">
      <c r="A70" s="119"/>
      <c r="B70" s="6" t="s">
        <v>61</v>
      </c>
      <c r="C70" s="114"/>
      <c r="D70" s="1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34"/>
      <c r="U70" s="124"/>
    </row>
    <row r="71" spans="1:21" ht="12.75">
      <c r="A71" s="119"/>
      <c r="B71" s="6" t="s">
        <v>62</v>
      </c>
      <c r="C71" s="114"/>
      <c r="D71" s="1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34"/>
      <c r="U71" s="124"/>
    </row>
    <row r="72" spans="1:21" ht="12.75">
      <c r="A72" s="119"/>
      <c r="B72" s="6" t="s">
        <v>259</v>
      </c>
      <c r="C72" s="114"/>
      <c r="D72" s="1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34"/>
      <c r="U72" s="124"/>
    </row>
    <row r="73" spans="1:22" ht="12.75" customHeight="1">
      <c r="A73" s="119"/>
      <c r="B73" s="6" t="s">
        <v>63</v>
      </c>
      <c r="C73" s="115"/>
      <c r="D73" s="13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35"/>
      <c r="U73" s="125"/>
      <c r="V73" s="23"/>
    </row>
    <row r="74" spans="1:22" ht="114" customHeight="1">
      <c r="A74" s="7" t="s">
        <v>194</v>
      </c>
      <c r="B74" s="42" t="s">
        <v>205</v>
      </c>
      <c r="C74" s="19" t="s">
        <v>15</v>
      </c>
      <c r="D74" s="49" t="s">
        <v>277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66"/>
      <c r="V74" s="23"/>
    </row>
    <row r="75" spans="1:22" ht="125.25" customHeight="1">
      <c r="A75" s="7" t="s">
        <v>195</v>
      </c>
      <c r="B75" s="42" t="s">
        <v>206</v>
      </c>
      <c r="C75" s="19" t="s">
        <v>15</v>
      </c>
      <c r="D75" s="49" t="s">
        <v>277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66"/>
      <c r="V75" s="23"/>
    </row>
    <row r="76" spans="1:22" ht="123" customHeight="1">
      <c r="A76" s="7" t="s">
        <v>196</v>
      </c>
      <c r="B76" s="42" t="s">
        <v>300</v>
      </c>
      <c r="C76" s="19" t="s">
        <v>15</v>
      </c>
      <c r="D76" s="49" t="s">
        <v>277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66"/>
      <c r="V76" s="23"/>
    </row>
    <row r="77" spans="1:22" ht="123" customHeight="1">
      <c r="A77" s="7" t="s">
        <v>268</v>
      </c>
      <c r="B77" s="4" t="s">
        <v>296</v>
      </c>
      <c r="C77" s="17" t="s">
        <v>198</v>
      </c>
      <c r="D77" s="49" t="s">
        <v>179</v>
      </c>
      <c r="E77" s="35">
        <f aca="true" t="shared" si="4" ref="E77:E82">SUM(F77:I77)</f>
        <v>0</v>
      </c>
      <c r="F77" s="35">
        <v>0</v>
      </c>
      <c r="G77" s="35">
        <v>0</v>
      </c>
      <c r="H77" s="35">
        <v>0</v>
      </c>
      <c r="I77" s="35">
        <v>0</v>
      </c>
      <c r="J77" s="35">
        <f aca="true" t="shared" si="5" ref="J77:J82">SUM(K77:N77)</f>
        <v>3500</v>
      </c>
      <c r="K77" s="35">
        <v>3500</v>
      </c>
      <c r="L77" s="35">
        <v>0</v>
      </c>
      <c r="M77" s="35">
        <v>0</v>
      </c>
      <c r="N77" s="35">
        <v>0</v>
      </c>
      <c r="O77" s="35">
        <f aca="true" t="shared" si="6" ref="O77:O82">SUM(P77:S77)</f>
        <v>0</v>
      </c>
      <c r="P77" s="35">
        <v>0</v>
      </c>
      <c r="Q77" s="35">
        <v>0</v>
      </c>
      <c r="R77" s="35">
        <v>0</v>
      </c>
      <c r="S77" s="35">
        <v>0</v>
      </c>
      <c r="T77" s="79">
        <f aca="true" t="shared" si="7" ref="T77:T82">E77+J77+O77</f>
        <v>3500</v>
      </c>
      <c r="U77" s="66"/>
      <c r="V77" s="23"/>
    </row>
    <row r="78" spans="1:22" ht="150.75" customHeight="1">
      <c r="A78" s="7" t="s">
        <v>287</v>
      </c>
      <c r="B78" s="4" t="s">
        <v>310</v>
      </c>
      <c r="C78" s="17" t="s">
        <v>285</v>
      </c>
      <c r="D78" s="49" t="s">
        <v>178</v>
      </c>
      <c r="E78" s="94">
        <f t="shared" si="4"/>
        <v>3168.1</v>
      </c>
      <c r="F78" s="94">
        <v>3168.1</v>
      </c>
      <c r="G78" s="35">
        <v>0</v>
      </c>
      <c r="H78" s="35">
        <v>0</v>
      </c>
      <c r="I78" s="35">
        <v>0</v>
      </c>
      <c r="J78" s="35">
        <f t="shared" si="5"/>
        <v>0</v>
      </c>
      <c r="K78" s="35">
        <v>0</v>
      </c>
      <c r="L78" s="35">
        <v>0</v>
      </c>
      <c r="M78" s="35">
        <v>0</v>
      </c>
      <c r="N78" s="35">
        <v>0</v>
      </c>
      <c r="O78" s="35">
        <f t="shared" si="6"/>
        <v>0</v>
      </c>
      <c r="P78" s="35">
        <v>0</v>
      </c>
      <c r="Q78" s="35">
        <v>0</v>
      </c>
      <c r="R78" s="35">
        <v>0</v>
      </c>
      <c r="S78" s="35">
        <v>0</v>
      </c>
      <c r="T78" s="79">
        <f t="shared" si="7"/>
        <v>3168.1</v>
      </c>
      <c r="U78" s="66"/>
      <c r="V78" s="23"/>
    </row>
    <row r="79" spans="1:22" ht="120.75" customHeight="1">
      <c r="A79" s="7" t="s">
        <v>297</v>
      </c>
      <c r="B79" s="4" t="s">
        <v>290</v>
      </c>
      <c r="C79" s="17" t="s">
        <v>308</v>
      </c>
      <c r="D79" s="49" t="s">
        <v>281</v>
      </c>
      <c r="E79" s="94">
        <f t="shared" si="4"/>
        <v>1500</v>
      </c>
      <c r="F79" s="94">
        <v>1500</v>
      </c>
      <c r="G79" s="94">
        <v>0</v>
      </c>
      <c r="H79" s="35">
        <v>0</v>
      </c>
      <c r="I79" s="94">
        <v>0</v>
      </c>
      <c r="J79" s="94">
        <f t="shared" si="5"/>
        <v>3010</v>
      </c>
      <c r="K79" s="94">
        <v>3000</v>
      </c>
      <c r="L79" s="94">
        <v>0</v>
      </c>
      <c r="M79" s="35">
        <v>0</v>
      </c>
      <c r="N79" s="94">
        <v>10</v>
      </c>
      <c r="O79" s="35">
        <f t="shared" si="6"/>
        <v>0</v>
      </c>
      <c r="P79" s="35">
        <v>0</v>
      </c>
      <c r="Q79" s="35">
        <v>0</v>
      </c>
      <c r="R79" s="35">
        <v>0</v>
      </c>
      <c r="S79" s="78">
        <v>0</v>
      </c>
      <c r="T79" s="79">
        <f t="shared" si="7"/>
        <v>4510</v>
      </c>
      <c r="U79" s="66"/>
      <c r="V79" s="23"/>
    </row>
    <row r="80" spans="1:22" ht="108" customHeight="1">
      <c r="A80" s="7" t="s">
        <v>298</v>
      </c>
      <c r="B80" s="4" t="s">
        <v>304</v>
      </c>
      <c r="C80" s="17" t="s">
        <v>306</v>
      </c>
      <c r="D80" s="49" t="s">
        <v>178</v>
      </c>
      <c r="E80" s="52">
        <f t="shared" si="4"/>
        <v>1463.574</v>
      </c>
      <c r="F80" s="52">
        <f>166.03355-95.46005</f>
        <v>70.574</v>
      </c>
      <c r="G80" s="35">
        <v>1393</v>
      </c>
      <c r="H80" s="52">
        <v>0</v>
      </c>
      <c r="I80" s="52">
        <v>0</v>
      </c>
      <c r="J80" s="52">
        <f t="shared" si="5"/>
        <v>0</v>
      </c>
      <c r="K80" s="52">
        <v>0</v>
      </c>
      <c r="L80" s="52">
        <v>0</v>
      </c>
      <c r="M80" s="52">
        <v>0</v>
      </c>
      <c r="N80" s="52">
        <v>0</v>
      </c>
      <c r="O80" s="52">
        <f t="shared" si="6"/>
        <v>0</v>
      </c>
      <c r="P80" s="52">
        <v>0</v>
      </c>
      <c r="Q80" s="52">
        <v>0</v>
      </c>
      <c r="R80" s="52">
        <v>0</v>
      </c>
      <c r="S80" s="52">
        <v>0</v>
      </c>
      <c r="T80" s="79">
        <f t="shared" si="7"/>
        <v>1463.6</v>
      </c>
      <c r="U80" s="66"/>
      <c r="V80" s="23"/>
    </row>
    <row r="81" spans="1:22" ht="60.75" customHeight="1">
      <c r="A81" s="7" t="s">
        <v>307</v>
      </c>
      <c r="B81" s="4" t="s">
        <v>312</v>
      </c>
      <c r="C81" s="17" t="s">
        <v>198</v>
      </c>
      <c r="D81" s="49" t="s">
        <v>180</v>
      </c>
      <c r="E81" s="52">
        <f t="shared" si="4"/>
        <v>0</v>
      </c>
      <c r="F81" s="52">
        <v>0</v>
      </c>
      <c r="G81" s="52">
        <v>0</v>
      </c>
      <c r="H81" s="52">
        <v>0</v>
      </c>
      <c r="I81" s="52">
        <v>0</v>
      </c>
      <c r="J81" s="52">
        <f t="shared" si="5"/>
        <v>0</v>
      </c>
      <c r="K81" s="52">
        <v>0</v>
      </c>
      <c r="L81" s="52">
        <v>0</v>
      </c>
      <c r="M81" s="52">
        <v>0</v>
      </c>
      <c r="N81" s="52">
        <v>0</v>
      </c>
      <c r="O81" s="52">
        <f t="shared" si="6"/>
        <v>0</v>
      </c>
      <c r="P81" s="52">
        <v>0</v>
      </c>
      <c r="Q81" s="52">
        <v>0</v>
      </c>
      <c r="R81" s="52">
        <v>0</v>
      </c>
      <c r="S81" s="52">
        <v>0</v>
      </c>
      <c r="T81" s="81">
        <f t="shared" si="7"/>
        <v>0</v>
      </c>
      <c r="U81" s="66"/>
      <c r="V81" s="23"/>
    </row>
    <row r="82" spans="1:22" ht="46.5" customHeight="1">
      <c r="A82" s="7" t="s">
        <v>311</v>
      </c>
      <c r="B82" s="4" t="s">
        <v>313</v>
      </c>
      <c r="C82" s="17" t="s">
        <v>198</v>
      </c>
      <c r="D82" s="49" t="s">
        <v>180</v>
      </c>
      <c r="E82" s="52">
        <f t="shared" si="4"/>
        <v>0</v>
      </c>
      <c r="F82" s="52">
        <v>0</v>
      </c>
      <c r="G82" s="52">
        <v>0</v>
      </c>
      <c r="H82" s="52">
        <v>0</v>
      </c>
      <c r="I82" s="52">
        <v>0</v>
      </c>
      <c r="J82" s="52">
        <f t="shared" si="5"/>
        <v>0</v>
      </c>
      <c r="K82" s="52">
        <v>0</v>
      </c>
      <c r="L82" s="52">
        <v>0</v>
      </c>
      <c r="M82" s="52">
        <v>0</v>
      </c>
      <c r="N82" s="52">
        <v>0</v>
      </c>
      <c r="O82" s="52">
        <f t="shared" si="6"/>
        <v>0</v>
      </c>
      <c r="P82" s="52">
        <v>0</v>
      </c>
      <c r="Q82" s="52">
        <v>0</v>
      </c>
      <c r="R82" s="52">
        <v>0</v>
      </c>
      <c r="S82" s="52">
        <v>0</v>
      </c>
      <c r="T82" s="81">
        <f t="shared" si="7"/>
        <v>0</v>
      </c>
      <c r="U82" s="66"/>
      <c r="V82" s="23"/>
    </row>
    <row r="83" spans="1:26" ht="28.5" customHeight="1">
      <c r="A83" s="7" t="s">
        <v>321</v>
      </c>
      <c r="B83" s="50" t="s">
        <v>64</v>
      </c>
      <c r="C83" s="17"/>
      <c r="D83" s="17"/>
      <c r="E83" s="53">
        <f>SUM(E16:E82)</f>
        <v>190246.674</v>
      </c>
      <c r="F83" s="53">
        <f aca="true" t="shared" si="8" ref="F83:T83">SUM(F16:F82)</f>
        <v>23216.374</v>
      </c>
      <c r="G83" s="53">
        <f t="shared" si="8"/>
        <v>85919.6</v>
      </c>
      <c r="H83" s="53">
        <f t="shared" si="8"/>
        <v>81100.7</v>
      </c>
      <c r="I83" s="53">
        <f t="shared" si="8"/>
        <v>10</v>
      </c>
      <c r="J83" s="53">
        <f t="shared" si="8"/>
        <v>192990.24</v>
      </c>
      <c r="K83" s="53">
        <f t="shared" si="8"/>
        <v>76500</v>
      </c>
      <c r="L83" s="53">
        <f t="shared" si="8"/>
        <v>116460.24</v>
      </c>
      <c r="M83" s="53">
        <f t="shared" si="8"/>
        <v>0</v>
      </c>
      <c r="N83" s="53">
        <f t="shared" si="8"/>
        <v>30</v>
      </c>
      <c r="O83" s="53">
        <f t="shared" si="8"/>
        <v>180000</v>
      </c>
      <c r="P83" s="53">
        <f t="shared" si="8"/>
        <v>180000</v>
      </c>
      <c r="Q83" s="53">
        <f t="shared" si="8"/>
        <v>0</v>
      </c>
      <c r="R83" s="53">
        <f t="shared" si="8"/>
        <v>0</v>
      </c>
      <c r="S83" s="53">
        <f t="shared" si="8"/>
        <v>0</v>
      </c>
      <c r="T83" s="53">
        <f t="shared" si="8"/>
        <v>563236.9</v>
      </c>
      <c r="U83" s="51">
        <f aca="true" t="shared" si="9" ref="U83:Z83">SUM(U16:U79)</f>
        <v>0</v>
      </c>
      <c r="V83" s="51">
        <f t="shared" si="9"/>
        <v>0</v>
      </c>
      <c r="W83" s="51">
        <f t="shared" si="9"/>
        <v>0</v>
      </c>
      <c r="X83" s="51">
        <f t="shared" si="9"/>
        <v>0</v>
      </c>
      <c r="Y83" s="51">
        <f t="shared" si="9"/>
        <v>0</v>
      </c>
      <c r="Z83" s="51">
        <f t="shared" si="9"/>
        <v>0</v>
      </c>
    </row>
    <row r="84" spans="1:21" ht="34.5" customHeight="1">
      <c r="A84" s="65">
        <v>2</v>
      </c>
      <c r="B84" s="105" t="s">
        <v>208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7"/>
      <c r="U84" s="66"/>
    </row>
    <row r="85" spans="1:29" ht="131.25" customHeight="1">
      <c r="A85" s="7" t="s">
        <v>183</v>
      </c>
      <c r="B85" s="4" t="s">
        <v>267</v>
      </c>
      <c r="C85" s="17" t="s">
        <v>198</v>
      </c>
      <c r="D85" s="49" t="s">
        <v>277</v>
      </c>
      <c r="E85" s="35">
        <f aca="true" t="shared" si="10" ref="E85:E93">SUM(F85:I85)</f>
        <v>945</v>
      </c>
      <c r="F85" s="36">
        <v>945</v>
      </c>
      <c r="G85" s="36">
        <v>0</v>
      </c>
      <c r="H85" s="36">
        <v>0</v>
      </c>
      <c r="I85" s="36">
        <v>0</v>
      </c>
      <c r="J85" s="35">
        <f aca="true" t="shared" si="11" ref="J85:J93">SUM(K85:N85)</f>
        <v>984</v>
      </c>
      <c r="K85" s="36">
        <v>984</v>
      </c>
      <c r="L85" s="36">
        <v>0</v>
      </c>
      <c r="M85" s="36">
        <v>0</v>
      </c>
      <c r="N85" s="36">
        <v>0</v>
      </c>
      <c r="O85" s="35">
        <f aca="true" t="shared" si="12" ref="O85:O93">SUM(P85:S85)</f>
        <v>1054</v>
      </c>
      <c r="P85" s="35">
        <v>1054</v>
      </c>
      <c r="Q85" s="35">
        <v>0</v>
      </c>
      <c r="R85" s="35">
        <v>0</v>
      </c>
      <c r="S85" s="35">
        <v>0</v>
      </c>
      <c r="T85" s="79">
        <f aca="true" t="shared" si="13" ref="T85:T93">E85+J85+O85</f>
        <v>2983</v>
      </c>
      <c r="U85" s="66" t="s">
        <v>199</v>
      </c>
      <c r="V85" s="68">
        <f>T83+T85</f>
        <v>566219.9</v>
      </c>
      <c r="AB85" s="56">
        <v>2983</v>
      </c>
      <c r="AC85" s="69">
        <f>T85-AB85</f>
        <v>0</v>
      </c>
    </row>
    <row r="86" spans="1:29" ht="103.5" customHeight="1">
      <c r="A86" s="7" t="s">
        <v>184</v>
      </c>
      <c r="B86" s="14" t="s">
        <v>207</v>
      </c>
      <c r="C86" s="17" t="s">
        <v>306</v>
      </c>
      <c r="D86" s="49" t="s">
        <v>178</v>
      </c>
      <c r="E86" s="52">
        <f t="shared" si="10"/>
        <v>32562.269</v>
      </c>
      <c r="F86" s="47">
        <f>9041+23317.683-70.574-500+950-175.84</f>
        <v>32562.269</v>
      </c>
      <c r="G86" s="36">
        <v>0</v>
      </c>
      <c r="H86" s="36">
        <v>0</v>
      </c>
      <c r="I86" s="36">
        <v>0</v>
      </c>
      <c r="J86" s="35">
        <f t="shared" si="11"/>
        <v>0</v>
      </c>
      <c r="K86" s="36">
        <v>0</v>
      </c>
      <c r="L86" s="36">
        <v>0</v>
      </c>
      <c r="M86" s="36">
        <v>0</v>
      </c>
      <c r="N86" s="36">
        <v>0</v>
      </c>
      <c r="O86" s="35">
        <f t="shared" si="12"/>
        <v>0</v>
      </c>
      <c r="P86" s="36">
        <v>0</v>
      </c>
      <c r="Q86" s="36">
        <v>0</v>
      </c>
      <c r="R86" s="36">
        <v>0</v>
      </c>
      <c r="S86" s="36">
        <v>0</v>
      </c>
      <c r="T86" s="81">
        <f t="shared" si="13"/>
        <v>32562.269</v>
      </c>
      <c r="U86" s="66"/>
      <c r="AB86" s="56">
        <v>204485</v>
      </c>
      <c r="AC86" s="69">
        <f>T86-AB86</f>
        <v>-171922.7</v>
      </c>
    </row>
    <row r="87" spans="1:29" ht="78" customHeight="1">
      <c r="A87" s="7" t="s">
        <v>185</v>
      </c>
      <c r="B87" s="14" t="s">
        <v>209</v>
      </c>
      <c r="C87" s="17" t="s">
        <v>306</v>
      </c>
      <c r="D87" s="49" t="s">
        <v>178</v>
      </c>
      <c r="E87" s="35">
        <f t="shared" si="10"/>
        <v>5500</v>
      </c>
      <c r="F87" s="36">
        <v>5500</v>
      </c>
      <c r="G87" s="36">
        <v>0</v>
      </c>
      <c r="H87" s="36">
        <v>0</v>
      </c>
      <c r="I87" s="36">
        <v>0</v>
      </c>
      <c r="J87" s="35">
        <f t="shared" si="11"/>
        <v>0</v>
      </c>
      <c r="K87" s="36">
        <v>0</v>
      </c>
      <c r="L87" s="36">
        <v>0</v>
      </c>
      <c r="M87" s="36">
        <v>0</v>
      </c>
      <c r="N87" s="36">
        <v>0</v>
      </c>
      <c r="O87" s="35">
        <f t="shared" si="12"/>
        <v>0</v>
      </c>
      <c r="P87" s="36">
        <v>0</v>
      </c>
      <c r="Q87" s="36">
        <v>0</v>
      </c>
      <c r="R87" s="36">
        <v>0</v>
      </c>
      <c r="S87" s="36">
        <v>0</v>
      </c>
      <c r="T87" s="79">
        <f t="shared" si="13"/>
        <v>5500</v>
      </c>
      <c r="U87" s="66"/>
      <c r="AB87" s="56">
        <v>33000</v>
      </c>
      <c r="AC87" s="69">
        <f>T87-AB87</f>
        <v>-27500</v>
      </c>
    </row>
    <row r="88" spans="1:29" ht="88.5" customHeight="1">
      <c r="A88" s="7" t="s">
        <v>186</v>
      </c>
      <c r="B88" s="4" t="s">
        <v>275</v>
      </c>
      <c r="C88" s="17" t="s">
        <v>306</v>
      </c>
      <c r="D88" s="49" t="s">
        <v>178</v>
      </c>
      <c r="E88" s="94">
        <f t="shared" si="10"/>
        <v>824</v>
      </c>
      <c r="F88" s="36">
        <v>0</v>
      </c>
      <c r="G88" s="36">
        <v>824</v>
      </c>
      <c r="H88" s="36">
        <v>0</v>
      </c>
      <c r="I88" s="36">
        <v>0</v>
      </c>
      <c r="J88" s="35">
        <f t="shared" si="11"/>
        <v>0</v>
      </c>
      <c r="K88" s="36">
        <v>0</v>
      </c>
      <c r="L88" s="36">
        <v>0</v>
      </c>
      <c r="M88" s="36">
        <v>0</v>
      </c>
      <c r="N88" s="36">
        <v>0</v>
      </c>
      <c r="O88" s="35">
        <f t="shared" si="12"/>
        <v>0</v>
      </c>
      <c r="P88" s="36">
        <v>0</v>
      </c>
      <c r="Q88" s="36">
        <v>0</v>
      </c>
      <c r="R88" s="36">
        <v>0</v>
      </c>
      <c r="S88" s="36">
        <v>0</v>
      </c>
      <c r="T88" s="80">
        <f t="shared" si="13"/>
        <v>824</v>
      </c>
      <c r="U88" s="66"/>
      <c r="AC88" s="69"/>
    </row>
    <row r="89" spans="1:29" ht="78" customHeight="1">
      <c r="A89" s="7" t="s">
        <v>270</v>
      </c>
      <c r="B89" s="4" t="s">
        <v>269</v>
      </c>
      <c r="C89" s="17" t="s">
        <v>306</v>
      </c>
      <c r="D89" s="49" t="s">
        <v>178</v>
      </c>
      <c r="E89" s="94">
        <f t="shared" si="10"/>
        <v>200</v>
      </c>
      <c r="F89" s="95">
        <v>200</v>
      </c>
      <c r="G89" s="95">
        <v>0</v>
      </c>
      <c r="H89" s="95">
        <v>0</v>
      </c>
      <c r="I89" s="95">
        <v>0</v>
      </c>
      <c r="J89" s="35">
        <f t="shared" si="11"/>
        <v>0</v>
      </c>
      <c r="K89" s="36">
        <v>0</v>
      </c>
      <c r="L89" s="36">
        <v>0</v>
      </c>
      <c r="M89" s="36">
        <v>0</v>
      </c>
      <c r="N89" s="36">
        <v>0</v>
      </c>
      <c r="O89" s="35">
        <f t="shared" si="12"/>
        <v>0</v>
      </c>
      <c r="P89" s="36">
        <v>0</v>
      </c>
      <c r="Q89" s="36">
        <v>0</v>
      </c>
      <c r="R89" s="36">
        <v>0</v>
      </c>
      <c r="S89" s="36">
        <v>0</v>
      </c>
      <c r="T89" s="80">
        <f t="shared" si="13"/>
        <v>200</v>
      </c>
      <c r="U89" s="66"/>
      <c r="AC89" s="69"/>
    </row>
    <row r="90" spans="1:29" ht="78" customHeight="1">
      <c r="A90" s="7" t="s">
        <v>274</v>
      </c>
      <c r="B90" s="4" t="s">
        <v>288</v>
      </c>
      <c r="C90" s="17" t="s">
        <v>306</v>
      </c>
      <c r="D90" s="49" t="s">
        <v>277</v>
      </c>
      <c r="E90" s="35">
        <f t="shared" si="10"/>
        <v>21596</v>
      </c>
      <c r="F90" s="36">
        <f>20506+3372-2482</f>
        <v>21396</v>
      </c>
      <c r="G90" s="36">
        <v>0</v>
      </c>
      <c r="H90" s="36">
        <v>0</v>
      </c>
      <c r="I90" s="36">
        <v>200</v>
      </c>
      <c r="J90" s="35">
        <f t="shared" si="11"/>
        <v>15000</v>
      </c>
      <c r="K90" s="36">
        <v>15000</v>
      </c>
      <c r="L90" s="36">
        <v>0</v>
      </c>
      <c r="M90" s="36">
        <v>0</v>
      </c>
      <c r="N90" s="36">
        <v>0</v>
      </c>
      <c r="O90" s="35">
        <f t="shared" si="12"/>
        <v>0</v>
      </c>
      <c r="P90" s="35">
        <v>0</v>
      </c>
      <c r="Q90" s="35"/>
      <c r="R90" s="35">
        <v>0</v>
      </c>
      <c r="S90" s="35">
        <v>0</v>
      </c>
      <c r="T90" s="79">
        <f t="shared" si="13"/>
        <v>36596</v>
      </c>
      <c r="U90" s="66"/>
      <c r="AC90" s="69"/>
    </row>
    <row r="91" spans="1:29" ht="78" customHeight="1">
      <c r="A91" s="7" t="s">
        <v>289</v>
      </c>
      <c r="B91" s="4" t="s">
        <v>295</v>
      </c>
      <c r="C91" s="17" t="s">
        <v>306</v>
      </c>
      <c r="D91" s="49" t="s">
        <v>178</v>
      </c>
      <c r="E91" s="94">
        <f t="shared" si="10"/>
        <v>1500</v>
      </c>
      <c r="F91" s="95">
        <v>1500</v>
      </c>
      <c r="G91" s="95">
        <v>0</v>
      </c>
      <c r="H91" s="95">
        <v>0</v>
      </c>
      <c r="I91" s="95">
        <v>0</v>
      </c>
      <c r="J91" s="35">
        <f t="shared" si="11"/>
        <v>0</v>
      </c>
      <c r="K91" s="36">
        <v>0</v>
      </c>
      <c r="L91" s="36">
        <v>0</v>
      </c>
      <c r="M91" s="36">
        <v>0</v>
      </c>
      <c r="N91" s="36">
        <v>0</v>
      </c>
      <c r="O91" s="35">
        <f t="shared" si="12"/>
        <v>0</v>
      </c>
      <c r="P91" s="36">
        <v>0</v>
      </c>
      <c r="Q91" s="36">
        <v>0</v>
      </c>
      <c r="R91" s="36">
        <v>0</v>
      </c>
      <c r="S91" s="36">
        <v>0</v>
      </c>
      <c r="T91" s="80">
        <f t="shared" si="13"/>
        <v>1500</v>
      </c>
      <c r="U91" s="66"/>
      <c r="AC91" s="69"/>
    </row>
    <row r="92" spans="1:29" ht="86.25" customHeight="1">
      <c r="A92" s="7" t="s">
        <v>293</v>
      </c>
      <c r="B92" s="4" t="s">
        <v>294</v>
      </c>
      <c r="C92" s="17" t="s">
        <v>198</v>
      </c>
      <c r="D92" s="49" t="s">
        <v>299</v>
      </c>
      <c r="E92" s="35">
        <f t="shared" si="10"/>
        <v>0</v>
      </c>
      <c r="F92" s="36">
        <v>0</v>
      </c>
      <c r="G92" s="36">
        <v>0</v>
      </c>
      <c r="H92" s="36">
        <v>0</v>
      </c>
      <c r="I92" s="36">
        <v>0</v>
      </c>
      <c r="J92" s="35">
        <f t="shared" si="11"/>
        <v>0</v>
      </c>
      <c r="K92" s="36">
        <v>0</v>
      </c>
      <c r="L92" s="36">
        <v>0</v>
      </c>
      <c r="M92" s="36">
        <v>0</v>
      </c>
      <c r="N92" s="36">
        <v>0</v>
      </c>
      <c r="O92" s="35">
        <f t="shared" si="12"/>
        <v>0</v>
      </c>
      <c r="P92" s="35">
        <v>0</v>
      </c>
      <c r="Q92" s="35"/>
      <c r="R92" s="35">
        <v>0</v>
      </c>
      <c r="S92" s="35">
        <v>0</v>
      </c>
      <c r="T92" s="79">
        <f t="shared" si="13"/>
        <v>0</v>
      </c>
      <c r="U92" s="66"/>
      <c r="AC92" s="69"/>
    </row>
    <row r="93" spans="1:29" ht="86.25" customHeight="1">
      <c r="A93" s="7" t="s">
        <v>301</v>
      </c>
      <c r="B93" s="4" t="s">
        <v>302</v>
      </c>
      <c r="C93" s="17" t="s">
        <v>306</v>
      </c>
      <c r="D93" s="49" t="s">
        <v>178</v>
      </c>
      <c r="E93" s="94">
        <f t="shared" si="10"/>
        <v>1717.9</v>
      </c>
      <c r="F93" s="95">
        <v>0</v>
      </c>
      <c r="G93" s="36">
        <v>1717.9</v>
      </c>
      <c r="H93" s="95">
        <v>0</v>
      </c>
      <c r="I93" s="95">
        <v>0</v>
      </c>
      <c r="J93" s="35">
        <f t="shared" si="11"/>
        <v>0</v>
      </c>
      <c r="K93" s="36">
        <v>0</v>
      </c>
      <c r="L93" s="36">
        <v>0</v>
      </c>
      <c r="M93" s="36">
        <v>0</v>
      </c>
      <c r="N93" s="36">
        <v>0</v>
      </c>
      <c r="O93" s="35">
        <f t="shared" si="12"/>
        <v>0</v>
      </c>
      <c r="P93" s="36">
        <v>0</v>
      </c>
      <c r="Q93" s="36">
        <v>0</v>
      </c>
      <c r="R93" s="36">
        <v>0</v>
      </c>
      <c r="S93" s="36">
        <v>0</v>
      </c>
      <c r="T93" s="80">
        <f t="shared" si="13"/>
        <v>1717.9</v>
      </c>
      <c r="U93" s="66"/>
      <c r="AC93" s="69"/>
    </row>
    <row r="94" spans="1:29" s="10" customFormat="1" ht="23.25" customHeight="1">
      <c r="A94" s="7" t="s">
        <v>303</v>
      </c>
      <c r="B94" s="26" t="s">
        <v>65</v>
      </c>
      <c r="C94" s="27"/>
      <c r="D94" s="27"/>
      <c r="E94" s="53">
        <f>SUM(E85:E93)</f>
        <v>64845.169</v>
      </c>
      <c r="F94" s="53">
        <f aca="true" t="shared" si="14" ref="F94:T94">SUM(F85:F93)</f>
        <v>62103.269</v>
      </c>
      <c r="G94" s="53">
        <f t="shared" si="14"/>
        <v>2541.9</v>
      </c>
      <c r="H94" s="53">
        <f t="shared" si="14"/>
        <v>0</v>
      </c>
      <c r="I94" s="53">
        <f t="shared" si="14"/>
        <v>200</v>
      </c>
      <c r="J94" s="53">
        <f t="shared" si="14"/>
        <v>15984</v>
      </c>
      <c r="K94" s="53">
        <f t="shared" si="14"/>
        <v>15984</v>
      </c>
      <c r="L94" s="53">
        <f t="shared" si="14"/>
        <v>0</v>
      </c>
      <c r="M94" s="53">
        <f t="shared" si="14"/>
        <v>0</v>
      </c>
      <c r="N94" s="53">
        <f t="shared" si="14"/>
        <v>0</v>
      </c>
      <c r="O94" s="53">
        <f t="shared" si="14"/>
        <v>1054</v>
      </c>
      <c r="P94" s="53">
        <f t="shared" si="14"/>
        <v>1054</v>
      </c>
      <c r="Q94" s="53">
        <f t="shared" si="14"/>
        <v>0</v>
      </c>
      <c r="R94" s="53">
        <f t="shared" si="14"/>
        <v>0</v>
      </c>
      <c r="S94" s="53">
        <f t="shared" si="14"/>
        <v>0</v>
      </c>
      <c r="T94" s="53">
        <f t="shared" si="14"/>
        <v>81883.169</v>
      </c>
      <c r="U94" s="12"/>
      <c r="AB94" s="30">
        <v>3129781.2</v>
      </c>
      <c r="AC94" s="69">
        <f>T94-AB94</f>
        <v>-3047898</v>
      </c>
    </row>
    <row r="95" spans="1:21" ht="24" customHeight="1">
      <c r="A95" s="65">
        <v>3</v>
      </c>
      <c r="B95" s="108" t="s">
        <v>181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82"/>
      <c r="U95" s="56"/>
    </row>
    <row r="96" spans="1:21" ht="78.75">
      <c r="A96" s="65">
        <v>3.1</v>
      </c>
      <c r="B96" s="4" t="s">
        <v>66</v>
      </c>
      <c r="C96" s="17"/>
      <c r="D96" s="17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83"/>
      <c r="U96" s="56"/>
    </row>
    <row r="97" spans="1:21" ht="86.25" customHeight="1">
      <c r="A97" s="7" t="s">
        <v>67</v>
      </c>
      <c r="B97" s="22" t="s">
        <v>68</v>
      </c>
      <c r="C97" s="17" t="s">
        <v>306</v>
      </c>
      <c r="D97" s="49" t="s">
        <v>277</v>
      </c>
      <c r="E97" s="35">
        <f aca="true" t="shared" si="15" ref="E97:E116">SUM(F97:I97)</f>
        <v>12</v>
      </c>
      <c r="F97" s="36">
        <v>12</v>
      </c>
      <c r="G97" s="36">
        <v>0</v>
      </c>
      <c r="H97" s="36">
        <v>0</v>
      </c>
      <c r="I97" s="36">
        <v>0</v>
      </c>
      <c r="J97" s="35">
        <f aca="true" t="shared" si="16" ref="J97:J116">SUM(K97:N97)</f>
        <v>12</v>
      </c>
      <c r="K97" s="36">
        <v>12</v>
      </c>
      <c r="L97" s="36">
        <v>0</v>
      </c>
      <c r="M97" s="36">
        <v>0</v>
      </c>
      <c r="N97" s="36">
        <v>0</v>
      </c>
      <c r="O97" s="35">
        <f aca="true" t="shared" si="17" ref="O97:O116">SUM(P97:S97)</f>
        <v>12</v>
      </c>
      <c r="P97" s="36">
        <v>12</v>
      </c>
      <c r="Q97" s="36">
        <v>0</v>
      </c>
      <c r="R97" s="36">
        <v>0</v>
      </c>
      <c r="S97" s="36">
        <v>0</v>
      </c>
      <c r="T97" s="79">
        <f aca="true" t="shared" si="18" ref="T97:T149">E97+J97+O97</f>
        <v>36</v>
      </c>
      <c r="U97" s="56"/>
    </row>
    <row r="98" spans="1:21" ht="60">
      <c r="A98" s="7" t="s">
        <v>69</v>
      </c>
      <c r="B98" s="22" t="s">
        <v>278</v>
      </c>
      <c r="C98" s="17" t="s">
        <v>306</v>
      </c>
      <c r="D98" s="49" t="s">
        <v>277</v>
      </c>
      <c r="E98" s="35">
        <f t="shared" si="15"/>
        <v>10</v>
      </c>
      <c r="F98" s="36">
        <v>10</v>
      </c>
      <c r="G98" s="36">
        <v>0</v>
      </c>
      <c r="H98" s="36">
        <v>0</v>
      </c>
      <c r="I98" s="36">
        <v>0</v>
      </c>
      <c r="J98" s="35">
        <f t="shared" si="16"/>
        <v>10</v>
      </c>
      <c r="K98" s="36">
        <v>10</v>
      </c>
      <c r="L98" s="36">
        <v>0</v>
      </c>
      <c r="M98" s="36">
        <v>0</v>
      </c>
      <c r="N98" s="36">
        <v>0</v>
      </c>
      <c r="O98" s="35">
        <f t="shared" si="17"/>
        <v>10</v>
      </c>
      <c r="P98" s="36">
        <v>10</v>
      </c>
      <c r="Q98" s="36">
        <v>0</v>
      </c>
      <c r="R98" s="36">
        <v>0</v>
      </c>
      <c r="S98" s="36">
        <v>0</v>
      </c>
      <c r="T98" s="79">
        <f t="shared" si="18"/>
        <v>30</v>
      </c>
      <c r="U98" s="56"/>
    </row>
    <row r="99" spans="1:21" ht="93.75" customHeight="1">
      <c r="A99" s="7" t="s">
        <v>70</v>
      </c>
      <c r="B99" s="22" t="s">
        <v>71</v>
      </c>
      <c r="C99" s="17" t="s">
        <v>306</v>
      </c>
      <c r="D99" s="49" t="s">
        <v>277</v>
      </c>
      <c r="E99" s="35">
        <f t="shared" si="15"/>
        <v>6</v>
      </c>
      <c r="F99" s="36">
        <v>6</v>
      </c>
      <c r="G99" s="36">
        <v>0</v>
      </c>
      <c r="H99" s="36">
        <v>0</v>
      </c>
      <c r="I99" s="36">
        <v>0</v>
      </c>
      <c r="J99" s="35">
        <f t="shared" si="16"/>
        <v>6</v>
      </c>
      <c r="K99" s="36">
        <v>6</v>
      </c>
      <c r="L99" s="36">
        <v>0</v>
      </c>
      <c r="M99" s="36">
        <v>0</v>
      </c>
      <c r="N99" s="36">
        <v>0</v>
      </c>
      <c r="O99" s="35">
        <f t="shared" si="17"/>
        <v>6</v>
      </c>
      <c r="P99" s="36">
        <v>6</v>
      </c>
      <c r="Q99" s="36">
        <v>0</v>
      </c>
      <c r="R99" s="36">
        <v>0</v>
      </c>
      <c r="S99" s="36">
        <v>0</v>
      </c>
      <c r="T99" s="79">
        <f t="shared" si="18"/>
        <v>18</v>
      </c>
      <c r="U99" s="56"/>
    </row>
    <row r="100" spans="1:21" ht="87.75" customHeight="1">
      <c r="A100" s="7" t="s">
        <v>72</v>
      </c>
      <c r="B100" s="22" t="s">
        <v>73</v>
      </c>
      <c r="C100" s="17" t="s">
        <v>306</v>
      </c>
      <c r="D100" s="49" t="s">
        <v>277</v>
      </c>
      <c r="E100" s="35">
        <f t="shared" si="15"/>
        <v>273</v>
      </c>
      <c r="F100" s="36">
        <v>273</v>
      </c>
      <c r="G100" s="36">
        <v>0</v>
      </c>
      <c r="H100" s="36">
        <v>0</v>
      </c>
      <c r="I100" s="36">
        <v>0</v>
      </c>
      <c r="J100" s="35">
        <f t="shared" si="16"/>
        <v>273</v>
      </c>
      <c r="K100" s="36">
        <v>273</v>
      </c>
      <c r="L100" s="36">
        <v>0</v>
      </c>
      <c r="M100" s="36">
        <v>0</v>
      </c>
      <c r="N100" s="36">
        <v>0</v>
      </c>
      <c r="O100" s="35">
        <f t="shared" si="17"/>
        <v>273</v>
      </c>
      <c r="P100" s="36">
        <v>273</v>
      </c>
      <c r="Q100" s="36">
        <v>0</v>
      </c>
      <c r="R100" s="36">
        <v>0</v>
      </c>
      <c r="S100" s="36">
        <v>0</v>
      </c>
      <c r="T100" s="79">
        <f t="shared" si="18"/>
        <v>819</v>
      </c>
      <c r="U100" s="56"/>
    </row>
    <row r="101" spans="1:21" ht="76.5" customHeight="1">
      <c r="A101" s="7" t="s">
        <v>74</v>
      </c>
      <c r="B101" s="4" t="s">
        <v>182</v>
      </c>
      <c r="C101" s="17" t="s">
        <v>306</v>
      </c>
      <c r="D101" s="49" t="s">
        <v>277</v>
      </c>
      <c r="E101" s="35">
        <f t="shared" si="15"/>
        <v>94.3</v>
      </c>
      <c r="F101" s="36">
        <f>210-115.7</f>
        <v>94.3</v>
      </c>
      <c r="G101" s="36">
        <v>0</v>
      </c>
      <c r="H101" s="36">
        <v>0</v>
      </c>
      <c r="I101" s="36">
        <v>0</v>
      </c>
      <c r="J101" s="35">
        <f t="shared" si="16"/>
        <v>210</v>
      </c>
      <c r="K101" s="36">
        <v>210</v>
      </c>
      <c r="L101" s="36">
        <v>0</v>
      </c>
      <c r="M101" s="36">
        <v>0</v>
      </c>
      <c r="N101" s="36">
        <v>0</v>
      </c>
      <c r="O101" s="35">
        <f t="shared" si="17"/>
        <v>210</v>
      </c>
      <c r="P101" s="36">
        <v>210</v>
      </c>
      <c r="Q101" s="36">
        <v>0</v>
      </c>
      <c r="R101" s="36">
        <v>0</v>
      </c>
      <c r="S101" s="36">
        <v>0</v>
      </c>
      <c r="T101" s="79">
        <f t="shared" si="18"/>
        <v>514.3</v>
      </c>
      <c r="U101" s="56"/>
    </row>
    <row r="102" spans="1:21" ht="60">
      <c r="A102" s="7" t="s">
        <v>75</v>
      </c>
      <c r="B102" s="22" t="s">
        <v>76</v>
      </c>
      <c r="C102" s="17" t="s">
        <v>306</v>
      </c>
      <c r="D102" s="49" t="s">
        <v>277</v>
      </c>
      <c r="E102" s="35">
        <f t="shared" si="15"/>
        <v>95</v>
      </c>
      <c r="F102" s="36">
        <v>95</v>
      </c>
      <c r="G102" s="36">
        <v>0</v>
      </c>
      <c r="H102" s="36">
        <v>0</v>
      </c>
      <c r="I102" s="36">
        <v>0</v>
      </c>
      <c r="J102" s="35">
        <f t="shared" si="16"/>
        <v>95</v>
      </c>
      <c r="K102" s="36">
        <v>95</v>
      </c>
      <c r="L102" s="36">
        <v>0</v>
      </c>
      <c r="M102" s="36">
        <v>0</v>
      </c>
      <c r="N102" s="36">
        <v>0</v>
      </c>
      <c r="O102" s="35">
        <f t="shared" si="17"/>
        <v>95</v>
      </c>
      <c r="P102" s="36">
        <v>95</v>
      </c>
      <c r="Q102" s="36">
        <v>0</v>
      </c>
      <c r="R102" s="36">
        <v>0</v>
      </c>
      <c r="S102" s="36">
        <v>0</v>
      </c>
      <c r="T102" s="79">
        <f t="shared" si="18"/>
        <v>285</v>
      </c>
      <c r="U102" s="56"/>
    </row>
    <row r="103" spans="1:21" ht="82.5" customHeight="1">
      <c r="A103" s="7" t="s">
        <v>77</v>
      </c>
      <c r="B103" s="22" t="s">
        <v>211</v>
      </c>
      <c r="C103" s="17" t="s">
        <v>306</v>
      </c>
      <c r="D103" s="49" t="s">
        <v>277</v>
      </c>
      <c r="E103" s="35">
        <f t="shared" si="15"/>
        <v>105</v>
      </c>
      <c r="F103" s="36">
        <v>105</v>
      </c>
      <c r="G103" s="36">
        <v>0</v>
      </c>
      <c r="H103" s="36">
        <v>0</v>
      </c>
      <c r="I103" s="36">
        <v>0</v>
      </c>
      <c r="J103" s="35">
        <f t="shared" si="16"/>
        <v>105</v>
      </c>
      <c r="K103" s="36">
        <v>105</v>
      </c>
      <c r="L103" s="36">
        <v>0</v>
      </c>
      <c r="M103" s="36">
        <v>0</v>
      </c>
      <c r="N103" s="36">
        <v>0</v>
      </c>
      <c r="O103" s="35">
        <f t="shared" si="17"/>
        <v>105</v>
      </c>
      <c r="P103" s="36">
        <v>105</v>
      </c>
      <c r="Q103" s="36">
        <v>0</v>
      </c>
      <c r="R103" s="36">
        <v>0</v>
      </c>
      <c r="S103" s="36">
        <v>0</v>
      </c>
      <c r="T103" s="79">
        <f t="shared" si="18"/>
        <v>315</v>
      </c>
      <c r="U103" s="56"/>
    </row>
    <row r="104" spans="1:21" ht="100.5" customHeight="1">
      <c r="A104" s="7" t="s">
        <v>79</v>
      </c>
      <c r="B104" s="22" t="s">
        <v>78</v>
      </c>
      <c r="C104" s="17" t="s">
        <v>306</v>
      </c>
      <c r="D104" s="49" t="s">
        <v>277</v>
      </c>
      <c r="E104" s="35">
        <f t="shared" si="15"/>
        <v>3</v>
      </c>
      <c r="F104" s="36">
        <v>3</v>
      </c>
      <c r="G104" s="36">
        <v>0</v>
      </c>
      <c r="H104" s="36">
        <v>0</v>
      </c>
      <c r="I104" s="36">
        <v>0</v>
      </c>
      <c r="J104" s="35">
        <f t="shared" si="16"/>
        <v>3</v>
      </c>
      <c r="K104" s="36">
        <v>3</v>
      </c>
      <c r="L104" s="36">
        <v>0</v>
      </c>
      <c r="M104" s="36">
        <v>0</v>
      </c>
      <c r="N104" s="36">
        <v>0</v>
      </c>
      <c r="O104" s="35">
        <f t="shared" si="17"/>
        <v>3</v>
      </c>
      <c r="P104" s="36">
        <v>3</v>
      </c>
      <c r="Q104" s="36">
        <v>0</v>
      </c>
      <c r="R104" s="36">
        <v>0</v>
      </c>
      <c r="S104" s="36">
        <v>0</v>
      </c>
      <c r="T104" s="79">
        <f t="shared" si="18"/>
        <v>9</v>
      </c>
      <c r="U104" s="56"/>
    </row>
    <row r="105" spans="1:21" ht="117.75" customHeight="1">
      <c r="A105" s="7" t="s">
        <v>80</v>
      </c>
      <c r="B105" s="22" t="s">
        <v>210</v>
      </c>
      <c r="C105" s="17" t="s">
        <v>306</v>
      </c>
      <c r="D105" s="49" t="s">
        <v>277</v>
      </c>
      <c r="E105" s="35">
        <f t="shared" si="15"/>
        <v>230</v>
      </c>
      <c r="F105" s="36">
        <v>230</v>
      </c>
      <c r="G105" s="36">
        <v>0</v>
      </c>
      <c r="H105" s="36">
        <v>0</v>
      </c>
      <c r="I105" s="36">
        <v>0</v>
      </c>
      <c r="J105" s="35">
        <f t="shared" si="16"/>
        <v>230</v>
      </c>
      <c r="K105" s="36">
        <v>230</v>
      </c>
      <c r="L105" s="36">
        <v>0</v>
      </c>
      <c r="M105" s="36">
        <v>0</v>
      </c>
      <c r="N105" s="36">
        <v>0</v>
      </c>
      <c r="O105" s="35">
        <f t="shared" si="17"/>
        <v>230</v>
      </c>
      <c r="P105" s="36">
        <v>230</v>
      </c>
      <c r="Q105" s="36">
        <v>0</v>
      </c>
      <c r="R105" s="36">
        <v>0</v>
      </c>
      <c r="S105" s="36">
        <v>0</v>
      </c>
      <c r="T105" s="79">
        <f t="shared" si="18"/>
        <v>690</v>
      </c>
      <c r="U105" s="56"/>
    </row>
    <row r="106" spans="1:21" ht="60">
      <c r="A106" s="7" t="s">
        <v>82</v>
      </c>
      <c r="B106" s="22" t="s">
        <v>81</v>
      </c>
      <c r="C106" s="17" t="s">
        <v>306</v>
      </c>
      <c r="D106" s="49" t="s">
        <v>277</v>
      </c>
      <c r="E106" s="35">
        <f t="shared" si="15"/>
        <v>9</v>
      </c>
      <c r="F106" s="36">
        <v>9</v>
      </c>
      <c r="G106" s="36">
        <v>0</v>
      </c>
      <c r="H106" s="36">
        <v>0</v>
      </c>
      <c r="I106" s="36">
        <v>0</v>
      </c>
      <c r="J106" s="35">
        <f t="shared" si="16"/>
        <v>9</v>
      </c>
      <c r="K106" s="36">
        <v>9</v>
      </c>
      <c r="L106" s="36">
        <v>0</v>
      </c>
      <c r="M106" s="36">
        <v>0</v>
      </c>
      <c r="N106" s="36">
        <v>0</v>
      </c>
      <c r="O106" s="35">
        <f t="shared" si="17"/>
        <v>9</v>
      </c>
      <c r="P106" s="36">
        <v>9</v>
      </c>
      <c r="Q106" s="36">
        <v>0</v>
      </c>
      <c r="R106" s="36">
        <v>0</v>
      </c>
      <c r="S106" s="36">
        <v>0</v>
      </c>
      <c r="T106" s="79">
        <f t="shared" si="18"/>
        <v>27</v>
      </c>
      <c r="U106" s="56"/>
    </row>
    <row r="107" spans="1:21" ht="60">
      <c r="A107" s="7" t="s">
        <v>173</v>
      </c>
      <c r="B107" s="22" t="s">
        <v>83</v>
      </c>
      <c r="C107" s="17" t="s">
        <v>306</v>
      </c>
      <c r="D107" s="49" t="s">
        <v>277</v>
      </c>
      <c r="E107" s="35">
        <f t="shared" si="15"/>
        <v>8</v>
      </c>
      <c r="F107" s="36">
        <v>8</v>
      </c>
      <c r="G107" s="36">
        <v>0</v>
      </c>
      <c r="H107" s="36">
        <v>0</v>
      </c>
      <c r="I107" s="36">
        <v>0</v>
      </c>
      <c r="J107" s="35">
        <f t="shared" si="16"/>
        <v>8</v>
      </c>
      <c r="K107" s="36">
        <v>8</v>
      </c>
      <c r="L107" s="36">
        <v>0</v>
      </c>
      <c r="M107" s="36">
        <v>0</v>
      </c>
      <c r="N107" s="36">
        <v>0</v>
      </c>
      <c r="O107" s="35">
        <f t="shared" si="17"/>
        <v>8</v>
      </c>
      <c r="P107" s="36">
        <v>8</v>
      </c>
      <c r="Q107" s="36">
        <v>0</v>
      </c>
      <c r="R107" s="36">
        <v>0</v>
      </c>
      <c r="S107" s="36">
        <v>0</v>
      </c>
      <c r="T107" s="79">
        <f t="shared" si="18"/>
        <v>24</v>
      </c>
      <c r="U107" s="56"/>
    </row>
    <row r="108" spans="1:21" ht="60">
      <c r="A108" s="7" t="s">
        <v>174</v>
      </c>
      <c r="B108" s="22" t="s">
        <v>85</v>
      </c>
      <c r="C108" s="17" t="s">
        <v>306</v>
      </c>
      <c r="D108" s="49" t="s">
        <v>277</v>
      </c>
      <c r="E108" s="35">
        <f t="shared" si="15"/>
        <v>8</v>
      </c>
      <c r="F108" s="36">
        <v>8</v>
      </c>
      <c r="G108" s="36">
        <v>0</v>
      </c>
      <c r="H108" s="36">
        <v>0</v>
      </c>
      <c r="I108" s="36">
        <v>0</v>
      </c>
      <c r="J108" s="35">
        <f t="shared" si="16"/>
        <v>8</v>
      </c>
      <c r="K108" s="36">
        <v>8</v>
      </c>
      <c r="L108" s="36">
        <v>0</v>
      </c>
      <c r="M108" s="36">
        <v>0</v>
      </c>
      <c r="N108" s="36">
        <v>0</v>
      </c>
      <c r="O108" s="35">
        <f t="shared" si="17"/>
        <v>8</v>
      </c>
      <c r="P108" s="36">
        <v>8</v>
      </c>
      <c r="Q108" s="36">
        <v>0</v>
      </c>
      <c r="R108" s="36">
        <v>0</v>
      </c>
      <c r="S108" s="36">
        <v>0</v>
      </c>
      <c r="T108" s="79">
        <f t="shared" si="18"/>
        <v>24</v>
      </c>
      <c r="U108" s="56"/>
    </row>
    <row r="109" spans="1:21" ht="60">
      <c r="A109" s="7" t="s">
        <v>84</v>
      </c>
      <c r="B109" s="22" t="s">
        <v>87</v>
      </c>
      <c r="C109" s="17" t="s">
        <v>306</v>
      </c>
      <c r="D109" s="49" t="s">
        <v>277</v>
      </c>
      <c r="E109" s="35">
        <f t="shared" si="15"/>
        <v>55</v>
      </c>
      <c r="F109" s="36">
        <v>55</v>
      </c>
      <c r="G109" s="36">
        <v>0</v>
      </c>
      <c r="H109" s="36">
        <v>0</v>
      </c>
      <c r="I109" s="36">
        <v>0</v>
      </c>
      <c r="J109" s="35">
        <f t="shared" si="16"/>
        <v>55</v>
      </c>
      <c r="K109" s="36">
        <v>55</v>
      </c>
      <c r="L109" s="36">
        <v>0</v>
      </c>
      <c r="M109" s="36">
        <v>0</v>
      </c>
      <c r="N109" s="36">
        <v>0</v>
      </c>
      <c r="O109" s="35">
        <f t="shared" si="17"/>
        <v>55</v>
      </c>
      <c r="P109" s="36">
        <v>55</v>
      </c>
      <c r="Q109" s="36">
        <v>0</v>
      </c>
      <c r="R109" s="36">
        <v>0</v>
      </c>
      <c r="S109" s="36">
        <v>0</v>
      </c>
      <c r="T109" s="79">
        <f t="shared" si="18"/>
        <v>165</v>
      </c>
      <c r="U109" s="56"/>
    </row>
    <row r="110" spans="1:21" ht="60">
      <c r="A110" s="7" t="s">
        <v>86</v>
      </c>
      <c r="B110" s="22" t="s">
        <v>212</v>
      </c>
      <c r="C110" s="17" t="s">
        <v>306</v>
      </c>
      <c r="D110" s="49" t="s">
        <v>277</v>
      </c>
      <c r="E110" s="35">
        <f t="shared" si="15"/>
        <v>3</v>
      </c>
      <c r="F110" s="36">
        <v>3</v>
      </c>
      <c r="G110" s="36">
        <v>0</v>
      </c>
      <c r="H110" s="36">
        <v>0</v>
      </c>
      <c r="I110" s="36">
        <v>0</v>
      </c>
      <c r="J110" s="35">
        <f t="shared" si="16"/>
        <v>3</v>
      </c>
      <c r="K110" s="36">
        <v>3</v>
      </c>
      <c r="L110" s="36">
        <v>0</v>
      </c>
      <c r="M110" s="36">
        <v>0</v>
      </c>
      <c r="N110" s="36">
        <v>0</v>
      </c>
      <c r="O110" s="35">
        <f t="shared" si="17"/>
        <v>3</v>
      </c>
      <c r="P110" s="36">
        <v>3</v>
      </c>
      <c r="Q110" s="36">
        <v>0</v>
      </c>
      <c r="R110" s="36">
        <v>0</v>
      </c>
      <c r="S110" s="36">
        <v>0</v>
      </c>
      <c r="T110" s="79">
        <f t="shared" si="18"/>
        <v>9</v>
      </c>
      <c r="U110" s="56"/>
    </row>
    <row r="111" spans="1:21" ht="60">
      <c r="A111" s="7" t="s">
        <v>88</v>
      </c>
      <c r="B111" s="22" t="s">
        <v>279</v>
      </c>
      <c r="C111" s="17" t="s">
        <v>306</v>
      </c>
      <c r="D111" s="49" t="s">
        <v>277</v>
      </c>
      <c r="E111" s="35">
        <f t="shared" si="15"/>
        <v>5</v>
      </c>
      <c r="F111" s="36">
        <v>5</v>
      </c>
      <c r="G111" s="36">
        <v>0</v>
      </c>
      <c r="H111" s="36">
        <v>0</v>
      </c>
      <c r="I111" s="36">
        <v>0</v>
      </c>
      <c r="J111" s="35">
        <f t="shared" si="16"/>
        <v>5</v>
      </c>
      <c r="K111" s="36">
        <v>5</v>
      </c>
      <c r="L111" s="36">
        <v>0</v>
      </c>
      <c r="M111" s="36">
        <v>0</v>
      </c>
      <c r="N111" s="36">
        <v>0</v>
      </c>
      <c r="O111" s="35">
        <f t="shared" si="17"/>
        <v>5</v>
      </c>
      <c r="P111" s="36">
        <v>5</v>
      </c>
      <c r="Q111" s="36">
        <v>0</v>
      </c>
      <c r="R111" s="36">
        <v>0</v>
      </c>
      <c r="S111" s="36">
        <v>0</v>
      </c>
      <c r="T111" s="79">
        <f t="shared" si="18"/>
        <v>15</v>
      </c>
      <c r="U111" s="56"/>
    </row>
    <row r="112" spans="1:21" ht="60">
      <c r="A112" s="7" t="s">
        <v>89</v>
      </c>
      <c r="B112" s="22" t="s">
        <v>91</v>
      </c>
      <c r="C112" s="17" t="s">
        <v>306</v>
      </c>
      <c r="D112" s="49" t="s">
        <v>277</v>
      </c>
      <c r="E112" s="35">
        <f t="shared" si="15"/>
        <v>1</v>
      </c>
      <c r="F112" s="36">
        <v>1</v>
      </c>
      <c r="G112" s="36">
        <v>0</v>
      </c>
      <c r="H112" s="36">
        <v>0</v>
      </c>
      <c r="I112" s="36">
        <v>0</v>
      </c>
      <c r="J112" s="35">
        <f t="shared" si="16"/>
        <v>1</v>
      </c>
      <c r="K112" s="36">
        <v>1</v>
      </c>
      <c r="L112" s="36">
        <v>0</v>
      </c>
      <c r="M112" s="36">
        <v>0</v>
      </c>
      <c r="N112" s="36">
        <v>0</v>
      </c>
      <c r="O112" s="35">
        <f t="shared" si="17"/>
        <v>1</v>
      </c>
      <c r="P112" s="36">
        <v>1</v>
      </c>
      <c r="Q112" s="36">
        <v>0</v>
      </c>
      <c r="R112" s="36">
        <v>0</v>
      </c>
      <c r="S112" s="36">
        <v>0</v>
      </c>
      <c r="T112" s="79">
        <f t="shared" si="18"/>
        <v>3</v>
      </c>
      <c r="U112" s="56"/>
    </row>
    <row r="113" spans="1:21" ht="60">
      <c r="A113" s="7" t="s">
        <v>90</v>
      </c>
      <c r="B113" s="22" t="s">
        <v>93</v>
      </c>
      <c r="C113" s="17" t="s">
        <v>306</v>
      </c>
      <c r="D113" s="49" t="s">
        <v>277</v>
      </c>
      <c r="E113" s="35">
        <f t="shared" si="15"/>
        <v>3</v>
      </c>
      <c r="F113" s="36">
        <v>3</v>
      </c>
      <c r="G113" s="36">
        <v>0</v>
      </c>
      <c r="H113" s="36">
        <v>0</v>
      </c>
      <c r="I113" s="36">
        <v>0</v>
      </c>
      <c r="J113" s="35">
        <f t="shared" si="16"/>
        <v>3</v>
      </c>
      <c r="K113" s="36">
        <v>3</v>
      </c>
      <c r="L113" s="36">
        <v>0</v>
      </c>
      <c r="M113" s="36">
        <v>0</v>
      </c>
      <c r="N113" s="36">
        <v>0</v>
      </c>
      <c r="O113" s="35">
        <f t="shared" si="17"/>
        <v>3</v>
      </c>
      <c r="P113" s="36">
        <v>3</v>
      </c>
      <c r="Q113" s="36">
        <v>0</v>
      </c>
      <c r="R113" s="36">
        <v>0</v>
      </c>
      <c r="S113" s="36">
        <v>0</v>
      </c>
      <c r="T113" s="79">
        <f t="shared" si="18"/>
        <v>9</v>
      </c>
      <c r="U113" s="56"/>
    </row>
    <row r="114" spans="1:21" ht="60">
      <c r="A114" s="7" t="s">
        <v>92</v>
      </c>
      <c r="B114" s="22" t="s">
        <v>95</v>
      </c>
      <c r="C114" s="17" t="s">
        <v>306</v>
      </c>
      <c r="D114" s="49" t="s">
        <v>277</v>
      </c>
      <c r="E114" s="35">
        <f t="shared" si="15"/>
        <v>3</v>
      </c>
      <c r="F114" s="36">
        <v>3</v>
      </c>
      <c r="G114" s="36">
        <v>0</v>
      </c>
      <c r="H114" s="36">
        <v>0</v>
      </c>
      <c r="I114" s="36">
        <v>0</v>
      </c>
      <c r="J114" s="35">
        <f t="shared" si="16"/>
        <v>3</v>
      </c>
      <c r="K114" s="36">
        <v>3</v>
      </c>
      <c r="L114" s="36">
        <v>0</v>
      </c>
      <c r="M114" s="36">
        <v>0</v>
      </c>
      <c r="N114" s="36">
        <v>0</v>
      </c>
      <c r="O114" s="35">
        <f t="shared" si="17"/>
        <v>3</v>
      </c>
      <c r="P114" s="36">
        <v>3</v>
      </c>
      <c r="Q114" s="36">
        <v>0</v>
      </c>
      <c r="R114" s="36">
        <v>0</v>
      </c>
      <c r="S114" s="36">
        <v>0</v>
      </c>
      <c r="T114" s="79">
        <f t="shared" si="18"/>
        <v>9</v>
      </c>
      <c r="U114" s="56"/>
    </row>
    <row r="115" spans="1:21" ht="87" customHeight="1">
      <c r="A115" s="7" t="s">
        <v>94</v>
      </c>
      <c r="B115" s="22" t="s">
        <v>213</v>
      </c>
      <c r="C115" s="17" t="s">
        <v>306</v>
      </c>
      <c r="D115" s="49" t="s">
        <v>277</v>
      </c>
      <c r="E115" s="35">
        <f t="shared" si="15"/>
        <v>35</v>
      </c>
      <c r="F115" s="36">
        <v>35</v>
      </c>
      <c r="G115" s="36">
        <v>0</v>
      </c>
      <c r="H115" s="36">
        <v>0</v>
      </c>
      <c r="I115" s="36">
        <v>0</v>
      </c>
      <c r="J115" s="35">
        <f t="shared" si="16"/>
        <v>35</v>
      </c>
      <c r="K115" s="36">
        <v>35</v>
      </c>
      <c r="L115" s="36">
        <v>0</v>
      </c>
      <c r="M115" s="36">
        <v>0</v>
      </c>
      <c r="N115" s="36">
        <v>0</v>
      </c>
      <c r="O115" s="35">
        <f t="shared" si="17"/>
        <v>35</v>
      </c>
      <c r="P115" s="36">
        <v>35</v>
      </c>
      <c r="Q115" s="36">
        <v>0</v>
      </c>
      <c r="R115" s="36">
        <v>0</v>
      </c>
      <c r="S115" s="36">
        <v>0</v>
      </c>
      <c r="T115" s="79">
        <f t="shared" si="18"/>
        <v>105</v>
      </c>
      <c r="U115" s="56"/>
    </row>
    <row r="116" spans="1:21" ht="79.5" customHeight="1">
      <c r="A116" s="7" t="s">
        <v>96</v>
      </c>
      <c r="B116" s="22" t="s">
        <v>98</v>
      </c>
      <c r="C116" s="17" t="s">
        <v>306</v>
      </c>
      <c r="D116" s="49" t="s">
        <v>277</v>
      </c>
      <c r="E116" s="35">
        <f t="shared" si="15"/>
        <v>66</v>
      </c>
      <c r="F116" s="36">
        <f>85-19</f>
        <v>66</v>
      </c>
      <c r="G116" s="36">
        <v>0</v>
      </c>
      <c r="H116" s="36">
        <v>0</v>
      </c>
      <c r="I116" s="36">
        <v>0</v>
      </c>
      <c r="J116" s="35">
        <f t="shared" si="16"/>
        <v>66</v>
      </c>
      <c r="K116" s="36">
        <f>85-19</f>
        <v>66</v>
      </c>
      <c r="L116" s="36">
        <v>0</v>
      </c>
      <c r="M116" s="36">
        <v>0</v>
      </c>
      <c r="N116" s="36">
        <v>0</v>
      </c>
      <c r="O116" s="35">
        <f t="shared" si="17"/>
        <v>66</v>
      </c>
      <c r="P116" s="36">
        <f>85-19</f>
        <v>66</v>
      </c>
      <c r="Q116" s="36">
        <v>0</v>
      </c>
      <c r="R116" s="36">
        <v>0</v>
      </c>
      <c r="S116" s="36">
        <v>0</v>
      </c>
      <c r="T116" s="79">
        <f t="shared" si="18"/>
        <v>198</v>
      </c>
      <c r="U116" s="56"/>
    </row>
    <row r="117" spans="1:22" s="29" customFormat="1" ht="15.75">
      <c r="A117" s="28" t="s">
        <v>197</v>
      </c>
      <c r="B117" s="4" t="s">
        <v>99</v>
      </c>
      <c r="C117" s="27"/>
      <c r="D117" s="49"/>
      <c r="E117" s="38">
        <f aca="true" t="shared" si="19" ref="E117:S117">SUM(E97:E116)</f>
        <v>1024.3</v>
      </c>
      <c r="F117" s="38">
        <f t="shared" si="19"/>
        <v>1024.3</v>
      </c>
      <c r="G117" s="38">
        <f t="shared" si="19"/>
        <v>0</v>
      </c>
      <c r="H117" s="38">
        <f t="shared" si="19"/>
        <v>0</v>
      </c>
      <c r="I117" s="38">
        <f t="shared" si="19"/>
        <v>0</v>
      </c>
      <c r="J117" s="38">
        <f t="shared" si="19"/>
        <v>1140</v>
      </c>
      <c r="K117" s="38">
        <f t="shared" si="19"/>
        <v>1140</v>
      </c>
      <c r="L117" s="38">
        <f t="shared" si="19"/>
        <v>0</v>
      </c>
      <c r="M117" s="38">
        <f t="shared" si="19"/>
        <v>0</v>
      </c>
      <c r="N117" s="38">
        <f t="shared" si="19"/>
        <v>0</v>
      </c>
      <c r="O117" s="38">
        <f t="shared" si="19"/>
        <v>1140</v>
      </c>
      <c r="P117" s="38">
        <f t="shared" si="19"/>
        <v>1140</v>
      </c>
      <c r="Q117" s="38">
        <f t="shared" si="19"/>
        <v>0</v>
      </c>
      <c r="R117" s="38">
        <f t="shared" si="19"/>
        <v>0</v>
      </c>
      <c r="S117" s="38">
        <f t="shared" si="19"/>
        <v>0</v>
      </c>
      <c r="T117" s="84">
        <f t="shared" si="18"/>
        <v>3304.3</v>
      </c>
      <c r="V117" s="30">
        <f>E117+J117+O117</f>
        <v>3304.3</v>
      </c>
    </row>
    <row r="118" spans="1:21" ht="47.25">
      <c r="A118" s="7">
        <v>3.2</v>
      </c>
      <c r="B118" s="4" t="s">
        <v>100</v>
      </c>
      <c r="C118" s="17"/>
      <c r="D118" s="49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79"/>
      <c r="U118" s="56"/>
    </row>
    <row r="119" spans="1:21" ht="60">
      <c r="A119" s="7" t="s">
        <v>101</v>
      </c>
      <c r="B119" s="22" t="s">
        <v>102</v>
      </c>
      <c r="C119" s="17" t="s">
        <v>306</v>
      </c>
      <c r="D119" s="49" t="s">
        <v>277</v>
      </c>
      <c r="E119" s="35">
        <f aca="true" t="shared" si="20" ref="E119:E130">SUM(F119:I119)</f>
        <v>6</v>
      </c>
      <c r="F119" s="36">
        <v>6</v>
      </c>
      <c r="G119" s="36">
        <v>0</v>
      </c>
      <c r="H119" s="36">
        <v>0</v>
      </c>
      <c r="I119" s="36">
        <v>0</v>
      </c>
      <c r="J119" s="35">
        <f aca="true" t="shared" si="21" ref="J119:J130">SUM(K119:N119)</f>
        <v>6</v>
      </c>
      <c r="K119" s="36">
        <v>6</v>
      </c>
      <c r="L119" s="36">
        <v>0</v>
      </c>
      <c r="M119" s="36">
        <v>0</v>
      </c>
      <c r="N119" s="36">
        <v>0</v>
      </c>
      <c r="O119" s="35">
        <f aca="true" t="shared" si="22" ref="O119:O130">SUM(P119:S119)</f>
        <v>6</v>
      </c>
      <c r="P119" s="36">
        <v>6</v>
      </c>
      <c r="Q119" s="36">
        <v>0</v>
      </c>
      <c r="R119" s="36">
        <v>0</v>
      </c>
      <c r="S119" s="36">
        <v>0</v>
      </c>
      <c r="T119" s="79">
        <f t="shared" si="18"/>
        <v>18</v>
      </c>
      <c r="U119" s="56"/>
    </row>
    <row r="120" spans="1:21" ht="60">
      <c r="A120" s="7" t="s">
        <v>103</v>
      </c>
      <c r="B120" s="22" t="s">
        <v>104</v>
      </c>
      <c r="C120" s="17" t="s">
        <v>306</v>
      </c>
      <c r="D120" s="49" t="s">
        <v>277</v>
      </c>
      <c r="E120" s="35">
        <f t="shared" si="20"/>
        <v>3</v>
      </c>
      <c r="F120" s="36">
        <v>3</v>
      </c>
      <c r="G120" s="36">
        <v>0</v>
      </c>
      <c r="H120" s="36">
        <v>0</v>
      </c>
      <c r="I120" s="36">
        <v>0</v>
      </c>
      <c r="J120" s="35">
        <f t="shared" si="21"/>
        <v>3</v>
      </c>
      <c r="K120" s="36">
        <v>3</v>
      </c>
      <c r="L120" s="36">
        <v>0</v>
      </c>
      <c r="M120" s="36">
        <v>0</v>
      </c>
      <c r="N120" s="36">
        <v>0</v>
      </c>
      <c r="O120" s="35">
        <f t="shared" si="22"/>
        <v>3</v>
      </c>
      <c r="P120" s="36">
        <v>3</v>
      </c>
      <c r="Q120" s="36">
        <v>0</v>
      </c>
      <c r="R120" s="36">
        <v>0</v>
      </c>
      <c r="S120" s="36">
        <v>0</v>
      </c>
      <c r="T120" s="79">
        <f t="shared" si="18"/>
        <v>9</v>
      </c>
      <c r="U120" s="56"/>
    </row>
    <row r="121" spans="1:21" ht="60">
      <c r="A121" s="7" t="s">
        <v>105</v>
      </c>
      <c r="B121" s="22" t="s">
        <v>106</v>
      </c>
      <c r="C121" s="17" t="s">
        <v>306</v>
      </c>
      <c r="D121" s="49" t="s">
        <v>277</v>
      </c>
      <c r="E121" s="35">
        <f t="shared" si="20"/>
        <v>10</v>
      </c>
      <c r="F121" s="36">
        <v>10</v>
      </c>
      <c r="G121" s="36">
        <v>0</v>
      </c>
      <c r="H121" s="36">
        <v>0</v>
      </c>
      <c r="I121" s="36">
        <v>0</v>
      </c>
      <c r="J121" s="35">
        <f t="shared" si="21"/>
        <v>10</v>
      </c>
      <c r="K121" s="36">
        <v>10</v>
      </c>
      <c r="L121" s="36">
        <v>0</v>
      </c>
      <c r="M121" s="36">
        <v>0</v>
      </c>
      <c r="N121" s="36">
        <v>0</v>
      </c>
      <c r="O121" s="35">
        <f t="shared" si="22"/>
        <v>10</v>
      </c>
      <c r="P121" s="36">
        <v>10</v>
      </c>
      <c r="Q121" s="36">
        <v>0</v>
      </c>
      <c r="R121" s="36">
        <v>0</v>
      </c>
      <c r="S121" s="36">
        <v>0</v>
      </c>
      <c r="T121" s="79">
        <f t="shared" si="18"/>
        <v>30</v>
      </c>
      <c r="U121" s="56"/>
    </row>
    <row r="122" spans="1:21" ht="60">
      <c r="A122" s="7" t="s">
        <v>107</v>
      </c>
      <c r="B122" s="22" t="s">
        <v>108</v>
      </c>
      <c r="C122" s="17" t="s">
        <v>306</v>
      </c>
      <c r="D122" s="49" t="s">
        <v>277</v>
      </c>
      <c r="E122" s="35">
        <f t="shared" si="20"/>
        <v>15</v>
      </c>
      <c r="F122" s="36">
        <v>15</v>
      </c>
      <c r="G122" s="36">
        <v>0</v>
      </c>
      <c r="H122" s="36">
        <v>0</v>
      </c>
      <c r="I122" s="36">
        <v>0</v>
      </c>
      <c r="J122" s="35">
        <f t="shared" si="21"/>
        <v>15</v>
      </c>
      <c r="K122" s="36">
        <v>15</v>
      </c>
      <c r="L122" s="36">
        <v>0</v>
      </c>
      <c r="M122" s="36">
        <v>0</v>
      </c>
      <c r="N122" s="36">
        <v>0</v>
      </c>
      <c r="O122" s="35">
        <f t="shared" si="22"/>
        <v>15</v>
      </c>
      <c r="P122" s="36">
        <v>15</v>
      </c>
      <c r="Q122" s="36">
        <v>0</v>
      </c>
      <c r="R122" s="36">
        <v>0</v>
      </c>
      <c r="S122" s="36">
        <v>0</v>
      </c>
      <c r="T122" s="79">
        <f t="shared" si="18"/>
        <v>45</v>
      </c>
      <c r="U122" s="56"/>
    </row>
    <row r="123" spans="1:21" ht="60">
      <c r="A123" s="7" t="s">
        <v>109</v>
      </c>
      <c r="B123" s="22" t="s">
        <v>322</v>
      </c>
      <c r="C123" s="17" t="s">
        <v>306</v>
      </c>
      <c r="D123" s="49" t="s">
        <v>277</v>
      </c>
      <c r="E123" s="35">
        <f t="shared" si="20"/>
        <v>5</v>
      </c>
      <c r="F123" s="36">
        <v>5</v>
      </c>
      <c r="G123" s="36">
        <v>0</v>
      </c>
      <c r="H123" s="36">
        <v>0</v>
      </c>
      <c r="I123" s="36">
        <v>0</v>
      </c>
      <c r="J123" s="35">
        <f t="shared" si="21"/>
        <v>5</v>
      </c>
      <c r="K123" s="36">
        <v>5</v>
      </c>
      <c r="L123" s="36">
        <v>0</v>
      </c>
      <c r="M123" s="36">
        <v>0</v>
      </c>
      <c r="N123" s="36">
        <v>0</v>
      </c>
      <c r="O123" s="35">
        <f t="shared" si="22"/>
        <v>5</v>
      </c>
      <c r="P123" s="36">
        <v>5</v>
      </c>
      <c r="Q123" s="36">
        <v>0</v>
      </c>
      <c r="R123" s="36">
        <v>0</v>
      </c>
      <c r="S123" s="36">
        <v>0</v>
      </c>
      <c r="T123" s="79">
        <f t="shared" si="18"/>
        <v>15</v>
      </c>
      <c r="U123" s="56"/>
    </row>
    <row r="124" spans="1:21" ht="60">
      <c r="A124" s="7" t="s">
        <v>110</v>
      </c>
      <c r="B124" s="22" t="s">
        <v>111</v>
      </c>
      <c r="C124" s="17" t="s">
        <v>306</v>
      </c>
      <c r="D124" s="49" t="s">
        <v>277</v>
      </c>
      <c r="E124" s="35">
        <f t="shared" si="20"/>
        <v>20</v>
      </c>
      <c r="F124" s="36">
        <v>20</v>
      </c>
      <c r="G124" s="36">
        <v>0</v>
      </c>
      <c r="H124" s="36">
        <v>0</v>
      </c>
      <c r="I124" s="36">
        <v>0</v>
      </c>
      <c r="J124" s="35">
        <f t="shared" si="21"/>
        <v>20</v>
      </c>
      <c r="K124" s="36">
        <v>20</v>
      </c>
      <c r="L124" s="36">
        <v>0</v>
      </c>
      <c r="M124" s="36">
        <v>0</v>
      </c>
      <c r="N124" s="36">
        <v>0</v>
      </c>
      <c r="O124" s="35">
        <f t="shared" si="22"/>
        <v>20</v>
      </c>
      <c r="P124" s="36">
        <v>20</v>
      </c>
      <c r="Q124" s="36">
        <v>0</v>
      </c>
      <c r="R124" s="36">
        <v>0</v>
      </c>
      <c r="S124" s="36">
        <v>0</v>
      </c>
      <c r="T124" s="79">
        <f t="shared" si="18"/>
        <v>60</v>
      </c>
      <c r="U124" s="56"/>
    </row>
    <row r="125" spans="1:21" ht="60">
      <c r="A125" s="7" t="s">
        <v>112</v>
      </c>
      <c r="B125" s="22" t="s">
        <v>113</v>
      </c>
      <c r="C125" s="17" t="s">
        <v>306</v>
      </c>
      <c r="D125" s="49" t="s">
        <v>277</v>
      </c>
      <c r="E125" s="35">
        <f t="shared" si="20"/>
        <v>50</v>
      </c>
      <c r="F125" s="36">
        <v>50</v>
      </c>
      <c r="G125" s="36">
        <v>0</v>
      </c>
      <c r="H125" s="36">
        <v>0</v>
      </c>
      <c r="I125" s="36">
        <v>0</v>
      </c>
      <c r="J125" s="35">
        <f t="shared" si="21"/>
        <v>50</v>
      </c>
      <c r="K125" s="36">
        <v>50</v>
      </c>
      <c r="L125" s="36">
        <v>0</v>
      </c>
      <c r="M125" s="36">
        <v>0</v>
      </c>
      <c r="N125" s="36">
        <v>0</v>
      </c>
      <c r="O125" s="35">
        <f t="shared" si="22"/>
        <v>50</v>
      </c>
      <c r="P125" s="36">
        <v>50</v>
      </c>
      <c r="Q125" s="36">
        <v>0</v>
      </c>
      <c r="R125" s="36">
        <v>0</v>
      </c>
      <c r="S125" s="36">
        <v>0</v>
      </c>
      <c r="T125" s="79">
        <f t="shared" si="18"/>
        <v>150</v>
      </c>
      <c r="U125" s="56"/>
    </row>
    <row r="126" spans="1:21" ht="60">
      <c r="A126" s="7" t="s">
        <v>114</v>
      </c>
      <c r="B126" s="22" t="s">
        <v>214</v>
      </c>
      <c r="C126" s="17" t="s">
        <v>306</v>
      </c>
      <c r="D126" s="49" t="s">
        <v>277</v>
      </c>
      <c r="E126" s="35">
        <f t="shared" si="20"/>
        <v>18</v>
      </c>
      <c r="F126" s="36">
        <v>18</v>
      </c>
      <c r="G126" s="36">
        <v>0</v>
      </c>
      <c r="H126" s="36">
        <v>0</v>
      </c>
      <c r="I126" s="36">
        <v>0</v>
      </c>
      <c r="J126" s="35">
        <f t="shared" si="21"/>
        <v>18</v>
      </c>
      <c r="K126" s="36">
        <v>18</v>
      </c>
      <c r="L126" s="36">
        <v>0</v>
      </c>
      <c r="M126" s="36">
        <v>0</v>
      </c>
      <c r="N126" s="36">
        <v>0</v>
      </c>
      <c r="O126" s="35">
        <f t="shared" si="22"/>
        <v>18</v>
      </c>
      <c r="P126" s="36">
        <v>18</v>
      </c>
      <c r="Q126" s="36">
        <v>0</v>
      </c>
      <c r="R126" s="36">
        <v>0</v>
      </c>
      <c r="S126" s="36">
        <v>0</v>
      </c>
      <c r="T126" s="79">
        <f t="shared" si="18"/>
        <v>54</v>
      </c>
      <c r="U126" s="56"/>
    </row>
    <row r="127" spans="1:21" ht="60">
      <c r="A127" s="7" t="s">
        <v>115</v>
      </c>
      <c r="B127" s="22" t="s">
        <v>97</v>
      </c>
      <c r="C127" s="17" t="s">
        <v>306</v>
      </c>
      <c r="D127" s="49" t="s">
        <v>277</v>
      </c>
      <c r="E127" s="35">
        <f t="shared" si="20"/>
        <v>15</v>
      </c>
      <c r="F127" s="36">
        <f>35-20</f>
        <v>15</v>
      </c>
      <c r="G127" s="36">
        <v>0</v>
      </c>
      <c r="H127" s="36">
        <v>0</v>
      </c>
      <c r="I127" s="36">
        <v>0</v>
      </c>
      <c r="J127" s="35">
        <f t="shared" si="21"/>
        <v>35</v>
      </c>
      <c r="K127" s="36">
        <v>35</v>
      </c>
      <c r="L127" s="36">
        <v>0</v>
      </c>
      <c r="M127" s="36">
        <v>0</v>
      </c>
      <c r="N127" s="36">
        <v>0</v>
      </c>
      <c r="O127" s="35">
        <f t="shared" si="22"/>
        <v>35</v>
      </c>
      <c r="P127" s="36">
        <v>35</v>
      </c>
      <c r="Q127" s="36">
        <v>0</v>
      </c>
      <c r="R127" s="36">
        <v>0</v>
      </c>
      <c r="S127" s="36">
        <v>0</v>
      </c>
      <c r="T127" s="79">
        <f t="shared" si="18"/>
        <v>85</v>
      </c>
      <c r="U127" s="56"/>
    </row>
    <row r="128" spans="1:21" ht="60">
      <c r="A128" s="7" t="s">
        <v>116</v>
      </c>
      <c r="B128" s="22" t="s">
        <v>117</v>
      </c>
      <c r="C128" s="17" t="s">
        <v>306</v>
      </c>
      <c r="D128" s="49" t="s">
        <v>277</v>
      </c>
      <c r="E128" s="35">
        <f t="shared" si="20"/>
        <v>30</v>
      </c>
      <c r="F128" s="36">
        <v>30</v>
      </c>
      <c r="G128" s="36">
        <v>0</v>
      </c>
      <c r="H128" s="36">
        <v>0</v>
      </c>
      <c r="I128" s="36">
        <v>0</v>
      </c>
      <c r="J128" s="35">
        <f t="shared" si="21"/>
        <v>30</v>
      </c>
      <c r="K128" s="36">
        <v>30</v>
      </c>
      <c r="L128" s="36">
        <v>0</v>
      </c>
      <c r="M128" s="36">
        <v>0</v>
      </c>
      <c r="N128" s="36">
        <v>0</v>
      </c>
      <c r="O128" s="35">
        <f t="shared" si="22"/>
        <v>30</v>
      </c>
      <c r="P128" s="36">
        <v>30</v>
      </c>
      <c r="Q128" s="36">
        <v>0</v>
      </c>
      <c r="R128" s="36">
        <v>0</v>
      </c>
      <c r="S128" s="36">
        <v>0</v>
      </c>
      <c r="T128" s="79">
        <f>E128+J128+O128</f>
        <v>90</v>
      </c>
      <c r="U128" s="56"/>
    </row>
    <row r="129" spans="1:21" ht="75">
      <c r="A129" s="7" t="s">
        <v>118</v>
      </c>
      <c r="B129" s="22" t="s">
        <v>215</v>
      </c>
      <c r="C129" s="17" t="s">
        <v>306</v>
      </c>
      <c r="D129" s="49" t="s">
        <v>277</v>
      </c>
      <c r="E129" s="35">
        <f t="shared" si="20"/>
        <v>30</v>
      </c>
      <c r="F129" s="36">
        <v>30</v>
      </c>
      <c r="G129" s="36">
        <v>0</v>
      </c>
      <c r="H129" s="36">
        <v>0</v>
      </c>
      <c r="I129" s="36">
        <v>0</v>
      </c>
      <c r="J129" s="35">
        <f t="shared" si="21"/>
        <v>30</v>
      </c>
      <c r="K129" s="36">
        <v>30</v>
      </c>
      <c r="L129" s="36">
        <v>0</v>
      </c>
      <c r="M129" s="36">
        <v>0</v>
      </c>
      <c r="N129" s="36">
        <v>0</v>
      </c>
      <c r="O129" s="35">
        <f t="shared" si="22"/>
        <v>30</v>
      </c>
      <c r="P129" s="36">
        <v>30</v>
      </c>
      <c r="Q129" s="36">
        <v>0</v>
      </c>
      <c r="R129" s="36">
        <v>0</v>
      </c>
      <c r="S129" s="36">
        <v>0</v>
      </c>
      <c r="T129" s="79">
        <f>E129+J129+O129</f>
        <v>90</v>
      </c>
      <c r="U129" s="56"/>
    </row>
    <row r="130" spans="1:21" ht="60">
      <c r="A130" s="7" t="s">
        <v>119</v>
      </c>
      <c r="B130" s="22" t="s">
        <v>120</v>
      </c>
      <c r="C130" s="17" t="s">
        <v>306</v>
      </c>
      <c r="D130" s="49" t="s">
        <v>277</v>
      </c>
      <c r="E130" s="35">
        <f t="shared" si="20"/>
        <v>15</v>
      </c>
      <c r="F130" s="36">
        <v>15</v>
      </c>
      <c r="G130" s="36">
        <v>0</v>
      </c>
      <c r="H130" s="36">
        <v>0</v>
      </c>
      <c r="I130" s="36">
        <v>0</v>
      </c>
      <c r="J130" s="35">
        <f t="shared" si="21"/>
        <v>15</v>
      </c>
      <c r="K130" s="36">
        <v>15</v>
      </c>
      <c r="L130" s="36">
        <v>0</v>
      </c>
      <c r="M130" s="36">
        <v>0</v>
      </c>
      <c r="N130" s="36">
        <v>0</v>
      </c>
      <c r="O130" s="35">
        <f t="shared" si="22"/>
        <v>15</v>
      </c>
      <c r="P130" s="36">
        <v>15</v>
      </c>
      <c r="Q130" s="36">
        <v>0</v>
      </c>
      <c r="R130" s="36">
        <v>0</v>
      </c>
      <c r="S130" s="36">
        <v>0</v>
      </c>
      <c r="T130" s="79">
        <f>E130+J130+O130</f>
        <v>45</v>
      </c>
      <c r="U130" s="56"/>
    </row>
    <row r="131" spans="1:22" s="29" customFormat="1" ht="15.75">
      <c r="A131" s="28" t="s">
        <v>121</v>
      </c>
      <c r="B131" s="4" t="s">
        <v>99</v>
      </c>
      <c r="C131" s="27"/>
      <c r="D131" s="49"/>
      <c r="E131" s="38">
        <f>SUM(E119:E130)</f>
        <v>217</v>
      </c>
      <c r="F131" s="38">
        <f aca="true" t="shared" si="23" ref="F131:S131">SUM(F119:F130)</f>
        <v>217</v>
      </c>
      <c r="G131" s="38">
        <f t="shared" si="23"/>
        <v>0</v>
      </c>
      <c r="H131" s="38">
        <f t="shared" si="23"/>
        <v>0</v>
      </c>
      <c r="I131" s="38">
        <f t="shared" si="23"/>
        <v>0</v>
      </c>
      <c r="J131" s="38">
        <f t="shared" si="23"/>
        <v>237</v>
      </c>
      <c r="K131" s="38">
        <f>SUM(K119:K130)</f>
        <v>237</v>
      </c>
      <c r="L131" s="38">
        <f t="shared" si="23"/>
        <v>0</v>
      </c>
      <c r="M131" s="38">
        <f t="shared" si="23"/>
        <v>0</v>
      </c>
      <c r="N131" s="38">
        <f t="shared" si="23"/>
        <v>0</v>
      </c>
      <c r="O131" s="36">
        <f t="shared" si="23"/>
        <v>237</v>
      </c>
      <c r="P131" s="38">
        <f>SUM(P119:P130)</f>
        <v>237</v>
      </c>
      <c r="Q131" s="38">
        <f t="shared" si="23"/>
        <v>0</v>
      </c>
      <c r="R131" s="38">
        <f t="shared" si="23"/>
        <v>0</v>
      </c>
      <c r="S131" s="38">
        <f t="shared" si="23"/>
        <v>0</v>
      </c>
      <c r="T131" s="84">
        <f>E131+J131+O131</f>
        <v>691</v>
      </c>
      <c r="V131" s="30">
        <f>E131+J131+O131</f>
        <v>691</v>
      </c>
    </row>
    <row r="132" spans="1:21" ht="47.25">
      <c r="A132" s="7">
        <v>3.3</v>
      </c>
      <c r="B132" s="4" t="s">
        <v>122</v>
      </c>
      <c r="C132" s="17"/>
      <c r="D132" s="49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79"/>
      <c r="U132" s="56"/>
    </row>
    <row r="133" spans="1:21" ht="60">
      <c r="A133" s="7" t="s">
        <v>123</v>
      </c>
      <c r="B133" s="22" t="s">
        <v>124</v>
      </c>
      <c r="C133" s="17" t="s">
        <v>306</v>
      </c>
      <c r="D133" s="49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79"/>
      <c r="U133" s="56"/>
    </row>
    <row r="134" spans="1:21" ht="75">
      <c r="A134" s="7" t="s">
        <v>125</v>
      </c>
      <c r="B134" s="22" t="s">
        <v>126</v>
      </c>
      <c r="C134" s="17" t="s">
        <v>306</v>
      </c>
      <c r="D134" s="49" t="s">
        <v>277</v>
      </c>
      <c r="E134" s="35">
        <f aca="true" t="shared" si="24" ref="E134:E151">SUM(F134:I134)</f>
        <v>84</v>
      </c>
      <c r="F134" s="36">
        <v>84</v>
      </c>
      <c r="G134" s="36">
        <v>0</v>
      </c>
      <c r="H134" s="36">
        <v>0</v>
      </c>
      <c r="I134" s="36">
        <v>0</v>
      </c>
      <c r="J134" s="35">
        <f aca="true" t="shared" si="25" ref="J134:J151">SUM(K134:N134)</f>
        <v>84</v>
      </c>
      <c r="K134" s="36">
        <v>84</v>
      </c>
      <c r="L134" s="36">
        <v>0</v>
      </c>
      <c r="M134" s="36">
        <v>0</v>
      </c>
      <c r="N134" s="36">
        <v>0</v>
      </c>
      <c r="O134" s="35">
        <f aca="true" t="shared" si="26" ref="O134:O151">SUM(P134:S134)</f>
        <v>84</v>
      </c>
      <c r="P134" s="36">
        <v>84</v>
      </c>
      <c r="Q134" s="36">
        <v>0</v>
      </c>
      <c r="R134" s="36">
        <v>0</v>
      </c>
      <c r="S134" s="36">
        <v>0</v>
      </c>
      <c r="T134" s="79">
        <f t="shared" si="18"/>
        <v>252</v>
      </c>
      <c r="U134" s="56"/>
    </row>
    <row r="135" spans="1:21" ht="60">
      <c r="A135" s="7" t="s">
        <v>125</v>
      </c>
      <c r="B135" s="22" t="s">
        <v>127</v>
      </c>
      <c r="C135" s="17" t="s">
        <v>306</v>
      </c>
      <c r="D135" s="49" t="s">
        <v>277</v>
      </c>
      <c r="E135" s="35">
        <f t="shared" si="24"/>
        <v>30</v>
      </c>
      <c r="F135" s="36">
        <v>30</v>
      </c>
      <c r="G135" s="36">
        <v>0</v>
      </c>
      <c r="H135" s="36">
        <v>0</v>
      </c>
      <c r="I135" s="36">
        <v>0</v>
      </c>
      <c r="J135" s="35">
        <f t="shared" si="25"/>
        <v>30</v>
      </c>
      <c r="K135" s="36">
        <v>30</v>
      </c>
      <c r="L135" s="36">
        <v>0</v>
      </c>
      <c r="M135" s="36">
        <v>0</v>
      </c>
      <c r="N135" s="36">
        <v>0</v>
      </c>
      <c r="O135" s="35">
        <f t="shared" si="26"/>
        <v>30</v>
      </c>
      <c r="P135" s="36">
        <v>30</v>
      </c>
      <c r="Q135" s="36">
        <v>0</v>
      </c>
      <c r="R135" s="36">
        <v>0</v>
      </c>
      <c r="S135" s="36">
        <v>0</v>
      </c>
      <c r="T135" s="79">
        <f t="shared" si="18"/>
        <v>90</v>
      </c>
      <c r="U135" s="56"/>
    </row>
    <row r="136" spans="1:21" ht="60">
      <c r="A136" s="7" t="s">
        <v>128</v>
      </c>
      <c r="B136" s="22" t="s">
        <v>129</v>
      </c>
      <c r="C136" s="17" t="s">
        <v>306</v>
      </c>
      <c r="D136" s="49"/>
      <c r="E136" s="35"/>
      <c r="F136" s="36"/>
      <c r="G136" s="36"/>
      <c r="H136" s="36"/>
      <c r="I136" s="36"/>
      <c r="J136" s="35"/>
      <c r="K136" s="36"/>
      <c r="L136" s="36"/>
      <c r="M136" s="36"/>
      <c r="N136" s="36"/>
      <c r="O136" s="35"/>
      <c r="P136" s="36"/>
      <c r="Q136" s="36"/>
      <c r="R136" s="36"/>
      <c r="S136" s="36"/>
      <c r="T136" s="79"/>
      <c r="U136" s="56"/>
    </row>
    <row r="137" spans="1:21" ht="60">
      <c r="A137" s="7" t="s">
        <v>125</v>
      </c>
      <c r="B137" s="22" t="s">
        <v>130</v>
      </c>
      <c r="C137" s="17" t="s">
        <v>306</v>
      </c>
      <c r="D137" s="49" t="s">
        <v>277</v>
      </c>
      <c r="E137" s="35">
        <f t="shared" si="24"/>
        <v>0</v>
      </c>
      <c r="F137" s="36">
        <v>0</v>
      </c>
      <c r="G137" s="36">
        <v>0</v>
      </c>
      <c r="H137" s="36">
        <v>0</v>
      </c>
      <c r="I137" s="36">
        <v>0</v>
      </c>
      <c r="J137" s="35">
        <f t="shared" si="25"/>
        <v>0</v>
      </c>
      <c r="K137" s="36">
        <v>0</v>
      </c>
      <c r="L137" s="36">
        <v>0</v>
      </c>
      <c r="M137" s="36">
        <v>0</v>
      </c>
      <c r="N137" s="36">
        <v>0</v>
      </c>
      <c r="O137" s="35">
        <f t="shared" si="26"/>
        <v>0</v>
      </c>
      <c r="P137" s="36">
        <v>0</v>
      </c>
      <c r="Q137" s="36">
        <v>0</v>
      </c>
      <c r="R137" s="36">
        <v>0</v>
      </c>
      <c r="S137" s="36">
        <v>0</v>
      </c>
      <c r="T137" s="79">
        <f t="shared" si="18"/>
        <v>0</v>
      </c>
      <c r="U137" s="56"/>
    </row>
    <row r="138" spans="1:21" ht="60">
      <c r="A138" s="7" t="s">
        <v>125</v>
      </c>
      <c r="B138" s="22" t="s">
        <v>131</v>
      </c>
      <c r="C138" s="17" t="s">
        <v>306</v>
      </c>
      <c r="D138" s="49" t="s">
        <v>277</v>
      </c>
      <c r="E138" s="35">
        <f t="shared" si="24"/>
        <v>0</v>
      </c>
      <c r="F138" s="36">
        <v>0</v>
      </c>
      <c r="G138" s="36">
        <v>0</v>
      </c>
      <c r="H138" s="36">
        <v>0</v>
      </c>
      <c r="I138" s="36">
        <v>0</v>
      </c>
      <c r="J138" s="35">
        <f t="shared" si="25"/>
        <v>0</v>
      </c>
      <c r="K138" s="36">
        <v>0</v>
      </c>
      <c r="L138" s="36">
        <v>0</v>
      </c>
      <c r="M138" s="36">
        <v>0</v>
      </c>
      <c r="N138" s="36">
        <v>0</v>
      </c>
      <c r="O138" s="35">
        <f t="shared" si="26"/>
        <v>0</v>
      </c>
      <c r="P138" s="36">
        <v>0</v>
      </c>
      <c r="Q138" s="36">
        <v>0</v>
      </c>
      <c r="R138" s="36">
        <v>0</v>
      </c>
      <c r="S138" s="36">
        <v>0</v>
      </c>
      <c r="T138" s="79">
        <f t="shared" si="18"/>
        <v>0</v>
      </c>
      <c r="U138" s="56"/>
    </row>
    <row r="139" spans="1:21" ht="60">
      <c r="A139" s="7" t="s">
        <v>125</v>
      </c>
      <c r="B139" s="22" t="s">
        <v>132</v>
      </c>
      <c r="C139" s="17" t="s">
        <v>306</v>
      </c>
      <c r="D139" s="49" t="s">
        <v>277</v>
      </c>
      <c r="E139" s="35">
        <f t="shared" si="24"/>
        <v>17</v>
      </c>
      <c r="F139" s="36">
        <v>17</v>
      </c>
      <c r="G139" s="36">
        <v>0</v>
      </c>
      <c r="H139" s="36">
        <v>0</v>
      </c>
      <c r="I139" s="36">
        <v>0</v>
      </c>
      <c r="J139" s="35">
        <f t="shared" si="25"/>
        <v>17</v>
      </c>
      <c r="K139" s="36">
        <v>17</v>
      </c>
      <c r="L139" s="36">
        <v>0</v>
      </c>
      <c r="M139" s="36">
        <v>0</v>
      </c>
      <c r="N139" s="36">
        <v>0</v>
      </c>
      <c r="O139" s="35">
        <f t="shared" si="26"/>
        <v>17</v>
      </c>
      <c r="P139" s="36">
        <v>17</v>
      </c>
      <c r="Q139" s="36">
        <v>0</v>
      </c>
      <c r="R139" s="36">
        <v>0</v>
      </c>
      <c r="S139" s="36">
        <v>0</v>
      </c>
      <c r="T139" s="79">
        <f t="shared" si="18"/>
        <v>51</v>
      </c>
      <c r="U139" s="56"/>
    </row>
    <row r="140" spans="1:21" ht="60">
      <c r="A140" s="7" t="s">
        <v>125</v>
      </c>
      <c r="B140" s="22" t="s">
        <v>133</v>
      </c>
      <c r="C140" s="17" t="s">
        <v>306</v>
      </c>
      <c r="D140" s="49" t="s">
        <v>277</v>
      </c>
      <c r="E140" s="35">
        <f t="shared" si="24"/>
        <v>16</v>
      </c>
      <c r="F140" s="36">
        <v>16</v>
      </c>
      <c r="G140" s="36">
        <v>0</v>
      </c>
      <c r="H140" s="36">
        <v>0</v>
      </c>
      <c r="I140" s="36">
        <v>0</v>
      </c>
      <c r="J140" s="35">
        <f t="shared" si="25"/>
        <v>16</v>
      </c>
      <c r="K140" s="36">
        <v>16</v>
      </c>
      <c r="L140" s="36">
        <v>0</v>
      </c>
      <c r="M140" s="36">
        <v>0</v>
      </c>
      <c r="N140" s="36">
        <v>0</v>
      </c>
      <c r="O140" s="35">
        <f t="shared" si="26"/>
        <v>16</v>
      </c>
      <c r="P140" s="36">
        <v>16</v>
      </c>
      <c r="Q140" s="36">
        <v>0</v>
      </c>
      <c r="R140" s="36">
        <v>0</v>
      </c>
      <c r="S140" s="36">
        <v>0</v>
      </c>
      <c r="T140" s="79">
        <f t="shared" si="18"/>
        <v>48</v>
      </c>
      <c r="U140" s="56"/>
    </row>
    <row r="141" spans="1:21" ht="60">
      <c r="A141" s="7" t="s">
        <v>125</v>
      </c>
      <c r="B141" s="22" t="s">
        <v>134</v>
      </c>
      <c r="C141" s="17" t="s">
        <v>306</v>
      </c>
      <c r="D141" s="49" t="s">
        <v>277</v>
      </c>
      <c r="E141" s="35">
        <f t="shared" si="24"/>
        <v>10</v>
      </c>
      <c r="F141" s="36">
        <v>10</v>
      </c>
      <c r="G141" s="36">
        <v>0</v>
      </c>
      <c r="H141" s="36">
        <v>0</v>
      </c>
      <c r="I141" s="36">
        <v>0</v>
      </c>
      <c r="J141" s="35">
        <f t="shared" si="25"/>
        <v>10</v>
      </c>
      <c r="K141" s="36">
        <v>10</v>
      </c>
      <c r="L141" s="36">
        <v>0</v>
      </c>
      <c r="M141" s="36">
        <v>0</v>
      </c>
      <c r="N141" s="36">
        <v>0</v>
      </c>
      <c r="O141" s="35">
        <f t="shared" si="26"/>
        <v>10</v>
      </c>
      <c r="P141" s="36">
        <v>10</v>
      </c>
      <c r="Q141" s="36">
        <v>0</v>
      </c>
      <c r="R141" s="36">
        <v>0</v>
      </c>
      <c r="S141" s="36">
        <v>0</v>
      </c>
      <c r="T141" s="79">
        <f t="shared" si="18"/>
        <v>30</v>
      </c>
      <c r="U141" s="56"/>
    </row>
    <row r="142" spans="1:21" ht="60">
      <c r="A142" s="7" t="s">
        <v>125</v>
      </c>
      <c r="B142" s="22" t="s">
        <v>135</v>
      </c>
      <c r="C142" s="17" t="s">
        <v>306</v>
      </c>
      <c r="D142" s="49" t="s">
        <v>277</v>
      </c>
      <c r="E142" s="35">
        <f t="shared" si="24"/>
        <v>301.5</v>
      </c>
      <c r="F142" s="36">
        <f>500-198.5</f>
        <v>301.5</v>
      </c>
      <c r="G142" s="36">
        <v>0</v>
      </c>
      <c r="H142" s="36">
        <v>0</v>
      </c>
      <c r="I142" s="36">
        <v>0</v>
      </c>
      <c r="J142" s="35">
        <f t="shared" si="25"/>
        <v>500</v>
      </c>
      <c r="K142" s="36">
        <v>500</v>
      </c>
      <c r="L142" s="36">
        <v>0</v>
      </c>
      <c r="M142" s="36">
        <v>0</v>
      </c>
      <c r="N142" s="36">
        <v>0</v>
      </c>
      <c r="O142" s="35">
        <f t="shared" si="26"/>
        <v>500</v>
      </c>
      <c r="P142" s="36">
        <v>500</v>
      </c>
      <c r="Q142" s="36">
        <v>0</v>
      </c>
      <c r="R142" s="36">
        <v>0</v>
      </c>
      <c r="S142" s="36">
        <v>0</v>
      </c>
      <c r="T142" s="79">
        <f t="shared" si="18"/>
        <v>1301.5</v>
      </c>
      <c r="U142" s="56"/>
    </row>
    <row r="143" spans="1:21" ht="60">
      <c r="A143" s="7" t="s">
        <v>125</v>
      </c>
      <c r="B143" s="22" t="s">
        <v>136</v>
      </c>
      <c r="C143" s="17" t="s">
        <v>306</v>
      </c>
      <c r="D143" s="49" t="s">
        <v>277</v>
      </c>
      <c r="E143" s="35">
        <f t="shared" si="24"/>
        <v>10</v>
      </c>
      <c r="F143" s="36">
        <v>10</v>
      </c>
      <c r="G143" s="36">
        <v>0</v>
      </c>
      <c r="H143" s="36">
        <v>0</v>
      </c>
      <c r="I143" s="36">
        <v>0</v>
      </c>
      <c r="J143" s="35">
        <f t="shared" si="25"/>
        <v>10</v>
      </c>
      <c r="K143" s="36">
        <v>10</v>
      </c>
      <c r="L143" s="36">
        <v>0</v>
      </c>
      <c r="M143" s="36">
        <v>0</v>
      </c>
      <c r="N143" s="36">
        <v>0</v>
      </c>
      <c r="O143" s="35">
        <f t="shared" si="26"/>
        <v>10</v>
      </c>
      <c r="P143" s="36">
        <v>10</v>
      </c>
      <c r="Q143" s="36">
        <v>0</v>
      </c>
      <c r="R143" s="36">
        <v>0</v>
      </c>
      <c r="S143" s="36">
        <v>0</v>
      </c>
      <c r="T143" s="79">
        <f t="shared" si="18"/>
        <v>30</v>
      </c>
      <c r="U143" s="56"/>
    </row>
    <row r="144" spans="1:20" s="70" customFormat="1" ht="60">
      <c r="A144" s="67" t="s">
        <v>125</v>
      </c>
      <c r="B144" s="22" t="s">
        <v>137</v>
      </c>
      <c r="C144" s="17" t="s">
        <v>306</v>
      </c>
      <c r="D144" s="49" t="s">
        <v>277</v>
      </c>
      <c r="E144" s="35">
        <f t="shared" si="24"/>
        <v>10</v>
      </c>
      <c r="F144" s="36">
        <v>10</v>
      </c>
      <c r="G144" s="36">
        <v>0</v>
      </c>
      <c r="H144" s="36">
        <v>0</v>
      </c>
      <c r="I144" s="36">
        <v>0</v>
      </c>
      <c r="J144" s="35">
        <f t="shared" si="25"/>
        <v>10</v>
      </c>
      <c r="K144" s="36">
        <v>10</v>
      </c>
      <c r="L144" s="36">
        <v>0</v>
      </c>
      <c r="M144" s="36">
        <v>0</v>
      </c>
      <c r="N144" s="36">
        <v>0</v>
      </c>
      <c r="O144" s="35">
        <f t="shared" si="26"/>
        <v>10</v>
      </c>
      <c r="P144" s="36">
        <v>10</v>
      </c>
      <c r="Q144" s="36">
        <v>0</v>
      </c>
      <c r="R144" s="36">
        <v>0</v>
      </c>
      <c r="S144" s="36">
        <v>0</v>
      </c>
      <c r="T144" s="79">
        <f t="shared" si="18"/>
        <v>30</v>
      </c>
    </row>
    <row r="145" spans="1:20" s="70" customFormat="1" ht="60">
      <c r="A145" s="67" t="s">
        <v>125</v>
      </c>
      <c r="B145" s="22" t="s">
        <v>138</v>
      </c>
      <c r="C145" s="17" t="s">
        <v>306</v>
      </c>
      <c r="D145" s="49" t="s">
        <v>277</v>
      </c>
      <c r="E145" s="35">
        <f t="shared" si="24"/>
        <v>5</v>
      </c>
      <c r="F145" s="36">
        <v>5</v>
      </c>
      <c r="G145" s="36">
        <v>0</v>
      </c>
      <c r="H145" s="36">
        <v>0</v>
      </c>
      <c r="I145" s="36">
        <v>0</v>
      </c>
      <c r="J145" s="35">
        <f t="shared" si="25"/>
        <v>5</v>
      </c>
      <c r="K145" s="36">
        <v>5</v>
      </c>
      <c r="L145" s="36">
        <v>0</v>
      </c>
      <c r="M145" s="36">
        <v>0</v>
      </c>
      <c r="N145" s="36">
        <v>0</v>
      </c>
      <c r="O145" s="35">
        <f t="shared" si="26"/>
        <v>5</v>
      </c>
      <c r="P145" s="36">
        <v>5</v>
      </c>
      <c r="Q145" s="36">
        <v>0</v>
      </c>
      <c r="R145" s="36">
        <v>0</v>
      </c>
      <c r="S145" s="36">
        <v>0</v>
      </c>
      <c r="T145" s="79">
        <f t="shared" si="18"/>
        <v>15</v>
      </c>
    </row>
    <row r="146" spans="1:21" ht="60">
      <c r="A146" s="67" t="s">
        <v>125</v>
      </c>
      <c r="B146" s="22" t="s">
        <v>139</v>
      </c>
      <c r="C146" s="17" t="s">
        <v>306</v>
      </c>
      <c r="D146" s="49" t="s">
        <v>277</v>
      </c>
      <c r="E146" s="35">
        <f t="shared" si="24"/>
        <v>5</v>
      </c>
      <c r="F146" s="36">
        <v>5</v>
      </c>
      <c r="G146" s="36">
        <v>0</v>
      </c>
      <c r="H146" s="36">
        <v>0</v>
      </c>
      <c r="I146" s="36">
        <v>0</v>
      </c>
      <c r="J146" s="35">
        <f t="shared" si="25"/>
        <v>5</v>
      </c>
      <c r="K146" s="36">
        <v>5</v>
      </c>
      <c r="L146" s="36">
        <v>0</v>
      </c>
      <c r="M146" s="36">
        <v>0</v>
      </c>
      <c r="N146" s="36">
        <v>0</v>
      </c>
      <c r="O146" s="35">
        <f t="shared" si="26"/>
        <v>5</v>
      </c>
      <c r="P146" s="36">
        <v>5</v>
      </c>
      <c r="Q146" s="36">
        <v>0</v>
      </c>
      <c r="R146" s="36">
        <v>0</v>
      </c>
      <c r="S146" s="36">
        <v>0</v>
      </c>
      <c r="T146" s="79">
        <f t="shared" si="18"/>
        <v>15</v>
      </c>
      <c r="U146" s="56"/>
    </row>
    <row r="147" spans="1:21" ht="60">
      <c r="A147" s="7" t="s">
        <v>140</v>
      </c>
      <c r="B147" s="22" t="s">
        <v>141</v>
      </c>
      <c r="C147" s="17" t="s">
        <v>306</v>
      </c>
      <c r="D147" s="49"/>
      <c r="E147" s="35"/>
      <c r="F147" s="36"/>
      <c r="G147" s="36"/>
      <c r="H147" s="36"/>
      <c r="I147" s="36"/>
      <c r="J147" s="35"/>
      <c r="K147" s="36"/>
      <c r="L147" s="36"/>
      <c r="M147" s="36"/>
      <c r="N147" s="36"/>
      <c r="O147" s="35"/>
      <c r="P147" s="36"/>
      <c r="Q147" s="36"/>
      <c r="R147" s="36"/>
      <c r="S147" s="36"/>
      <c r="T147" s="79">
        <f t="shared" si="18"/>
        <v>0</v>
      </c>
      <c r="U147" s="56"/>
    </row>
    <row r="148" spans="1:21" ht="60">
      <c r="A148" s="7" t="s">
        <v>125</v>
      </c>
      <c r="B148" s="22" t="s">
        <v>142</v>
      </c>
      <c r="C148" s="17" t="s">
        <v>306</v>
      </c>
      <c r="D148" s="49" t="s">
        <v>277</v>
      </c>
      <c r="E148" s="35">
        <f t="shared" si="24"/>
        <v>30</v>
      </c>
      <c r="F148" s="36">
        <v>30</v>
      </c>
      <c r="G148" s="36">
        <v>0</v>
      </c>
      <c r="H148" s="36">
        <v>0</v>
      </c>
      <c r="I148" s="36">
        <v>0</v>
      </c>
      <c r="J148" s="35">
        <f t="shared" si="25"/>
        <v>30</v>
      </c>
      <c r="K148" s="36">
        <v>30</v>
      </c>
      <c r="L148" s="36">
        <v>0</v>
      </c>
      <c r="M148" s="36">
        <v>0</v>
      </c>
      <c r="N148" s="36">
        <v>0</v>
      </c>
      <c r="O148" s="35">
        <f t="shared" si="26"/>
        <v>30</v>
      </c>
      <c r="P148" s="36">
        <v>30</v>
      </c>
      <c r="Q148" s="36">
        <v>0</v>
      </c>
      <c r="R148" s="36">
        <v>0</v>
      </c>
      <c r="S148" s="36">
        <v>0</v>
      </c>
      <c r="T148" s="79">
        <f t="shared" si="18"/>
        <v>90</v>
      </c>
      <c r="U148" s="56"/>
    </row>
    <row r="149" spans="1:21" ht="60">
      <c r="A149" s="7" t="s">
        <v>125</v>
      </c>
      <c r="B149" s="22" t="s">
        <v>143</v>
      </c>
      <c r="C149" s="17" t="s">
        <v>306</v>
      </c>
      <c r="D149" s="49" t="s">
        <v>277</v>
      </c>
      <c r="E149" s="35">
        <f t="shared" si="24"/>
        <v>0</v>
      </c>
      <c r="F149" s="36">
        <v>0</v>
      </c>
      <c r="G149" s="36">
        <v>0</v>
      </c>
      <c r="H149" s="36">
        <v>0</v>
      </c>
      <c r="I149" s="36">
        <v>0</v>
      </c>
      <c r="J149" s="35">
        <f t="shared" si="25"/>
        <v>0</v>
      </c>
      <c r="K149" s="36">
        <v>0</v>
      </c>
      <c r="L149" s="36">
        <v>0</v>
      </c>
      <c r="M149" s="36">
        <v>0</v>
      </c>
      <c r="N149" s="36">
        <v>0</v>
      </c>
      <c r="O149" s="35">
        <f t="shared" si="26"/>
        <v>0</v>
      </c>
      <c r="P149" s="36">
        <v>0</v>
      </c>
      <c r="Q149" s="36">
        <v>0</v>
      </c>
      <c r="R149" s="36">
        <v>0</v>
      </c>
      <c r="S149" s="36">
        <v>0</v>
      </c>
      <c r="T149" s="79">
        <f t="shared" si="18"/>
        <v>0</v>
      </c>
      <c r="U149" s="56"/>
    </row>
    <row r="150" spans="1:21" ht="60">
      <c r="A150" s="7" t="s">
        <v>125</v>
      </c>
      <c r="B150" s="22" t="s">
        <v>175</v>
      </c>
      <c r="C150" s="17" t="s">
        <v>306</v>
      </c>
      <c r="D150" s="49" t="s">
        <v>277</v>
      </c>
      <c r="E150" s="35">
        <f t="shared" si="24"/>
        <v>3</v>
      </c>
      <c r="F150" s="36">
        <v>3</v>
      </c>
      <c r="G150" s="36">
        <v>0</v>
      </c>
      <c r="H150" s="36">
        <v>0</v>
      </c>
      <c r="I150" s="36">
        <v>0</v>
      </c>
      <c r="J150" s="35">
        <f t="shared" si="25"/>
        <v>3</v>
      </c>
      <c r="K150" s="36">
        <v>3</v>
      </c>
      <c r="L150" s="36">
        <v>0</v>
      </c>
      <c r="M150" s="36">
        <v>0</v>
      </c>
      <c r="N150" s="36">
        <v>0</v>
      </c>
      <c r="O150" s="35">
        <f t="shared" si="26"/>
        <v>3</v>
      </c>
      <c r="P150" s="36">
        <v>3</v>
      </c>
      <c r="Q150" s="36">
        <v>0</v>
      </c>
      <c r="R150" s="36">
        <v>0</v>
      </c>
      <c r="S150" s="36">
        <v>0</v>
      </c>
      <c r="T150" s="79">
        <f>E150+J150+O150</f>
        <v>9</v>
      </c>
      <c r="U150" s="56"/>
    </row>
    <row r="151" spans="1:21" ht="60">
      <c r="A151" s="7" t="s">
        <v>144</v>
      </c>
      <c r="B151" s="22" t="s">
        <v>213</v>
      </c>
      <c r="C151" s="17" t="s">
        <v>306</v>
      </c>
      <c r="D151" s="49" t="s">
        <v>277</v>
      </c>
      <c r="E151" s="35">
        <f t="shared" si="24"/>
        <v>130</v>
      </c>
      <c r="F151" s="36">
        <f>30+100</f>
        <v>130</v>
      </c>
      <c r="G151" s="36">
        <v>0</v>
      </c>
      <c r="H151" s="36">
        <v>0</v>
      </c>
      <c r="I151" s="36">
        <v>0</v>
      </c>
      <c r="J151" s="35">
        <f t="shared" si="25"/>
        <v>30</v>
      </c>
      <c r="K151" s="36">
        <v>30</v>
      </c>
      <c r="L151" s="36">
        <v>0</v>
      </c>
      <c r="M151" s="36">
        <v>0</v>
      </c>
      <c r="N151" s="36">
        <v>0</v>
      </c>
      <c r="O151" s="35">
        <f t="shared" si="26"/>
        <v>30</v>
      </c>
      <c r="P151" s="36">
        <v>30</v>
      </c>
      <c r="Q151" s="36">
        <v>0</v>
      </c>
      <c r="R151" s="36">
        <v>0</v>
      </c>
      <c r="S151" s="36">
        <v>0</v>
      </c>
      <c r="T151" s="79">
        <f>E151+J151+O151</f>
        <v>190</v>
      </c>
      <c r="U151" s="56"/>
    </row>
    <row r="152" spans="1:21" ht="63">
      <c r="A152" s="7" t="s">
        <v>145</v>
      </c>
      <c r="B152" s="4" t="s">
        <v>216</v>
      </c>
      <c r="C152" s="19" t="s">
        <v>15</v>
      </c>
      <c r="D152" s="49" t="s">
        <v>277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79"/>
      <c r="U152" s="56"/>
    </row>
    <row r="153" spans="1:21" ht="48">
      <c r="A153" s="7" t="s">
        <v>125</v>
      </c>
      <c r="B153" s="9" t="s">
        <v>146</v>
      </c>
      <c r="C153" s="17"/>
      <c r="D153" s="20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79"/>
      <c r="U153" s="56"/>
    </row>
    <row r="154" spans="1:21" ht="60">
      <c r="A154" s="7" t="s">
        <v>125</v>
      </c>
      <c r="B154" s="9" t="s">
        <v>147</v>
      </c>
      <c r="C154" s="17"/>
      <c r="D154" s="20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79"/>
      <c r="U154" s="56"/>
    </row>
    <row r="155" spans="1:21" ht="48">
      <c r="A155" s="7" t="s">
        <v>125</v>
      </c>
      <c r="B155" s="9" t="s">
        <v>247</v>
      </c>
      <c r="C155" s="17"/>
      <c r="D155" s="20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79"/>
      <c r="U155" s="56"/>
    </row>
    <row r="156" spans="1:21" ht="48">
      <c r="A156" s="7" t="s">
        <v>125</v>
      </c>
      <c r="B156" s="9" t="s">
        <v>148</v>
      </c>
      <c r="C156" s="17"/>
      <c r="D156" s="20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79"/>
      <c r="U156" s="56"/>
    </row>
    <row r="157" spans="1:21" ht="60">
      <c r="A157" s="7" t="s">
        <v>125</v>
      </c>
      <c r="B157" s="9" t="s">
        <v>149</v>
      </c>
      <c r="C157" s="17"/>
      <c r="D157" s="20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79"/>
      <c r="U157" s="56"/>
    </row>
    <row r="158" spans="1:21" ht="36">
      <c r="A158" s="7" t="s">
        <v>125</v>
      </c>
      <c r="B158" s="9" t="s">
        <v>150</v>
      </c>
      <c r="C158" s="17"/>
      <c r="D158" s="20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79"/>
      <c r="U158" s="56"/>
    </row>
    <row r="159" spans="1:21" ht="36">
      <c r="A159" s="7" t="s">
        <v>125</v>
      </c>
      <c r="B159" s="9" t="s">
        <v>248</v>
      </c>
      <c r="C159" s="17"/>
      <c r="D159" s="20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79"/>
      <c r="U159" s="56"/>
    </row>
    <row r="160" spans="1:21" ht="36">
      <c r="A160" s="7" t="s">
        <v>125</v>
      </c>
      <c r="B160" s="9" t="s">
        <v>249</v>
      </c>
      <c r="C160" s="17"/>
      <c r="D160" s="20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79"/>
      <c r="U160" s="56"/>
    </row>
    <row r="161" spans="1:21" ht="48">
      <c r="A161" s="7" t="s">
        <v>125</v>
      </c>
      <c r="B161" s="9" t="s">
        <v>246</v>
      </c>
      <c r="C161" s="17"/>
      <c r="D161" s="20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79"/>
      <c r="U161" s="56"/>
    </row>
    <row r="162" spans="1:21" ht="60">
      <c r="A162" s="7" t="s">
        <v>125</v>
      </c>
      <c r="B162" s="9" t="s">
        <v>250</v>
      </c>
      <c r="C162" s="17"/>
      <c r="D162" s="20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79"/>
      <c r="U162" s="56"/>
    </row>
    <row r="163" spans="1:21" ht="60">
      <c r="A163" s="7" t="s">
        <v>125</v>
      </c>
      <c r="B163" s="9" t="s">
        <v>252</v>
      </c>
      <c r="C163" s="17"/>
      <c r="D163" s="20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79"/>
      <c r="U163" s="56"/>
    </row>
    <row r="164" spans="1:21" ht="60">
      <c r="A164" s="7"/>
      <c r="B164" s="9" t="s">
        <v>251</v>
      </c>
      <c r="C164" s="17"/>
      <c r="D164" s="20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79"/>
      <c r="U164" s="56"/>
    </row>
    <row r="165" spans="1:21" ht="82.5" customHeight="1">
      <c r="A165" s="7"/>
      <c r="B165" s="9" t="s">
        <v>254</v>
      </c>
      <c r="C165" s="17"/>
      <c r="D165" s="20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79"/>
      <c r="U165" s="56"/>
    </row>
    <row r="166" spans="1:21" ht="51.75" customHeight="1">
      <c r="A166" s="7"/>
      <c r="B166" s="9" t="s">
        <v>255</v>
      </c>
      <c r="C166" s="17"/>
      <c r="D166" s="20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79"/>
      <c r="U166" s="56"/>
    </row>
    <row r="167" spans="1:21" ht="63" customHeight="1">
      <c r="A167" s="7"/>
      <c r="B167" s="9" t="s">
        <v>253</v>
      </c>
      <c r="C167" s="17"/>
      <c r="D167" s="20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79"/>
      <c r="U167" s="56"/>
    </row>
    <row r="168" spans="1:22" s="10" customFormat="1" ht="15.75">
      <c r="A168" s="31" t="s">
        <v>151</v>
      </c>
      <c r="B168" s="26" t="s">
        <v>99</v>
      </c>
      <c r="C168" s="27"/>
      <c r="D168" s="32"/>
      <c r="E168" s="38">
        <f aca="true" t="shared" si="27" ref="E168:S168">SUM(E134:E151)</f>
        <v>651.5</v>
      </c>
      <c r="F168" s="38">
        <f t="shared" si="27"/>
        <v>651.5</v>
      </c>
      <c r="G168" s="38">
        <f t="shared" si="27"/>
        <v>0</v>
      </c>
      <c r="H168" s="38">
        <f t="shared" si="27"/>
        <v>0</v>
      </c>
      <c r="I168" s="38">
        <f t="shared" si="27"/>
        <v>0</v>
      </c>
      <c r="J168" s="38">
        <f t="shared" si="27"/>
        <v>750</v>
      </c>
      <c r="K168" s="38">
        <f>SUM(K134:K151)</f>
        <v>750</v>
      </c>
      <c r="L168" s="38">
        <f t="shared" si="27"/>
        <v>0</v>
      </c>
      <c r="M168" s="38">
        <f t="shared" si="27"/>
        <v>0</v>
      </c>
      <c r="N168" s="38">
        <f t="shared" si="27"/>
        <v>0</v>
      </c>
      <c r="O168" s="36">
        <f t="shared" si="27"/>
        <v>750</v>
      </c>
      <c r="P168" s="38">
        <f>SUM(P134:P151)</f>
        <v>750</v>
      </c>
      <c r="Q168" s="38">
        <f t="shared" si="27"/>
        <v>0</v>
      </c>
      <c r="R168" s="38">
        <f t="shared" si="27"/>
        <v>0</v>
      </c>
      <c r="S168" s="38">
        <f t="shared" si="27"/>
        <v>0</v>
      </c>
      <c r="T168" s="84">
        <f>E168+J168+O168</f>
        <v>2151.5</v>
      </c>
      <c r="V168" s="30">
        <f>E168+J168+O168</f>
        <v>2151.5</v>
      </c>
    </row>
    <row r="169" spans="1:21" s="10" customFormat="1" ht="47.25">
      <c r="A169" s="11">
        <v>3.4</v>
      </c>
      <c r="B169" s="4" t="s">
        <v>152</v>
      </c>
      <c r="C169" s="17"/>
      <c r="D169" s="20"/>
      <c r="E169" s="38"/>
      <c r="F169" s="36"/>
      <c r="G169" s="36"/>
      <c r="H169" s="36"/>
      <c r="I169" s="36"/>
      <c r="J169" s="38"/>
      <c r="K169" s="36"/>
      <c r="L169" s="36"/>
      <c r="M169" s="36"/>
      <c r="N169" s="36"/>
      <c r="O169" s="36"/>
      <c r="P169" s="36"/>
      <c r="Q169" s="38"/>
      <c r="R169" s="38"/>
      <c r="S169" s="38"/>
      <c r="T169" s="79"/>
      <c r="U169" s="12"/>
    </row>
    <row r="170" spans="1:21" s="10" customFormat="1" ht="60">
      <c r="A170" s="13" t="s">
        <v>153</v>
      </c>
      <c r="B170" s="4" t="s">
        <v>154</v>
      </c>
      <c r="C170" s="17" t="s">
        <v>306</v>
      </c>
      <c r="D170" s="49" t="s">
        <v>277</v>
      </c>
      <c r="E170" s="36">
        <f>SUM(F170:I170)</f>
        <v>100</v>
      </c>
      <c r="F170" s="36">
        <v>100</v>
      </c>
      <c r="G170" s="36">
        <v>0</v>
      </c>
      <c r="H170" s="36">
        <v>0</v>
      </c>
      <c r="I170" s="36">
        <v>0</v>
      </c>
      <c r="J170" s="36">
        <f>SUM(K170:N170)</f>
        <v>100</v>
      </c>
      <c r="K170" s="36">
        <v>100</v>
      </c>
      <c r="L170" s="36">
        <v>0</v>
      </c>
      <c r="M170" s="36">
        <v>0</v>
      </c>
      <c r="N170" s="36">
        <v>0</v>
      </c>
      <c r="O170" s="36">
        <f>SUM(P170:S170)</f>
        <v>100</v>
      </c>
      <c r="P170" s="36">
        <v>100</v>
      </c>
      <c r="Q170" s="36">
        <v>0</v>
      </c>
      <c r="R170" s="36">
        <v>0</v>
      </c>
      <c r="S170" s="36">
        <v>0</v>
      </c>
      <c r="T170" s="79">
        <f aca="true" t="shared" si="28" ref="T170:T175">E170+J170+O170</f>
        <v>300</v>
      </c>
      <c r="U170" s="12"/>
    </row>
    <row r="171" spans="1:21" s="10" customFormat="1" ht="60">
      <c r="A171" s="13" t="s">
        <v>155</v>
      </c>
      <c r="B171" s="4" t="s">
        <v>156</v>
      </c>
      <c r="C171" s="17" t="s">
        <v>306</v>
      </c>
      <c r="D171" s="49" t="s">
        <v>277</v>
      </c>
      <c r="E171" s="36">
        <f>SUM(F171:I171)</f>
        <v>100</v>
      </c>
      <c r="F171" s="36">
        <v>100</v>
      </c>
      <c r="G171" s="36">
        <v>0</v>
      </c>
      <c r="H171" s="36">
        <v>0</v>
      </c>
      <c r="I171" s="36">
        <v>0</v>
      </c>
      <c r="J171" s="36">
        <f>SUM(K171:N171)</f>
        <v>100</v>
      </c>
      <c r="K171" s="36">
        <v>100</v>
      </c>
      <c r="L171" s="36">
        <v>0</v>
      </c>
      <c r="M171" s="36">
        <v>0</v>
      </c>
      <c r="N171" s="36">
        <v>0</v>
      </c>
      <c r="O171" s="36">
        <f>SUM(P171:S171)</f>
        <v>100</v>
      </c>
      <c r="P171" s="36">
        <v>100</v>
      </c>
      <c r="Q171" s="36">
        <v>0</v>
      </c>
      <c r="R171" s="36">
        <v>0</v>
      </c>
      <c r="S171" s="36">
        <v>0</v>
      </c>
      <c r="T171" s="79">
        <f t="shared" si="28"/>
        <v>300</v>
      </c>
      <c r="U171" s="12"/>
    </row>
    <row r="172" spans="1:21" s="10" customFormat="1" ht="60">
      <c r="A172" s="13" t="s">
        <v>172</v>
      </c>
      <c r="B172" s="4" t="s">
        <v>158</v>
      </c>
      <c r="C172" s="17" t="s">
        <v>306</v>
      </c>
      <c r="D172" s="49" t="s">
        <v>277</v>
      </c>
      <c r="E172" s="36">
        <f>SUM(F172:I172)</f>
        <v>70</v>
      </c>
      <c r="F172" s="36">
        <v>70</v>
      </c>
      <c r="G172" s="36">
        <v>0</v>
      </c>
      <c r="H172" s="36">
        <v>0</v>
      </c>
      <c r="I172" s="36">
        <v>0</v>
      </c>
      <c r="J172" s="36">
        <f>SUM(K172:N172)</f>
        <v>70</v>
      </c>
      <c r="K172" s="36">
        <v>70</v>
      </c>
      <c r="L172" s="36">
        <v>0</v>
      </c>
      <c r="M172" s="36">
        <v>0</v>
      </c>
      <c r="N172" s="36">
        <v>0</v>
      </c>
      <c r="O172" s="36">
        <f>SUM(P172:S172)</f>
        <v>70</v>
      </c>
      <c r="P172" s="36">
        <v>70</v>
      </c>
      <c r="Q172" s="36">
        <v>0</v>
      </c>
      <c r="R172" s="36">
        <v>0</v>
      </c>
      <c r="S172" s="36">
        <v>0</v>
      </c>
      <c r="T172" s="79">
        <f t="shared" si="28"/>
        <v>210</v>
      </c>
      <c r="U172" s="12"/>
    </row>
    <row r="173" spans="1:21" s="10" customFormat="1" ht="60">
      <c r="A173" s="13" t="s">
        <v>157</v>
      </c>
      <c r="B173" s="4" t="s">
        <v>160</v>
      </c>
      <c r="C173" s="17" t="s">
        <v>306</v>
      </c>
      <c r="D173" s="49" t="s">
        <v>277</v>
      </c>
      <c r="E173" s="36">
        <f>SUM(F173:I173)</f>
        <v>255.2</v>
      </c>
      <c r="F173" s="36">
        <f>21+234.2</f>
        <v>255.2</v>
      </c>
      <c r="G173" s="36">
        <v>0</v>
      </c>
      <c r="H173" s="36">
        <v>0</v>
      </c>
      <c r="I173" s="36">
        <v>0</v>
      </c>
      <c r="J173" s="36">
        <f>SUM(K173:N173)</f>
        <v>21</v>
      </c>
      <c r="K173" s="36">
        <v>21</v>
      </c>
      <c r="L173" s="36">
        <v>0</v>
      </c>
      <c r="M173" s="36">
        <v>0</v>
      </c>
      <c r="N173" s="36">
        <v>0</v>
      </c>
      <c r="O173" s="36">
        <f>SUM(P173:S173)</f>
        <v>21</v>
      </c>
      <c r="P173" s="36">
        <v>21</v>
      </c>
      <c r="Q173" s="36">
        <v>0</v>
      </c>
      <c r="R173" s="36">
        <v>0</v>
      </c>
      <c r="S173" s="36">
        <v>0</v>
      </c>
      <c r="T173" s="79">
        <f t="shared" si="28"/>
        <v>297.2</v>
      </c>
      <c r="U173" s="12"/>
    </row>
    <row r="174" spans="1:21" s="10" customFormat="1" ht="60">
      <c r="A174" s="13" t="s">
        <v>159</v>
      </c>
      <c r="B174" s="4" t="s">
        <v>201</v>
      </c>
      <c r="C174" s="17" t="s">
        <v>306</v>
      </c>
      <c r="D174" s="49" t="s">
        <v>277</v>
      </c>
      <c r="E174" s="36">
        <f>SUM(F174:I174)</f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f>SUM(K174:N174)</f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f>SUM(P174:S174)</f>
        <v>0</v>
      </c>
      <c r="P174" s="36">
        <v>0</v>
      </c>
      <c r="Q174" s="36">
        <v>0</v>
      </c>
      <c r="R174" s="36">
        <v>0</v>
      </c>
      <c r="S174" s="36">
        <v>0</v>
      </c>
      <c r="T174" s="79"/>
      <c r="U174" s="12"/>
    </row>
    <row r="175" spans="1:22" s="10" customFormat="1" ht="15.75">
      <c r="A175" s="13" t="s">
        <v>200</v>
      </c>
      <c r="B175" s="4" t="s">
        <v>99</v>
      </c>
      <c r="C175" s="27"/>
      <c r="D175" s="32"/>
      <c r="E175" s="38">
        <f aca="true" t="shared" si="29" ref="E175:S175">SUM(E170:E174)</f>
        <v>525.2</v>
      </c>
      <c r="F175" s="38">
        <f t="shared" si="29"/>
        <v>525.2</v>
      </c>
      <c r="G175" s="38">
        <f t="shared" si="29"/>
        <v>0</v>
      </c>
      <c r="H175" s="38">
        <f t="shared" si="29"/>
        <v>0</v>
      </c>
      <c r="I175" s="38">
        <f t="shared" si="29"/>
        <v>0</v>
      </c>
      <c r="J175" s="38">
        <f t="shared" si="29"/>
        <v>291</v>
      </c>
      <c r="K175" s="38">
        <f>SUM(K170:K174)</f>
        <v>291</v>
      </c>
      <c r="L175" s="38">
        <f t="shared" si="29"/>
        <v>0</v>
      </c>
      <c r="M175" s="38">
        <f t="shared" si="29"/>
        <v>0</v>
      </c>
      <c r="N175" s="38">
        <f t="shared" si="29"/>
        <v>0</v>
      </c>
      <c r="O175" s="36">
        <f t="shared" si="29"/>
        <v>291</v>
      </c>
      <c r="P175" s="38">
        <f>SUM(P170:P174)</f>
        <v>291</v>
      </c>
      <c r="Q175" s="38">
        <f t="shared" si="29"/>
        <v>0</v>
      </c>
      <c r="R175" s="38">
        <f t="shared" si="29"/>
        <v>0</v>
      </c>
      <c r="S175" s="38">
        <f t="shared" si="29"/>
        <v>0</v>
      </c>
      <c r="T175" s="84">
        <f t="shared" si="28"/>
        <v>1107.2</v>
      </c>
      <c r="U175" s="12"/>
      <c r="V175" s="30">
        <f>E175+J175+O175</f>
        <v>1107.2</v>
      </c>
    </row>
    <row r="176" spans="1:21" s="10" customFormat="1" ht="63">
      <c r="A176" s="11">
        <v>3.5</v>
      </c>
      <c r="B176" s="4" t="s">
        <v>161</v>
      </c>
      <c r="C176" s="17"/>
      <c r="D176" s="20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79"/>
      <c r="U176" s="12"/>
    </row>
    <row r="177" spans="1:21" s="10" customFormat="1" ht="60">
      <c r="A177" s="8" t="s">
        <v>162</v>
      </c>
      <c r="B177" s="4" t="s">
        <v>163</v>
      </c>
      <c r="C177" s="17" t="s">
        <v>306</v>
      </c>
      <c r="D177" s="49" t="s">
        <v>277</v>
      </c>
      <c r="E177" s="36">
        <f>SUM(F177:I177)</f>
        <v>20</v>
      </c>
      <c r="F177" s="36">
        <v>20</v>
      </c>
      <c r="G177" s="36">
        <v>0</v>
      </c>
      <c r="H177" s="36">
        <v>0</v>
      </c>
      <c r="I177" s="36">
        <v>0</v>
      </c>
      <c r="J177" s="36">
        <f>SUM(K177:N177)</f>
        <v>20</v>
      </c>
      <c r="K177" s="36">
        <v>20</v>
      </c>
      <c r="L177" s="36">
        <v>0</v>
      </c>
      <c r="M177" s="36">
        <v>0</v>
      </c>
      <c r="N177" s="36">
        <v>0</v>
      </c>
      <c r="O177" s="36">
        <f>SUM(P177:S177)</f>
        <v>20</v>
      </c>
      <c r="P177" s="36">
        <v>20</v>
      </c>
      <c r="Q177" s="36">
        <v>0</v>
      </c>
      <c r="R177" s="36">
        <v>0</v>
      </c>
      <c r="S177" s="36">
        <v>0</v>
      </c>
      <c r="T177" s="79">
        <f>E177+J177+O177</f>
        <v>60</v>
      </c>
      <c r="U177" s="12"/>
    </row>
    <row r="178" spans="1:21" s="10" customFormat="1" ht="60">
      <c r="A178" s="8" t="s">
        <v>164</v>
      </c>
      <c r="B178" s="4" t="s">
        <v>165</v>
      </c>
      <c r="C178" s="17" t="s">
        <v>306</v>
      </c>
      <c r="D178" s="49" t="s">
        <v>277</v>
      </c>
      <c r="E178" s="36">
        <f>SUM(F178:I178)</f>
        <v>30</v>
      </c>
      <c r="F178" s="36">
        <v>30</v>
      </c>
      <c r="G178" s="36">
        <v>0</v>
      </c>
      <c r="H178" s="36">
        <v>0</v>
      </c>
      <c r="I178" s="36">
        <v>0</v>
      </c>
      <c r="J178" s="36">
        <f>SUM(K178:N178)</f>
        <v>30</v>
      </c>
      <c r="K178" s="36">
        <v>30</v>
      </c>
      <c r="L178" s="36">
        <v>0</v>
      </c>
      <c r="M178" s="36">
        <v>0</v>
      </c>
      <c r="N178" s="36">
        <v>0</v>
      </c>
      <c r="O178" s="36">
        <f>SUM(P178:S178)</f>
        <v>30</v>
      </c>
      <c r="P178" s="36">
        <v>30</v>
      </c>
      <c r="Q178" s="36">
        <v>0</v>
      </c>
      <c r="R178" s="36">
        <v>0</v>
      </c>
      <c r="S178" s="36">
        <v>0</v>
      </c>
      <c r="T178" s="79">
        <f>E178+J178+O178</f>
        <v>90</v>
      </c>
      <c r="U178" s="12"/>
    </row>
    <row r="179" spans="1:21" s="10" customFormat="1" ht="60">
      <c r="A179" s="8" t="s">
        <v>166</v>
      </c>
      <c r="B179" s="4" t="s">
        <v>167</v>
      </c>
      <c r="C179" s="17" t="s">
        <v>306</v>
      </c>
      <c r="D179" s="49" t="s">
        <v>277</v>
      </c>
      <c r="E179" s="36">
        <f>SUM(F179:I179)</f>
        <v>40</v>
      </c>
      <c r="F179" s="36">
        <v>40</v>
      </c>
      <c r="G179" s="36">
        <v>0</v>
      </c>
      <c r="H179" s="36">
        <v>0</v>
      </c>
      <c r="I179" s="36">
        <v>0</v>
      </c>
      <c r="J179" s="36">
        <f>SUM(K179:N179)</f>
        <v>40</v>
      </c>
      <c r="K179" s="36">
        <v>40</v>
      </c>
      <c r="L179" s="36">
        <v>0</v>
      </c>
      <c r="M179" s="36">
        <v>0</v>
      </c>
      <c r="N179" s="36">
        <v>0</v>
      </c>
      <c r="O179" s="36">
        <f>SUM(P179:S179)</f>
        <v>40</v>
      </c>
      <c r="P179" s="36">
        <v>40</v>
      </c>
      <c r="Q179" s="36">
        <v>0</v>
      </c>
      <c r="R179" s="36">
        <v>0</v>
      </c>
      <c r="S179" s="36">
        <v>0</v>
      </c>
      <c r="T179" s="79">
        <f>E179+J179+O179</f>
        <v>120</v>
      </c>
      <c r="U179" s="12"/>
    </row>
    <row r="180" spans="1:22" s="10" customFormat="1" ht="15.75">
      <c r="A180" s="33" t="s">
        <v>168</v>
      </c>
      <c r="B180" s="34" t="s">
        <v>99</v>
      </c>
      <c r="C180" s="27"/>
      <c r="D180" s="32"/>
      <c r="E180" s="39">
        <f aca="true" t="shared" si="30" ref="E180:S180">SUM(E177:E179)</f>
        <v>90</v>
      </c>
      <c r="F180" s="39">
        <f t="shared" si="30"/>
        <v>90</v>
      </c>
      <c r="G180" s="39">
        <f t="shared" si="30"/>
        <v>0</v>
      </c>
      <c r="H180" s="39">
        <f t="shared" si="30"/>
        <v>0</v>
      </c>
      <c r="I180" s="39">
        <f t="shared" si="30"/>
        <v>0</v>
      </c>
      <c r="J180" s="39">
        <f t="shared" si="30"/>
        <v>90</v>
      </c>
      <c r="K180" s="39">
        <f>SUM(K177:K179)</f>
        <v>90</v>
      </c>
      <c r="L180" s="39">
        <f t="shared" si="30"/>
        <v>0</v>
      </c>
      <c r="M180" s="39">
        <f t="shared" si="30"/>
        <v>0</v>
      </c>
      <c r="N180" s="39">
        <f t="shared" si="30"/>
        <v>0</v>
      </c>
      <c r="O180" s="35">
        <f t="shared" si="30"/>
        <v>90</v>
      </c>
      <c r="P180" s="39">
        <f>SUM(P177:P179)</f>
        <v>90</v>
      </c>
      <c r="Q180" s="39">
        <f t="shared" si="30"/>
        <v>0</v>
      </c>
      <c r="R180" s="39">
        <f t="shared" si="30"/>
        <v>0</v>
      </c>
      <c r="S180" s="39">
        <f t="shared" si="30"/>
        <v>0</v>
      </c>
      <c r="T180" s="84">
        <f>E180+J180+O180</f>
        <v>270</v>
      </c>
      <c r="U180" s="12"/>
      <c r="V180" s="30">
        <f>E180+J180+O180</f>
        <v>270</v>
      </c>
    </row>
    <row r="181" spans="1:23" s="10" customFormat="1" ht="24" customHeight="1">
      <c r="A181" s="33" t="s">
        <v>169</v>
      </c>
      <c r="B181" s="50" t="s">
        <v>170</v>
      </c>
      <c r="C181" s="27"/>
      <c r="D181" s="27"/>
      <c r="E181" s="38">
        <f aca="true" t="shared" si="31" ref="E181:T181">E117+E131+E168+E175+E180</f>
        <v>2508</v>
      </c>
      <c r="F181" s="38">
        <f t="shared" si="31"/>
        <v>2508</v>
      </c>
      <c r="G181" s="38">
        <f t="shared" si="31"/>
        <v>0</v>
      </c>
      <c r="H181" s="38">
        <f t="shared" si="31"/>
        <v>0</v>
      </c>
      <c r="I181" s="38">
        <f t="shared" si="31"/>
        <v>0</v>
      </c>
      <c r="J181" s="38">
        <f t="shared" si="31"/>
        <v>2508</v>
      </c>
      <c r="K181" s="38">
        <f t="shared" si="31"/>
        <v>2508</v>
      </c>
      <c r="L181" s="38">
        <f t="shared" si="31"/>
        <v>0</v>
      </c>
      <c r="M181" s="38">
        <f t="shared" si="31"/>
        <v>0</v>
      </c>
      <c r="N181" s="38">
        <f t="shared" si="31"/>
        <v>0</v>
      </c>
      <c r="O181" s="36">
        <f t="shared" si="31"/>
        <v>2508</v>
      </c>
      <c r="P181" s="38">
        <f t="shared" si="31"/>
        <v>2508</v>
      </c>
      <c r="Q181" s="38">
        <f t="shared" si="31"/>
        <v>0</v>
      </c>
      <c r="R181" s="38">
        <f t="shared" si="31"/>
        <v>0</v>
      </c>
      <c r="S181" s="38">
        <f t="shared" si="31"/>
        <v>0</v>
      </c>
      <c r="T181" s="85">
        <f t="shared" si="31"/>
        <v>7524</v>
      </c>
      <c r="U181" s="12"/>
      <c r="V181" s="30">
        <f>E181+J181+O181</f>
        <v>7524</v>
      </c>
      <c r="W181" s="30">
        <f>T181-V181</f>
        <v>0</v>
      </c>
    </row>
    <row r="182" spans="1:21" ht="86.25" customHeight="1">
      <c r="A182" s="65">
        <v>4</v>
      </c>
      <c r="B182" s="116" t="s">
        <v>245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8"/>
      <c r="U182" s="66"/>
    </row>
    <row r="183" spans="1:21" ht="85.5" customHeight="1">
      <c r="A183" s="71" t="s">
        <v>220</v>
      </c>
      <c r="B183" s="44" t="s">
        <v>228</v>
      </c>
      <c r="C183" s="17" t="s">
        <v>306</v>
      </c>
      <c r="D183" s="49" t="s">
        <v>178</v>
      </c>
      <c r="E183" s="37">
        <f>SUM(F183:I183)</f>
        <v>1184230.8</v>
      </c>
      <c r="F183" s="74">
        <v>0</v>
      </c>
      <c r="G183" s="40">
        <f>985723+197726+781.8</f>
        <v>1184230.8</v>
      </c>
      <c r="H183" s="74">
        <v>0</v>
      </c>
      <c r="I183" s="74">
        <v>0</v>
      </c>
      <c r="J183" s="74">
        <v>0</v>
      </c>
      <c r="K183" s="40"/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9">
        <f aca="true" t="shared" si="32" ref="T183:T192">E183+J183+O183</f>
        <v>1184230.8</v>
      </c>
      <c r="U183" s="66"/>
    </row>
    <row r="184" spans="1:21" ht="90" customHeight="1">
      <c r="A184" s="71" t="s">
        <v>176</v>
      </c>
      <c r="B184" s="44" t="s">
        <v>229</v>
      </c>
      <c r="C184" s="17" t="s">
        <v>306</v>
      </c>
      <c r="D184" s="49" t="s">
        <v>277</v>
      </c>
      <c r="E184" s="37">
        <f aca="true" t="shared" si="33" ref="E184:E192">SUM(F184:I184)</f>
        <v>653714</v>
      </c>
      <c r="F184" s="40">
        <f>591732+71391-8409-1000</f>
        <v>653714</v>
      </c>
      <c r="G184" s="74">
        <v>0</v>
      </c>
      <c r="H184" s="74">
        <v>0</v>
      </c>
      <c r="I184" s="74">
        <v>0</v>
      </c>
      <c r="J184" s="37">
        <f aca="true" t="shared" si="34" ref="J184:J192">SUM(K184:N184)</f>
        <v>648378</v>
      </c>
      <c r="K184" s="40">
        <f>67589+580789</f>
        <v>648378</v>
      </c>
      <c r="L184" s="74">
        <v>0</v>
      </c>
      <c r="M184" s="74">
        <v>0</v>
      </c>
      <c r="N184" s="74">
        <v>0</v>
      </c>
      <c r="O184" s="37">
        <f aca="true" t="shared" si="35" ref="O184:O192">SUM(P184:S184)</f>
        <v>661466</v>
      </c>
      <c r="P184" s="40">
        <f>80677+580789</f>
        <v>661466</v>
      </c>
      <c r="Q184" s="74">
        <v>0</v>
      </c>
      <c r="R184" s="74">
        <v>0</v>
      </c>
      <c r="S184" s="74">
        <v>0</v>
      </c>
      <c r="T184" s="79">
        <f t="shared" si="32"/>
        <v>1963558</v>
      </c>
      <c r="U184" s="66"/>
    </row>
    <row r="185" spans="1:21" ht="85.5" customHeight="1">
      <c r="A185" s="71" t="s">
        <v>221</v>
      </c>
      <c r="B185" s="45" t="s">
        <v>230</v>
      </c>
      <c r="C185" s="17" t="s">
        <v>306</v>
      </c>
      <c r="D185" s="49" t="s">
        <v>277</v>
      </c>
      <c r="E185" s="37">
        <f t="shared" si="33"/>
        <v>26076.7</v>
      </c>
      <c r="F185" s="40">
        <f>17369.6-1824</f>
        <v>15545.6</v>
      </c>
      <c r="G185" s="40">
        <v>10531.1</v>
      </c>
      <c r="H185" s="74">
        <v>0</v>
      </c>
      <c r="I185" s="74">
        <v>0</v>
      </c>
      <c r="J185" s="37">
        <f t="shared" si="34"/>
        <v>17369.6</v>
      </c>
      <c r="K185" s="40">
        <v>17369.6</v>
      </c>
      <c r="L185" s="74">
        <v>0</v>
      </c>
      <c r="M185" s="74">
        <v>0</v>
      </c>
      <c r="N185" s="74">
        <v>0</v>
      </c>
      <c r="O185" s="37">
        <f t="shared" si="35"/>
        <v>17369.6</v>
      </c>
      <c r="P185" s="40">
        <v>17369.6</v>
      </c>
      <c r="Q185" s="74">
        <v>0</v>
      </c>
      <c r="R185" s="74">
        <v>0</v>
      </c>
      <c r="S185" s="74">
        <v>0</v>
      </c>
      <c r="T185" s="79">
        <f t="shared" si="32"/>
        <v>60815.9</v>
      </c>
      <c r="U185" s="66"/>
    </row>
    <row r="186" spans="1:21" ht="84" customHeight="1">
      <c r="A186" s="71" t="s">
        <v>222</v>
      </c>
      <c r="B186" s="45" t="s">
        <v>231</v>
      </c>
      <c r="C186" s="17" t="s">
        <v>306</v>
      </c>
      <c r="D186" s="49" t="s">
        <v>277</v>
      </c>
      <c r="E186" s="37">
        <f t="shared" si="33"/>
        <v>13149.3</v>
      </c>
      <c r="F186" s="40">
        <v>6174.3</v>
      </c>
      <c r="G186" s="40">
        <v>6975</v>
      </c>
      <c r="H186" s="74">
        <v>0</v>
      </c>
      <c r="I186" s="74">
        <v>0</v>
      </c>
      <c r="J186" s="37">
        <f t="shared" si="34"/>
        <v>6174.3</v>
      </c>
      <c r="K186" s="40">
        <v>6174.3</v>
      </c>
      <c r="L186" s="74">
        <v>0</v>
      </c>
      <c r="M186" s="74">
        <v>0</v>
      </c>
      <c r="N186" s="74">
        <v>0</v>
      </c>
      <c r="O186" s="37">
        <f t="shared" si="35"/>
        <v>6174.3</v>
      </c>
      <c r="P186" s="40">
        <v>6174.3</v>
      </c>
      <c r="Q186" s="74">
        <v>0</v>
      </c>
      <c r="R186" s="74">
        <v>0</v>
      </c>
      <c r="S186" s="74">
        <v>0</v>
      </c>
      <c r="T186" s="79">
        <f t="shared" si="32"/>
        <v>25497.9</v>
      </c>
      <c r="U186" s="66"/>
    </row>
    <row r="187" spans="1:21" ht="89.25" customHeight="1">
      <c r="A187" s="71" t="s">
        <v>223</v>
      </c>
      <c r="B187" s="43" t="s">
        <v>232</v>
      </c>
      <c r="C187" s="17" t="s">
        <v>306</v>
      </c>
      <c r="D187" s="49" t="s">
        <v>277</v>
      </c>
      <c r="E187" s="37">
        <f t="shared" si="33"/>
        <v>2538371.8</v>
      </c>
      <c r="F187" s="40">
        <f>615595.1+2907</f>
        <v>618502.1</v>
      </c>
      <c r="G187" s="40">
        <v>1919869.7</v>
      </c>
      <c r="H187" s="74">
        <v>0</v>
      </c>
      <c r="I187" s="74">
        <v>0</v>
      </c>
      <c r="J187" s="37">
        <f t="shared" si="34"/>
        <v>615595.1</v>
      </c>
      <c r="K187" s="40">
        <v>615595.1</v>
      </c>
      <c r="L187" s="74">
        <v>0</v>
      </c>
      <c r="M187" s="74">
        <v>0</v>
      </c>
      <c r="N187" s="74">
        <v>0</v>
      </c>
      <c r="O187" s="37">
        <f t="shared" si="35"/>
        <v>615595.1</v>
      </c>
      <c r="P187" s="40">
        <v>615595.1</v>
      </c>
      <c r="Q187" s="74">
        <v>0</v>
      </c>
      <c r="R187" s="74">
        <v>0</v>
      </c>
      <c r="S187" s="74">
        <v>0</v>
      </c>
      <c r="T187" s="79">
        <f t="shared" si="32"/>
        <v>3769562</v>
      </c>
      <c r="U187" s="66"/>
    </row>
    <row r="188" spans="1:21" ht="76.5" customHeight="1">
      <c r="A188" s="71" t="s">
        <v>224</v>
      </c>
      <c r="B188" s="45" t="s">
        <v>233</v>
      </c>
      <c r="C188" s="17" t="s">
        <v>306</v>
      </c>
      <c r="D188" s="49" t="s">
        <v>277</v>
      </c>
      <c r="E188" s="37">
        <f t="shared" si="33"/>
        <v>54022</v>
      </c>
      <c r="F188" s="40">
        <f>6919+2619+20117</f>
        <v>29655</v>
      </c>
      <c r="G188" s="74">
        <v>0</v>
      </c>
      <c r="H188" s="74">
        <v>0</v>
      </c>
      <c r="I188" s="40">
        <f>6000+870+17497</f>
        <v>24367</v>
      </c>
      <c r="J188" s="37">
        <f t="shared" si="34"/>
        <v>29132</v>
      </c>
      <c r="K188" s="40">
        <f>6919+2619+19594</f>
        <v>29132</v>
      </c>
      <c r="L188" s="74">
        <v>0</v>
      </c>
      <c r="M188" s="74">
        <v>0</v>
      </c>
      <c r="N188" s="74">
        <v>0</v>
      </c>
      <c r="O188" s="37">
        <f t="shared" si="35"/>
        <v>53499</v>
      </c>
      <c r="P188" s="40">
        <f>6919+2619+19594</f>
        <v>29132</v>
      </c>
      <c r="Q188" s="74">
        <v>0</v>
      </c>
      <c r="R188" s="74">
        <v>0</v>
      </c>
      <c r="S188" s="40">
        <f>6000+870+17497</f>
        <v>24367</v>
      </c>
      <c r="T188" s="79">
        <f t="shared" si="32"/>
        <v>136653</v>
      </c>
      <c r="U188" s="66"/>
    </row>
    <row r="189" spans="1:21" ht="78" customHeight="1">
      <c r="A189" s="71" t="s">
        <v>242</v>
      </c>
      <c r="B189" s="43" t="s">
        <v>234</v>
      </c>
      <c r="C189" s="17" t="s">
        <v>306</v>
      </c>
      <c r="D189" s="49" t="s">
        <v>277</v>
      </c>
      <c r="E189" s="37">
        <f t="shared" si="33"/>
        <v>386886</v>
      </c>
      <c r="F189" s="40">
        <f>308336+363</f>
        <v>308699</v>
      </c>
      <c r="G189" s="40">
        <f>50726+32222-4761</f>
        <v>78187</v>
      </c>
      <c r="H189" s="74">
        <v>0</v>
      </c>
      <c r="I189" s="74">
        <v>0</v>
      </c>
      <c r="J189" s="37">
        <f t="shared" si="34"/>
        <v>335915</v>
      </c>
      <c r="K189" s="40">
        <f>335571+344</f>
        <v>335915</v>
      </c>
      <c r="L189" s="74">
        <v>0</v>
      </c>
      <c r="M189" s="74">
        <v>0</v>
      </c>
      <c r="N189" s="74">
        <v>0</v>
      </c>
      <c r="O189" s="37">
        <f t="shared" si="35"/>
        <v>335915</v>
      </c>
      <c r="P189" s="40">
        <f>335571+344</f>
        <v>335915</v>
      </c>
      <c r="Q189" s="74">
        <v>0</v>
      </c>
      <c r="R189" s="74">
        <v>0</v>
      </c>
      <c r="S189" s="74">
        <v>0</v>
      </c>
      <c r="T189" s="79">
        <f t="shared" si="32"/>
        <v>1058716</v>
      </c>
      <c r="U189" s="66"/>
    </row>
    <row r="190" spans="1:21" ht="120.75" customHeight="1">
      <c r="A190" s="71" t="s">
        <v>243</v>
      </c>
      <c r="B190" s="44" t="s">
        <v>235</v>
      </c>
      <c r="C190" s="17" t="s">
        <v>306</v>
      </c>
      <c r="D190" s="49" t="s">
        <v>277</v>
      </c>
      <c r="E190" s="37">
        <f t="shared" si="33"/>
        <v>16061.2</v>
      </c>
      <c r="F190" s="40">
        <v>9728</v>
      </c>
      <c r="G190" s="40">
        <f>5735.2+694-96</f>
        <v>6333.2</v>
      </c>
      <c r="H190" s="74">
        <v>0</v>
      </c>
      <c r="I190" s="74">
        <v>0</v>
      </c>
      <c r="J190" s="37">
        <f t="shared" si="34"/>
        <v>10213</v>
      </c>
      <c r="K190" s="40">
        <v>10213</v>
      </c>
      <c r="L190" s="74">
        <v>0</v>
      </c>
      <c r="M190" s="74">
        <v>0</v>
      </c>
      <c r="N190" s="74">
        <v>0</v>
      </c>
      <c r="O190" s="37">
        <f t="shared" si="35"/>
        <v>10213</v>
      </c>
      <c r="P190" s="40">
        <v>10213</v>
      </c>
      <c r="Q190" s="74">
        <v>0</v>
      </c>
      <c r="R190" s="74">
        <v>0</v>
      </c>
      <c r="S190" s="74">
        <v>0</v>
      </c>
      <c r="T190" s="79">
        <f t="shared" si="32"/>
        <v>36487.2</v>
      </c>
      <c r="U190" s="66"/>
    </row>
    <row r="191" spans="1:21" ht="81.75" customHeight="1">
      <c r="A191" s="71" t="s">
        <v>244</v>
      </c>
      <c r="B191" s="45" t="s">
        <v>236</v>
      </c>
      <c r="C191" s="17" t="s">
        <v>306</v>
      </c>
      <c r="D191" s="49" t="s">
        <v>277</v>
      </c>
      <c r="E191" s="37">
        <f t="shared" si="33"/>
        <v>8121</v>
      </c>
      <c r="F191" s="40">
        <f>7044+1077</f>
        <v>8121</v>
      </c>
      <c r="G191" s="74">
        <v>0</v>
      </c>
      <c r="H191" s="74">
        <v>0</v>
      </c>
      <c r="I191" s="74">
        <v>0</v>
      </c>
      <c r="J191" s="37">
        <f t="shared" si="34"/>
        <v>7184</v>
      </c>
      <c r="K191" s="40">
        <f>6506+678</f>
        <v>7184</v>
      </c>
      <c r="L191" s="74">
        <v>0</v>
      </c>
      <c r="M191" s="74">
        <v>0</v>
      </c>
      <c r="N191" s="74">
        <v>0</v>
      </c>
      <c r="O191" s="37">
        <f t="shared" si="35"/>
        <v>7184</v>
      </c>
      <c r="P191" s="40">
        <f>6506+678</f>
        <v>7184</v>
      </c>
      <c r="Q191" s="74">
        <v>0</v>
      </c>
      <c r="R191" s="74">
        <v>0</v>
      </c>
      <c r="S191" s="74">
        <v>0</v>
      </c>
      <c r="T191" s="79">
        <f t="shared" si="32"/>
        <v>22489</v>
      </c>
      <c r="U191" s="66"/>
    </row>
    <row r="192" spans="1:22" ht="87" customHeight="1">
      <c r="A192" s="7" t="s">
        <v>265</v>
      </c>
      <c r="B192" s="44" t="s">
        <v>237</v>
      </c>
      <c r="C192" s="17" t="s">
        <v>306</v>
      </c>
      <c r="D192" s="49" t="s">
        <v>277</v>
      </c>
      <c r="E192" s="37">
        <f t="shared" si="33"/>
        <v>16656</v>
      </c>
      <c r="F192" s="72">
        <v>16656</v>
      </c>
      <c r="G192" s="74">
        <v>0</v>
      </c>
      <c r="H192" s="74">
        <v>0</v>
      </c>
      <c r="I192" s="74">
        <v>0</v>
      </c>
      <c r="J192" s="37">
        <f t="shared" si="34"/>
        <v>16335</v>
      </c>
      <c r="K192" s="72">
        <v>16335</v>
      </c>
      <c r="L192" s="74">
        <v>0</v>
      </c>
      <c r="M192" s="74">
        <v>0</v>
      </c>
      <c r="N192" s="74">
        <v>0</v>
      </c>
      <c r="O192" s="37">
        <f t="shared" si="35"/>
        <v>16335</v>
      </c>
      <c r="P192" s="72">
        <v>16335</v>
      </c>
      <c r="Q192" s="74">
        <v>0</v>
      </c>
      <c r="R192" s="74">
        <v>0</v>
      </c>
      <c r="S192" s="74">
        <v>0</v>
      </c>
      <c r="T192" s="79">
        <f t="shared" si="32"/>
        <v>49326</v>
      </c>
      <c r="U192" s="54"/>
      <c r="V192" s="55"/>
    </row>
    <row r="193" spans="1:22" ht="78.75" customHeight="1">
      <c r="A193" s="7" t="s">
        <v>264</v>
      </c>
      <c r="B193" s="44" t="s">
        <v>240</v>
      </c>
      <c r="C193" s="17" t="s">
        <v>306</v>
      </c>
      <c r="D193" s="49" t="s">
        <v>277</v>
      </c>
      <c r="E193" s="37">
        <f>SUM(F193:I193)</f>
        <v>34241</v>
      </c>
      <c r="F193" s="72">
        <f>14675+18185-531+1959-47</f>
        <v>34241</v>
      </c>
      <c r="G193" s="74">
        <v>0</v>
      </c>
      <c r="H193" s="74">
        <v>0</v>
      </c>
      <c r="I193" s="74">
        <v>0</v>
      </c>
      <c r="J193" s="37">
        <f>SUM(K193:N193)</f>
        <v>31923</v>
      </c>
      <c r="K193" s="72">
        <f>14138+17785</f>
        <v>31923</v>
      </c>
      <c r="L193" s="74">
        <v>0</v>
      </c>
      <c r="M193" s="74">
        <v>0</v>
      </c>
      <c r="N193" s="74">
        <v>0</v>
      </c>
      <c r="O193" s="37">
        <f>SUM(P193:S193)</f>
        <v>31923</v>
      </c>
      <c r="P193" s="72">
        <f>14138+17785</f>
        <v>31923</v>
      </c>
      <c r="Q193" s="74">
        <v>0</v>
      </c>
      <c r="R193" s="74">
        <v>0</v>
      </c>
      <c r="S193" s="74">
        <v>0</v>
      </c>
      <c r="T193" s="79">
        <f>E193+J193+O193</f>
        <v>98087</v>
      </c>
      <c r="U193" s="54"/>
      <c r="V193" s="55"/>
    </row>
    <row r="194" spans="1:22" ht="36" customHeight="1">
      <c r="A194" s="7" t="s">
        <v>266</v>
      </c>
      <c r="B194" s="50" t="s">
        <v>325</v>
      </c>
      <c r="C194" s="17"/>
      <c r="D194" s="17"/>
      <c r="E194" s="73">
        <f>SUM(E183:E193)</f>
        <v>4931529.8</v>
      </c>
      <c r="F194" s="73">
        <f>SUM(F183:F193)</f>
        <v>1701036</v>
      </c>
      <c r="G194" s="73">
        <f aca="true" t="shared" si="36" ref="G194:T194">SUM(G183:G193)</f>
        <v>3206126.8</v>
      </c>
      <c r="H194" s="73">
        <f t="shared" si="36"/>
        <v>0</v>
      </c>
      <c r="I194" s="73">
        <f t="shared" si="36"/>
        <v>24367</v>
      </c>
      <c r="J194" s="73">
        <f t="shared" si="36"/>
        <v>1718219</v>
      </c>
      <c r="K194" s="73">
        <f t="shared" si="36"/>
        <v>1718219</v>
      </c>
      <c r="L194" s="73">
        <f t="shared" si="36"/>
        <v>0</v>
      </c>
      <c r="M194" s="73">
        <f t="shared" si="36"/>
        <v>0</v>
      </c>
      <c r="N194" s="73">
        <f t="shared" si="36"/>
        <v>0</v>
      </c>
      <c r="O194" s="73">
        <f t="shared" si="36"/>
        <v>1755674</v>
      </c>
      <c r="P194" s="73">
        <f t="shared" si="36"/>
        <v>1731307</v>
      </c>
      <c r="Q194" s="73">
        <f t="shared" si="36"/>
        <v>0</v>
      </c>
      <c r="R194" s="73">
        <f t="shared" si="36"/>
        <v>0</v>
      </c>
      <c r="S194" s="73">
        <f t="shared" si="36"/>
        <v>24367</v>
      </c>
      <c r="T194" s="86">
        <f t="shared" si="36"/>
        <v>8405422.8</v>
      </c>
      <c r="U194" s="54"/>
      <c r="V194" s="55"/>
    </row>
    <row r="195" spans="1:22" ht="34.5" customHeight="1">
      <c r="A195" s="7" t="s">
        <v>238</v>
      </c>
      <c r="B195" s="102" t="s">
        <v>219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4"/>
      <c r="U195" s="54"/>
      <c r="V195" s="55"/>
    </row>
    <row r="196" spans="1:28" ht="172.5" customHeight="1">
      <c r="A196" s="7" t="s">
        <v>225</v>
      </c>
      <c r="B196" s="22" t="s">
        <v>323</v>
      </c>
      <c r="C196" s="17" t="s">
        <v>306</v>
      </c>
      <c r="D196" s="49" t="s">
        <v>178</v>
      </c>
      <c r="E196" s="37">
        <f aca="true" t="shared" si="37" ref="E196:E202">SUM(F196:I196)</f>
        <v>4177</v>
      </c>
      <c r="F196" s="74">
        <v>0</v>
      </c>
      <c r="G196" s="72">
        <v>4177</v>
      </c>
      <c r="H196" s="74">
        <v>0</v>
      </c>
      <c r="I196" s="74">
        <v>0</v>
      </c>
      <c r="J196" s="37">
        <f aca="true" t="shared" si="38" ref="J196:J202">SUM(K196:N196)</f>
        <v>0</v>
      </c>
      <c r="K196" s="74">
        <v>0</v>
      </c>
      <c r="L196" s="74">
        <v>0</v>
      </c>
      <c r="M196" s="74">
        <v>0</v>
      </c>
      <c r="N196" s="74">
        <v>0</v>
      </c>
      <c r="O196" s="37">
        <f aca="true" t="shared" si="39" ref="O196:O202">SUM(P196:S196)</f>
        <v>0</v>
      </c>
      <c r="P196" s="74">
        <v>0</v>
      </c>
      <c r="Q196" s="74">
        <v>0</v>
      </c>
      <c r="R196" s="74">
        <v>0</v>
      </c>
      <c r="S196" s="74">
        <v>0</v>
      </c>
      <c r="T196" s="79">
        <f aca="true" t="shared" si="40" ref="T196:T202">E196+J196+O196</f>
        <v>4177</v>
      </c>
      <c r="U196" s="54"/>
      <c r="V196" s="55"/>
      <c r="AB196" s="75"/>
    </row>
    <row r="197" spans="1:28" ht="136.5" customHeight="1">
      <c r="A197" s="7" t="s">
        <v>226</v>
      </c>
      <c r="B197" s="22" t="s">
        <v>239</v>
      </c>
      <c r="C197" s="17" t="s">
        <v>306</v>
      </c>
      <c r="D197" s="49" t="s">
        <v>178</v>
      </c>
      <c r="E197" s="37">
        <f t="shared" si="37"/>
        <v>63509</v>
      </c>
      <c r="F197" s="74">
        <v>0</v>
      </c>
      <c r="G197" s="72">
        <v>63509</v>
      </c>
      <c r="H197" s="74">
        <v>0</v>
      </c>
      <c r="I197" s="74">
        <v>0</v>
      </c>
      <c r="J197" s="37">
        <f t="shared" si="38"/>
        <v>0</v>
      </c>
      <c r="K197" s="74">
        <v>0</v>
      </c>
      <c r="L197" s="74">
        <v>0</v>
      </c>
      <c r="M197" s="74">
        <v>0</v>
      </c>
      <c r="N197" s="74">
        <v>0</v>
      </c>
      <c r="O197" s="37">
        <f t="shared" si="39"/>
        <v>0</v>
      </c>
      <c r="P197" s="74">
        <v>0</v>
      </c>
      <c r="Q197" s="74">
        <v>0</v>
      </c>
      <c r="R197" s="74">
        <v>0</v>
      </c>
      <c r="S197" s="74">
        <v>0</v>
      </c>
      <c r="T197" s="79">
        <f t="shared" si="40"/>
        <v>63509</v>
      </c>
      <c r="U197" s="54"/>
      <c r="V197" s="55"/>
      <c r="AA197" s="57"/>
      <c r="AB197" s="75"/>
    </row>
    <row r="198" spans="1:22" ht="122.25" customHeight="1">
      <c r="A198" s="7" t="s">
        <v>227</v>
      </c>
      <c r="B198" s="22" t="s">
        <v>273</v>
      </c>
      <c r="C198" s="17" t="s">
        <v>306</v>
      </c>
      <c r="D198" s="49" t="s">
        <v>178</v>
      </c>
      <c r="E198" s="37">
        <f t="shared" si="37"/>
        <v>21351</v>
      </c>
      <c r="F198" s="74">
        <v>0</v>
      </c>
      <c r="G198" s="72">
        <v>21351</v>
      </c>
      <c r="H198" s="74">
        <v>0</v>
      </c>
      <c r="I198" s="74">
        <v>0</v>
      </c>
      <c r="J198" s="37">
        <f t="shared" si="38"/>
        <v>0</v>
      </c>
      <c r="K198" s="74">
        <v>0</v>
      </c>
      <c r="L198" s="74">
        <v>0</v>
      </c>
      <c r="M198" s="74">
        <v>0</v>
      </c>
      <c r="N198" s="74">
        <v>0</v>
      </c>
      <c r="O198" s="37">
        <f t="shared" si="39"/>
        <v>0</v>
      </c>
      <c r="P198" s="74">
        <v>0</v>
      </c>
      <c r="Q198" s="74">
        <v>0</v>
      </c>
      <c r="R198" s="74">
        <v>0</v>
      </c>
      <c r="S198" s="74">
        <v>0</v>
      </c>
      <c r="T198" s="79">
        <f t="shared" si="40"/>
        <v>21351</v>
      </c>
      <c r="U198" s="54"/>
      <c r="V198" s="55"/>
    </row>
    <row r="199" spans="1:22" ht="105.75" customHeight="1">
      <c r="A199" s="7" t="s">
        <v>271</v>
      </c>
      <c r="B199" s="22" t="s">
        <v>272</v>
      </c>
      <c r="C199" s="17" t="s">
        <v>306</v>
      </c>
      <c r="D199" s="49" t="s">
        <v>178</v>
      </c>
      <c r="E199" s="37">
        <f t="shared" si="37"/>
        <v>12925</v>
      </c>
      <c r="F199" s="74">
        <v>0</v>
      </c>
      <c r="G199" s="72">
        <v>12925</v>
      </c>
      <c r="H199" s="74">
        <v>0</v>
      </c>
      <c r="I199" s="74">
        <v>0</v>
      </c>
      <c r="J199" s="37">
        <f t="shared" si="38"/>
        <v>0</v>
      </c>
      <c r="K199" s="74">
        <v>0</v>
      </c>
      <c r="L199" s="74">
        <v>0</v>
      </c>
      <c r="M199" s="74">
        <v>0</v>
      </c>
      <c r="N199" s="74">
        <v>0</v>
      </c>
      <c r="O199" s="37">
        <f t="shared" si="39"/>
        <v>0</v>
      </c>
      <c r="P199" s="74">
        <v>0</v>
      </c>
      <c r="Q199" s="74">
        <v>0</v>
      </c>
      <c r="R199" s="74">
        <v>0</v>
      </c>
      <c r="S199" s="74">
        <v>0</v>
      </c>
      <c r="T199" s="79">
        <f t="shared" si="40"/>
        <v>12925</v>
      </c>
      <c r="U199" s="54"/>
      <c r="V199" s="55"/>
    </row>
    <row r="200" spans="1:22" ht="127.5" customHeight="1">
      <c r="A200" s="7" t="s">
        <v>282</v>
      </c>
      <c r="B200" s="22" t="s">
        <v>283</v>
      </c>
      <c r="C200" s="17" t="s">
        <v>306</v>
      </c>
      <c r="D200" s="49" t="s">
        <v>178</v>
      </c>
      <c r="E200" s="37">
        <f t="shared" si="37"/>
        <v>39982</v>
      </c>
      <c r="F200" s="74">
        <v>0</v>
      </c>
      <c r="G200" s="72">
        <v>39982</v>
      </c>
      <c r="H200" s="74">
        <v>0</v>
      </c>
      <c r="I200" s="74">
        <v>0</v>
      </c>
      <c r="J200" s="37">
        <f t="shared" si="38"/>
        <v>0</v>
      </c>
      <c r="K200" s="74">
        <v>0</v>
      </c>
      <c r="L200" s="74">
        <v>0</v>
      </c>
      <c r="M200" s="74">
        <v>0</v>
      </c>
      <c r="N200" s="74">
        <v>0</v>
      </c>
      <c r="O200" s="37">
        <f t="shared" si="39"/>
        <v>0</v>
      </c>
      <c r="P200" s="74">
        <v>0</v>
      </c>
      <c r="Q200" s="74">
        <v>0</v>
      </c>
      <c r="R200" s="74">
        <v>0</v>
      </c>
      <c r="S200" s="74">
        <v>0</v>
      </c>
      <c r="T200" s="79">
        <f t="shared" si="40"/>
        <v>39982</v>
      </c>
      <c r="U200" s="54"/>
      <c r="V200" s="55"/>
    </row>
    <row r="201" spans="1:22" ht="210.75" customHeight="1">
      <c r="A201" s="7" t="s">
        <v>318</v>
      </c>
      <c r="B201" s="22" t="s">
        <v>326</v>
      </c>
      <c r="C201" s="17" t="s">
        <v>306</v>
      </c>
      <c r="D201" s="49" t="s">
        <v>178</v>
      </c>
      <c r="E201" s="37">
        <f t="shared" si="37"/>
        <v>2423</v>
      </c>
      <c r="F201" s="74">
        <v>2423</v>
      </c>
      <c r="G201" s="72">
        <v>0</v>
      </c>
      <c r="H201" s="74">
        <v>0</v>
      </c>
      <c r="I201" s="74">
        <v>0</v>
      </c>
      <c r="J201" s="37">
        <f t="shared" si="38"/>
        <v>0</v>
      </c>
      <c r="K201" s="74">
        <v>0</v>
      </c>
      <c r="L201" s="74">
        <v>0</v>
      </c>
      <c r="M201" s="74">
        <v>0</v>
      </c>
      <c r="N201" s="74">
        <v>0</v>
      </c>
      <c r="O201" s="37">
        <f t="shared" si="39"/>
        <v>0</v>
      </c>
      <c r="P201" s="74">
        <v>0</v>
      </c>
      <c r="Q201" s="74">
        <v>0</v>
      </c>
      <c r="R201" s="74">
        <v>0</v>
      </c>
      <c r="S201" s="74">
        <v>0</v>
      </c>
      <c r="T201" s="79">
        <f t="shared" si="40"/>
        <v>2423</v>
      </c>
      <c r="U201" s="54"/>
      <c r="V201" s="55"/>
    </row>
    <row r="202" spans="1:22" ht="282.75" customHeight="1">
      <c r="A202" s="7" t="s">
        <v>309</v>
      </c>
      <c r="B202" s="22" t="s">
        <v>324</v>
      </c>
      <c r="C202" s="17" t="s">
        <v>320</v>
      </c>
      <c r="D202" s="49" t="s">
        <v>178</v>
      </c>
      <c r="E202" s="37">
        <f t="shared" si="37"/>
        <v>3253</v>
      </c>
      <c r="F202" s="74">
        <v>3253</v>
      </c>
      <c r="G202" s="72">
        <v>0</v>
      </c>
      <c r="H202" s="74">
        <v>0</v>
      </c>
      <c r="I202" s="74">
        <v>0</v>
      </c>
      <c r="J202" s="37">
        <f t="shared" si="38"/>
        <v>0</v>
      </c>
      <c r="K202" s="74">
        <v>0</v>
      </c>
      <c r="L202" s="74">
        <v>0</v>
      </c>
      <c r="M202" s="74">
        <v>0</v>
      </c>
      <c r="N202" s="74">
        <v>0</v>
      </c>
      <c r="O202" s="37">
        <f t="shared" si="39"/>
        <v>0</v>
      </c>
      <c r="P202" s="74">
        <v>0</v>
      </c>
      <c r="Q202" s="74">
        <v>0</v>
      </c>
      <c r="R202" s="74">
        <v>0</v>
      </c>
      <c r="S202" s="74">
        <v>0</v>
      </c>
      <c r="T202" s="79">
        <f t="shared" si="40"/>
        <v>3253</v>
      </c>
      <c r="U202" s="54"/>
      <c r="V202" s="55"/>
    </row>
    <row r="203" spans="1:25" s="68" customFormat="1" ht="28.5" customHeight="1">
      <c r="A203" s="7" t="s">
        <v>319</v>
      </c>
      <c r="B203" s="76" t="s">
        <v>171</v>
      </c>
      <c r="C203" s="77"/>
      <c r="D203" s="77"/>
      <c r="E203" s="73">
        <f>SUM(E196:E202)</f>
        <v>147620</v>
      </c>
      <c r="F203" s="73">
        <f aca="true" t="shared" si="41" ref="F203:T203">SUM(F196:F202)</f>
        <v>5676</v>
      </c>
      <c r="G203" s="73">
        <f t="shared" si="41"/>
        <v>141944</v>
      </c>
      <c r="H203" s="73">
        <f t="shared" si="41"/>
        <v>0</v>
      </c>
      <c r="I203" s="73">
        <f t="shared" si="41"/>
        <v>0</v>
      </c>
      <c r="J203" s="73">
        <f t="shared" si="41"/>
        <v>0</v>
      </c>
      <c r="K203" s="73">
        <f t="shared" si="41"/>
        <v>0</v>
      </c>
      <c r="L203" s="73">
        <f t="shared" si="41"/>
        <v>0</v>
      </c>
      <c r="M203" s="73">
        <f t="shared" si="41"/>
        <v>0</v>
      </c>
      <c r="N203" s="73">
        <f t="shared" si="41"/>
        <v>0</v>
      </c>
      <c r="O203" s="73">
        <f t="shared" si="41"/>
        <v>0</v>
      </c>
      <c r="P203" s="73">
        <f t="shared" si="41"/>
        <v>0</v>
      </c>
      <c r="Q203" s="73">
        <f t="shared" si="41"/>
        <v>0</v>
      </c>
      <c r="R203" s="73">
        <f t="shared" si="41"/>
        <v>0</v>
      </c>
      <c r="S203" s="73">
        <f t="shared" si="41"/>
        <v>0</v>
      </c>
      <c r="T203" s="73">
        <f t="shared" si="41"/>
        <v>147620</v>
      </c>
      <c r="U203" s="59">
        <f>E203+J203+O203</f>
        <v>147620</v>
      </c>
      <c r="V203" s="59">
        <f>F203+K203+P203</f>
        <v>5676</v>
      </c>
      <c r="W203" s="59">
        <f>G203+L203+Q203</f>
        <v>141944</v>
      </c>
      <c r="X203" s="59">
        <f>H203+M203+R203</f>
        <v>0</v>
      </c>
      <c r="Y203" s="59">
        <f>I203+N203+S203</f>
        <v>0</v>
      </c>
    </row>
    <row r="204" spans="1:21" ht="40.5" customHeight="1">
      <c r="A204" s="58">
        <v>6</v>
      </c>
      <c r="B204" s="87" t="s">
        <v>241</v>
      </c>
      <c r="C204" s="88"/>
      <c r="D204" s="88"/>
      <c r="E204" s="98">
        <f aca="true" t="shared" si="42" ref="E204:T204">E83+E94+E181+E194+E203</f>
        <v>5336749.643</v>
      </c>
      <c r="F204" s="98">
        <f t="shared" si="42"/>
        <v>1794539.643</v>
      </c>
      <c r="G204" s="98">
        <f>G83+G94+G181+G194+G203</f>
        <v>3436532.3</v>
      </c>
      <c r="H204" s="99">
        <f t="shared" si="42"/>
        <v>81100.7</v>
      </c>
      <c r="I204" s="99">
        <f t="shared" si="42"/>
        <v>24577</v>
      </c>
      <c r="J204" s="99">
        <f t="shared" si="42"/>
        <v>1929701.24</v>
      </c>
      <c r="K204" s="99">
        <f t="shared" si="42"/>
        <v>1813211</v>
      </c>
      <c r="L204" s="99">
        <f t="shared" si="42"/>
        <v>116460.24</v>
      </c>
      <c r="M204" s="99">
        <f t="shared" si="42"/>
        <v>0</v>
      </c>
      <c r="N204" s="99">
        <f t="shared" si="42"/>
        <v>30</v>
      </c>
      <c r="O204" s="89">
        <f t="shared" si="42"/>
        <v>1939236</v>
      </c>
      <c r="P204" s="89">
        <f t="shared" si="42"/>
        <v>1914869</v>
      </c>
      <c r="Q204" s="89">
        <f t="shared" si="42"/>
        <v>0</v>
      </c>
      <c r="R204" s="89">
        <f t="shared" si="42"/>
        <v>0</v>
      </c>
      <c r="S204" s="89">
        <f t="shared" si="42"/>
        <v>24367</v>
      </c>
      <c r="T204" s="90">
        <f t="shared" si="42"/>
        <v>9205686.869</v>
      </c>
      <c r="U204" s="60">
        <f>SUBTOTAL(9,E204:S204)</f>
        <v>18411373.766</v>
      </c>
    </row>
    <row r="205" ht="30.75" customHeight="1">
      <c r="U205" s="60">
        <f>U204/2</f>
        <v>9205686.883</v>
      </c>
    </row>
    <row r="206" spans="4:20" ht="30" customHeight="1">
      <c r="D206" s="21" t="s">
        <v>314</v>
      </c>
      <c r="E206" s="100">
        <f>(E16+E17+E85)-1726.73158</f>
        <v>3998.968</v>
      </c>
      <c r="F206" s="100">
        <f>(F16+F17+F85)-1726.73158</f>
        <v>3998.968</v>
      </c>
      <c r="G206" s="100">
        <f>G16+G17+G85</f>
        <v>0</v>
      </c>
      <c r="H206" s="100">
        <f>H16+H17+H85</f>
        <v>0</v>
      </c>
      <c r="I206" s="100">
        <f>I16+I17+I85</f>
        <v>0</v>
      </c>
      <c r="J206" s="48">
        <v>1959701.2</v>
      </c>
      <c r="K206" s="48">
        <v>1843211</v>
      </c>
      <c r="L206" s="48">
        <v>116460.2</v>
      </c>
      <c r="N206" s="48">
        <v>30</v>
      </c>
      <c r="T206" s="59">
        <f>F204+K204+P204</f>
        <v>5522619.64</v>
      </c>
    </row>
    <row r="207" spans="3:20" ht="30" customHeight="1">
      <c r="C207" s="93">
        <f>F207+G207+H207</f>
        <v>5308173.675</v>
      </c>
      <c r="D207" s="21" t="s">
        <v>315</v>
      </c>
      <c r="E207" s="100">
        <f aca="true" t="shared" si="43" ref="E207:N207">E204-E206</f>
        <v>5332750.675</v>
      </c>
      <c r="F207" s="100">
        <f>F204-F206</f>
        <v>1790540.675</v>
      </c>
      <c r="G207" s="101">
        <f t="shared" si="43"/>
        <v>3436532.3</v>
      </c>
      <c r="H207" s="100">
        <f t="shared" si="43"/>
        <v>81100.7</v>
      </c>
      <c r="I207" s="59">
        <f t="shared" si="43"/>
        <v>24577</v>
      </c>
      <c r="J207" s="59">
        <f t="shared" si="43"/>
        <v>-29999.96</v>
      </c>
      <c r="K207" s="59">
        <f t="shared" si="43"/>
        <v>-30000</v>
      </c>
      <c r="L207" s="59">
        <f t="shared" si="43"/>
        <v>0.04</v>
      </c>
      <c r="M207" s="59">
        <f t="shared" si="43"/>
        <v>0</v>
      </c>
      <c r="N207" s="59">
        <f t="shared" si="43"/>
        <v>0</v>
      </c>
      <c r="T207" s="59">
        <f>G204+L204+Q204</f>
        <v>3552992.54</v>
      </c>
    </row>
    <row r="208" spans="3:20" ht="30" customHeight="1">
      <c r="C208" s="92">
        <f>F208+G208</f>
        <v>5308174</v>
      </c>
      <c r="D208" s="21" t="s">
        <v>316</v>
      </c>
      <c r="E208" s="59">
        <v>5308174</v>
      </c>
      <c r="F208" s="59">
        <f>E208-G208</f>
        <v>1790541</v>
      </c>
      <c r="G208" s="48">
        <v>3517633</v>
      </c>
      <c r="T208" s="59">
        <f>H204+M204+R204</f>
        <v>81100.7</v>
      </c>
    </row>
    <row r="209" spans="3:20" ht="30" customHeight="1">
      <c r="C209" s="92">
        <f>C207-C208</f>
        <v>-0.325000000186265</v>
      </c>
      <c r="D209" s="21" t="s">
        <v>317</v>
      </c>
      <c r="E209" s="100">
        <f>E207-E208</f>
        <v>24576.675</v>
      </c>
      <c r="F209" s="100">
        <f>F207-F208</f>
        <v>-0.325</v>
      </c>
      <c r="G209" s="101">
        <f>G207+H207-G208</f>
        <v>0</v>
      </c>
      <c r="T209" s="59">
        <f>I204+N204+S204</f>
        <v>48974</v>
      </c>
    </row>
    <row r="213" ht="12.75">
      <c r="G213" s="101">
        <f>G204+H204</f>
        <v>3517633</v>
      </c>
    </row>
  </sheetData>
  <sheetProtection/>
  <autoFilter ref="A12:Y209"/>
  <mergeCells count="43">
    <mergeCell ref="J11:N11"/>
    <mergeCell ref="A10:A12"/>
    <mergeCell ref="G22:G73"/>
    <mergeCell ref="T22:T73"/>
    <mergeCell ref="O7:T7"/>
    <mergeCell ref="O22:O73"/>
    <mergeCell ref="T11:T12"/>
    <mergeCell ref="O11:S11"/>
    <mergeCell ref="A8:T8"/>
    <mergeCell ref="D10:D12"/>
    <mergeCell ref="E22:E73"/>
    <mergeCell ref="I22:I73"/>
    <mergeCell ref="H22:H73"/>
    <mergeCell ref="E11:I11"/>
    <mergeCell ref="C10:C12"/>
    <mergeCell ref="F22:F73"/>
    <mergeCell ref="D22:D73"/>
    <mergeCell ref="P1:S1"/>
    <mergeCell ref="P2:S2"/>
    <mergeCell ref="P3:S3"/>
    <mergeCell ref="P4:S4"/>
    <mergeCell ref="O6:T6"/>
    <mergeCell ref="Q22:Q73"/>
    <mergeCell ref="A22:A73"/>
    <mergeCell ref="E10:T10"/>
    <mergeCell ref="B10:B12"/>
    <mergeCell ref="A14:T14"/>
    <mergeCell ref="K22:K73"/>
    <mergeCell ref="U22:U73"/>
    <mergeCell ref="U10:U12"/>
    <mergeCell ref="B15:T15"/>
    <mergeCell ref="P22:P73"/>
    <mergeCell ref="R22:R73"/>
    <mergeCell ref="B195:T195"/>
    <mergeCell ref="B84:T84"/>
    <mergeCell ref="B95:S95"/>
    <mergeCell ref="M22:M73"/>
    <mergeCell ref="N22:N73"/>
    <mergeCell ref="L22:L73"/>
    <mergeCell ref="C22:C73"/>
    <mergeCell ref="B182:T182"/>
    <mergeCell ref="S22:S73"/>
    <mergeCell ref="J22:J73"/>
  </mergeCells>
  <printOptions/>
  <pageMargins left="0.2362204724409449" right="0.2362204724409449" top="0.3937007874015748" bottom="0.31496062992125984" header="0.15748031496062992" footer="0.15748031496062992"/>
  <pageSetup fitToHeight="10" fitToWidth="1" horizontalDpi="600" verticalDpi="600" orientation="landscape" paperSize="9" scale="46" r:id="rId1"/>
  <headerFooter>
    <oddFooter>&amp;R&amp;P</oddFooter>
  </headerFooter>
  <rowBreaks count="1" manualBreakCount="1">
    <brk id="19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Царенко Галина Алексеевна</dc:creator>
  <cp:keywords/>
  <dc:description/>
  <cp:lastModifiedBy>vanichkina</cp:lastModifiedBy>
  <cp:lastPrinted>2014-11-17T04:47:09Z</cp:lastPrinted>
  <dcterms:created xsi:type="dcterms:W3CDTF">2013-08-09T07:39:00Z</dcterms:created>
  <dcterms:modified xsi:type="dcterms:W3CDTF">2014-12-17T10:06:32Z</dcterms:modified>
  <cp:category/>
  <cp:version/>
  <cp:contentType/>
  <cp:contentStatus/>
</cp:coreProperties>
</file>