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0" windowWidth="17400" windowHeight="9210"/>
  </bookViews>
  <sheets>
    <sheet name="25.02.2019" sheetId="4" r:id="rId1"/>
  </sheets>
  <externalReferences>
    <externalReference r:id="rId2"/>
  </externalReferences>
  <definedNames>
    <definedName name="_xlnm.Print_Area" localSheetId="0">'25.02.2019'!$A$1:$U$121</definedName>
  </definedNames>
  <calcPr calcId="124519"/>
</workbook>
</file>

<file path=xl/calcChain.xml><?xml version="1.0" encoding="utf-8"?>
<calcChain xmlns="http://schemas.openxmlformats.org/spreadsheetml/2006/main">
  <c r="U115" i="4"/>
  <c r="T10"/>
  <c r="Q10"/>
  <c r="N10"/>
  <c r="K10"/>
  <c r="H10"/>
  <c r="T20"/>
  <c r="Q20"/>
  <c r="N20"/>
  <c r="K20"/>
  <c r="H20"/>
  <c r="U32"/>
  <c r="T17"/>
  <c r="Q17"/>
  <c r="N17"/>
  <c r="K17"/>
  <c r="H17"/>
  <c r="U15"/>
  <c r="T15"/>
  <c r="Q15"/>
  <c r="N15"/>
  <c r="K15"/>
  <c r="H15"/>
  <c r="T14"/>
  <c r="Q14"/>
  <c r="N14"/>
  <c r="K14"/>
  <c r="H14"/>
  <c r="U108"/>
  <c r="T108"/>
  <c r="Q108"/>
  <c r="N108"/>
  <c r="K108"/>
  <c r="H108"/>
  <c r="N82"/>
  <c r="K82"/>
  <c r="H82"/>
  <c r="N83"/>
  <c r="K83"/>
  <c r="H83"/>
  <c r="N84"/>
  <c r="K84"/>
  <c r="H84"/>
  <c r="N81"/>
  <c r="K81"/>
  <c r="H81"/>
  <c r="T80"/>
  <c r="Q80"/>
  <c r="N85"/>
  <c r="H85"/>
  <c r="U80"/>
  <c r="N80"/>
  <c r="K80"/>
  <c r="H80"/>
  <c r="R112"/>
  <c r="O112"/>
  <c r="L112"/>
  <c r="I112"/>
  <c r="F112"/>
  <c r="U17"/>
  <c r="U14"/>
  <c r="U105"/>
  <c r="T105"/>
  <c r="Q105"/>
  <c r="N105"/>
  <c r="K105"/>
  <c r="H105"/>
  <c r="U104"/>
  <c r="T104"/>
  <c r="Q104"/>
  <c r="N104"/>
  <c r="K104"/>
  <c r="H104"/>
  <c r="U103"/>
  <c r="T88"/>
  <c r="Q88"/>
  <c r="N88"/>
  <c r="K88"/>
  <c r="H88"/>
  <c r="T54"/>
  <c r="T53"/>
  <c r="Q54"/>
  <c r="Q53"/>
  <c r="N54"/>
  <c r="N53"/>
  <c r="K54"/>
  <c r="K53"/>
  <c r="H54"/>
  <c r="H53"/>
  <c r="H68"/>
  <c r="N98"/>
  <c r="E114"/>
  <c r="T98"/>
  <c r="T100"/>
  <c r="Q98"/>
  <c r="K98"/>
  <c r="H98"/>
  <c r="T49"/>
  <c r="Q49"/>
  <c r="N49"/>
  <c r="K49"/>
  <c r="H49"/>
  <c r="T18"/>
  <c r="T16"/>
  <c r="Q18"/>
  <c r="Q16"/>
  <c r="N18"/>
  <c r="N16"/>
  <c r="K18"/>
  <c r="K16"/>
  <c r="H18"/>
  <c r="T85"/>
  <c r="Q85"/>
  <c r="K85"/>
  <c r="T84"/>
  <c r="Q84"/>
  <c r="U84"/>
  <c r="T83"/>
  <c r="Q83"/>
  <c r="U83"/>
  <c r="Q87"/>
  <c r="N87"/>
  <c r="T82"/>
  <c r="Q82"/>
  <c r="U82"/>
  <c r="T81"/>
  <c r="T87"/>
  <c r="Q81"/>
  <c r="K87"/>
  <c r="H87"/>
  <c r="N97"/>
  <c r="N101"/>
  <c r="T97"/>
  <c r="T101"/>
  <c r="Q97"/>
  <c r="Q101"/>
  <c r="K97"/>
  <c r="K101"/>
  <c r="H97"/>
  <c r="H101"/>
  <c r="U99"/>
  <c r="U93"/>
  <c r="U92"/>
  <c r="T91"/>
  <c r="T95"/>
  <c r="Q91"/>
  <c r="Q94"/>
  <c r="U86"/>
  <c r="T78"/>
  <c r="T76"/>
  <c r="T77"/>
  <c r="Q78"/>
  <c r="Q76"/>
  <c r="Q77"/>
  <c r="U75"/>
  <c r="U74"/>
  <c r="U70"/>
  <c r="T72"/>
  <c r="T71"/>
  <c r="Q72"/>
  <c r="Q71"/>
  <c r="T68"/>
  <c r="T67"/>
  <c r="Q68"/>
  <c r="Q67"/>
  <c r="U61"/>
  <c r="T64"/>
  <c r="T63"/>
  <c r="T62"/>
  <c r="Q64"/>
  <c r="Q62"/>
  <c r="Q63"/>
  <c r="U60"/>
  <c r="T58"/>
  <c r="T57"/>
  <c r="Q58"/>
  <c r="Q57"/>
  <c r="U56"/>
  <c r="U52"/>
  <c r="N30"/>
  <c r="N50"/>
  <c r="U47"/>
  <c r="U46"/>
  <c r="U45"/>
  <c r="U44"/>
  <c r="U43"/>
  <c r="U42"/>
  <c r="U41"/>
  <c r="U40"/>
  <c r="U39"/>
  <c r="U38"/>
  <c r="U37"/>
  <c r="U36"/>
  <c r="U35"/>
  <c r="U34"/>
  <c r="U33"/>
  <c r="U31"/>
  <c r="T30"/>
  <c r="T50"/>
  <c r="T48"/>
  <c r="Q30"/>
  <c r="Q50"/>
  <c r="Q48"/>
  <c r="T28"/>
  <c r="T27"/>
  <c r="Q28"/>
  <c r="O110"/>
  <c r="Q27"/>
  <c r="Q26"/>
  <c r="U25"/>
  <c r="U24"/>
  <c r="T22"/>
  <c r="T21"/>
  <c r="Q22"/>
  <c r="Q21"/>
  <c r="U20"/>
  <c r="U13"/>
  <c r="U12"/>
  <c r="U11"/>
  <c r="U10"/>
  <c r="U9"/>
  <c r="H72"/>
  <c r="H71"/>
  <c r="N64"/>
  <c r="N63"/>
  <c r="N62"/>
  <c r="K64"/>
  <c r="K62"/>
  <c r="K63"/>
  <c r="H63"/>
  <c r="U63"/>
  <c r="H58"/>
  <c r="H57"/>
  <c r="U57"/>
  <c r="H27"/>
  <c r="H26"/>
  <c r="N22"/>
  <c r="N21"/>
  <c r="K22"/>
  <c r="K21"/>
  <c r="H22"/>
  <c r="H21"/>
  <c r="N68"/>
  <c r="N67"/>
  <c r="K68"/>
  <c r="K67"/>
  <c r="N72"/>
  <c r="N71"/>
  <c r="K72"/>
  <c r="K71"/>
  <c r="U71"/>
  <c r="N91"/>
  <c r="N95"/>
  <c r="N94"/>
  <c r="K91"/>
  <c r="K94"/>
  <c r="H91"/>
  <c r="H95"/>
  <c r="N78"/>
  <c r="N76"/>
  <c r="N77"/>
  <c r="K78"/>
  <c r="K77"/>
  <c r="H78"/>
  <c r="H77"/>
  <c r="U77"/>
  <c r="H64"/>
  <c r="H62"/>
  <c r="U62"/>
  <c r="N58"/>
  <c r="N57"/>
  <c r="K58"/>
  <c r="K57"/>
  <c r="K30"/>
  <c r="K50"/>
  <c r="K48"/>
  <c r="H30"/>
  <c r="H50"/>
  <c r="N28"/>
  <c r="L110"/>
  <c r="K28"/>
  <c r="I110"/>
  <c r="H28"/>
  <c r="F110"/>
  <c r="N27"/>
  <c r="U27"/>
  <c r="K27"/>
  <c r="K26"/>
  <c r="K100"/>
  <c r="U49"/>
  <c r="N100"/>
  <c r="U97"/>
  <c r="U98"/>
  <c r="U85"/>
  <c r="K95"/>
  <c r="U91"/>
  <c r="U95"/>
  <c r="H94"/>
  <c r="U94"/>
  <c r="T94"/>
  <c r="Q95"/>
  <c r="U66"/>
  <c r="R110"/>
  <c r="U58"/>
  <c r="H76"/>
  <c r="T26"/>
  <c r="U72"/>
  <c r="Q100"/>
  <c r="N26"/>
  <c r="U26"/>
  <c r="U81"/>
  <c r="U28"/>
  <c r="U64"/>
  <c r="H100"/>
  <c r="U53"/>
  <c r="U54"/>
  <c r="U110"/>
  <c r="U100"/>
  <c r="U78"/>
  <c r="K76"/>
  <c r="U76"/>
  <c r="U68"/>
  <c r="H67"/>
  <c r="U67"/>
  <c r="U21"/>
  <c r="U22"/>
  <c r="H16"/>
  <c r="U16"/>
  <c r="U18"/>
  <c r="N48"/>
  <c r="F111"/>
  <c r="H48"/>
  <c r="U50"/>
  <c r="U30"/>
  <c r="U87"/>
  <c r="U88"/>
  <c r="U112"/>
  <c r="T106"/>
  <c r="R111"/>
  <c r="R109"/>
  <c r="Q106"/>
  <c r="O111"/>
  <c r="O109"/>
  <c r="N106"/>
  <c r="L111"/>
  <c r="U106"/>
  <c r="K106"/>
  <c r="I111"/>
  <c r="I109"/>
  <c r="H106"/>
  <c r="L109"/>
  <c r="U48"/>
  <c r="F109"/>
  <c r="U111"/>
  <c r="U109"/>
  <c r="D121"/>
</calcChain>
</file>

<file path=xl/sharedStrings.xml><?xml version="1.0" encoding="utf-8"?>
<sst xmlns="http://schemas.openxmlformats.org/spreadsheetml/2006/main" count="842" uniqueCount="325">
  <si>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</si>
  <si>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</si>
  <si>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</si>
  <si>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</si>
  <si>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</si>
  <si>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</si>
  <si>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</si>
  <si>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</si>
  <si>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</si>
  <si>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</si>
  <si>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</si>
  <si>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</si>
  <si>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</si>
  <si>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</si>
  <si>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</si>
  <si>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</si>
  <si>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</si>
  <si>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</si>
  <si>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</si>
  <si>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</si>
  <si>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</si>
  <si>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</si>
  <si>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</si>
  <si>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</si>
  <si>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</si>
  <si>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</si>
  <si>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</si>
  <si>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</si>
  <si>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</si>
  <si>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</si>
  <si>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</si>
  <si>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</si>
  <si>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</si>
  <si>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</si>
  <si>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</si>
  <si>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</si>
  <si>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</si>
  <si>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</si>
  <si>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</si>
  <si>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</si>
  <si>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</si>
  <si>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r>
      <t>4.</t>
    </r>
    <r>
      <rPr>
        <sz val="7"/>
        <rFont val="Times New Roman"/>
        <family val="1"/>
        <charset val="204"/>
      </rPr>
      <t> </t>
    </r>
  </si>
  <si>
    <t>4.1.</t>
  </si>
  <si>
    <t>Единовременные денежные выплаты к отдельным датам:</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</si>
  <si>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</si>
  <si>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</si>
  <si>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</si>
  <si>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</si>
  <si>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</si>
  <si>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</si>
  <si>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</si>
  <si>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</si>
  <si>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</si>
  <si>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</si>
  <si>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</si>
  <si>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</si>
  <si>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</si>
  <si>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</si>
  <si>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</si>
  <si>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</si>
  <si>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</si>
  <si>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</si>
  <si>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</si>
  <si>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</si>
  <si>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</si>
  <si>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</si>
  <si>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</si>
  <si>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</si>
  <si>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</si>
  <si>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</si>
  <si>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</si>
  <si>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</si>
  <si>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</si>
  <si>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</si>
  <si>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</si>
  <si>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</si>
  <si>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</si>
  <si>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</si>
  <si>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</si>
  <si>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</si>
  <si>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</si>
  <si>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</si>
  <si>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</si>
  <si>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</si>
  <si>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</si>
  <si>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</si>
  <si>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</si>
  <si>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</si>
  <si>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</si>
  <si>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</si>
  <si>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</si>
  <si>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</si>
  <si>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</si>
  <si>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</si>
  <si>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</si>
  <si>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</si>
  <si>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</si>
  <si>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</si>
  <si>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</si>
  <si>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</si>
  <si>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</si>
  <si>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r>
      <t xml:space="preserve">учащ-ся - 600,0 </t>
    </r>
    <r>
      <rPr>
        <i/>
        <sz val="8"/>
        <rFont val="Times New Roman"/>
        <family val="1"/>
        <charset val="204"/>
      </rPr>
      <t>руб.</t>
    </r>
    <r>
      <rPr>
        <sz val="10"/>
        <rFont val="Times New Roman"/>
        <family val="1"/>
        <charset val="204"/>
      </rPr>
      <t xml:space="preserve">, студенты -           840,0 </t>
    </r>
    <r>
      <rPr>
        <i/>
        <sz val="8"/>
        <rFont val="Times New Roman"/>
        <family val="1"/>
        <charset val="204"/>
      </rPr>
      <t>руб.</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</si>
  <si>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</si>
  <si>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</si>
  <si>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</si>
  <si>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</si>
  <si>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</si>
  <si>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</si>
  <si>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</si>
  <si>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</si>
  <si>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</si>
  <si>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</si>
  <si>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r>
      <t xml:space="preserve">ПГ - 20 </t>
    </r>
    <r>
      <rPr>
        <i/>
        <sz val="8"/>
        <rFont val="Times New Roman"/>
        <family val="1"/>
        <charset val="204"/>
      </rPr>
      <t>чел. (18 чел.*12 мес, 1 чел.*6 мес, 1 чел.*8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</si>
  <si>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</si>
  <si>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</si>
  <si>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</si>
  <si>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</si>
  <si>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</si>
  <si>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</si>
  <si>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</si>
  <si>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</si>
  <si>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</si>
  <si>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</si>
  <si>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</si>
  <si>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</si>
  <si>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</si>
  <si>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</si>
  <si>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</si>
  <si>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</si>
  <si>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</si>
  <si>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</si>
  <si>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585чел.</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</si>
  <si>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</si>
  <si>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</si>
  <si>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</si>
  <si>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</si>
  <si>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</si>
  <si>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</si>
  <si>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</si>
  <si>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</si>
  <si>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2020 год</t>
  </si>
  <si>
    <t>2021год</t>
  </si>
  <si>
    <t>2022 год</t>
  </si>
  <si>
    <r>
      <t xml:space="preserve">ПГ - 20 </t>
    </r>
    <r>
      <rPr>
        <i/>
        <sz val="8"/>
        <rFont val="Times New Roman"/>
        <family val="1"/>
        <charset val="204"/>
      </rPr>
      <t>чел. (19 чел.*12 мес, 1 чел.*6 мес, 1 чел.*8 мес.)</t>
    </r>
  </si>
  <si>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</si>
  <si>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</si>
  <si>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</si>
  <si>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</si>
  <si>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</si>
  <si>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</si>
  <si>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r>
      <t xml:space="preserve">385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учащ-ся - 190 </t>
    </r>
    <r>
      <rPr>
        <i/>
        <sz val="8"/>
        <rFont val="Times New Roman"/>
        <family val="1"/>
        <charset val="204"/>
      </rPr>
      <t>чел.</t>
    </r>
    <r>
      <rPr>
        <i/>
        <sz val="10"/>
        <rFont val="Times New Roman"/>
        <family val="1"/>
        <charset val="204"/>
      </rPr>
      <t>,</t>
    </r>
    <r>
      <rPr>
        <sz val="10"/>
        <rFont val="Times New Roman"/>
        <family val="1"/>
        <charset val="204"/>
      </rPr>
      <t xml:space="preserve"> студенты -     195 ч</t>
    </r>
    <r>
      <rPr>
        <i/>
        <sz val="8"/>
        <rFont val="Times New Roman"/>
        <family val="1"/>
        <charset val="204"/>
      </rPr>
      <t>ел.</t>
    </r>
    <r>
      <rPr>
        <i/>
        <sz val="10"/>
        <color indexed="8"/>
        <rFont val="Times New Roman"/>
        <family val="1"/>
        <charset val="204"/>
      </rPr>
      <t/>
    </r>
  </si>
  <si>
    <t>385 чел.,               в т.ч.: учащ-ся - 190 чел., студенты -     195 чел.</t>
  </si>
  <si>
    <t>учащ-ся - 600,0 руб., студенты -           840,0 руб.</t>
  </si>
  <si>
    <t xml:space="preserve">  971  руб.  средний размер расходов на обеспечение 1 получателя адаптированной молочной смесью в месяц</t>
  </si>
  <si>
    <t>1315 чел.</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</si>
  <si>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Серевного Кавказа, отнесенной к зоне вооруженного конфликта</t>
  </si>
  <si>
    <t>1 чел.</t>
  </si>
  <si>
    <t xml:space="preserve">215 чел. </t>
  </si>
  <si>
    <t>165 руб. (в среднем в месяц)</t>
  </si>
  <si>
    <t>11000 на 1 чел.                     (без учета областного софинансирования)</t>
  </si>
  <si>
    <r>
      <t xml:space="preserve">585 </t>
    </r>
    <r>
      <rPr>
        <i/>
        <sz val="8"/>
        <rFont val="Times New Roman"/>
        <family val="1"/>
        <charset val="204"/>
      </rPr>
      <t>чел.</t>
    </r>
  </si>
  <si>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</si>
  <si>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</si>
  <si>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</si>
  <si>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</si>
  <si>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</si>
  <si>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</si>
  <si>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</si>
  <si>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</si>
  <si>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</si>
  <si>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</si>
  <si>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</si>
  <si>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</si>
  <si>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</si>
  <si>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</si>
  <si>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</si>
  <si>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</si>
  <si>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</si>
  <si>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</si>
  <si>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</si>
  <si>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</si>
  <si>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</si>
  <si>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</si>
  <si>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</si>
  <si>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</si>
  <si>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</si>
  <si>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</si>
  <si>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</si>
  <si>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</si>
  <si>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</si>
  <si>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</si>
  <si>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</si>
  <si>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</si>
  <si>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</si>
  <si>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</si>
  <si>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</si>
  <si>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</si>
  <si>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</si>
  <si>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</si>
  <si>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</si>
  <si>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</si>
  <si>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</si>
  <si>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 xml:space="preserve">13.4. </t>
  </si>
  <si>
    <t>20 семей</t>
  </si>
  <si>
    <r>
      <t xml:space="preserve">7278 </t>
    </r>
    <r>
      <rPr>
        <sz val="8"/>
        <rFont val="Times New Roman"/>
        <family val="1"/>
        <charset val="204"/>
      </rPr>
      <t>чел</t>
    </r>
  </si>
  <si>
    <t>7278 чел.</t>
  </si>
  <si>
    <r>
      <t xml:space="preserve">7278 </t>
    </r>
    <r>
      <rPr>
        <i/>
        <sz val="8"/>
        <rFont val="Times New Roman"/>
        <family val="1"/>
        <charset val="204"/>
      </rPr>
      <t>чел.</t>
    </r>
    <r>
      <rPr>
        <i/>
        <sz val="10"/>
        <rFont val="Times New Roman"/>
        <family val="1"/>
        <charset val="204"/>
      </rPr>
      <t/>
    </r>
  </si>
  <si>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</si>
  <si>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</si>
  <si>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 xml:space="preserve">Приложение 3 к муниципальной прогиамме "Создание условий для улучшения качества жизни жителей городского округа Тольятти" на 2020-2024 годы 
на 2020-2024 годы
</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</si>
  <si>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</si>
  <si>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</si>
  <si>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</si>
  <si>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</si>
  <si>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</si>
  <si>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</si>
  <si>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</si>
  <si>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Департамент информационных технологий и связи(МАУ "МФЦ"), Департамент социального обеспечения,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</si>
  <si>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</si>
  <si>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</si>
  <si>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</si>
  <si>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</si>
  <si>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</si>
  <si>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</si>
  <si>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</si>
  <si>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единовременной денежной выплаты семьям при рождении двух и более детей одновременно в случае многоплодной беременности </t>
  </si>
  <si>
    <t>Предоставление единовременной выплаты на улучшение жилищных условий при рождении ( усыновлении) в семье седьмого и последующих детей</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</si>
  <si>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</si>
  <si>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</si>
  <si>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</si>
  <si>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</si>
  <si>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</si>
  <si>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</si>
  <si>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</si>
  <si>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</si>
  <si>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</si>
  <si>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</si>
  <si>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</si>
  <si>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</si>
  <si>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</si>
  <si>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</si>
  <si>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41 чел.(спор. выс. класса)*1,5 тыс.руб.  в мес., 17 чел. ( тренера, подг. спор. выс. класса)*1,5 тыс. руб., 17 чел (быв. работ. спор. орг-ий) * 1,0 тыс. руб</t>
  </si>
  <si>
    <t>46 чел.(спор. выс. класса)*1,5 тыс.руб.  в мес., 22 чел. ( тренера, подг. спор. выс. класса)*1,5 тыс. руб., 20 чел (быв. работ. спор. орг-ий) * 1,0 тыс. руб</t>
  </si>
  <si>
    <t>51 чел.(спор. выс. класса)*1,5 тыс.руб.  в мес., 27 чел. ( тренера, подг. спор. выс. класса)*1,5 тыс. руб., 23 чел (быв. работ. спор. орг-ий) * 1,0 тыс. руб</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</si>
  <si>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</si>
  <si>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</si>
  <si>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</si>
  <si>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</si>
  <si>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</si>
  <si>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</si>
  <si>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</si>
  <si>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</si>
  <si>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</si>
  <si>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</si>
  <si>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</si>
  <si>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</si>
  <si>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Задача:</t>
    </r>
    <r>
      <rPr>
        <sz val="14"/>
        <rFont val="Times New Roman"/>
        <family val="1"/>
        <charset val="204"/>
      </rPr>
      <t xml:space="preserve">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</si>
  <si>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</si>
  <si>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</si>
  <si>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</si>
  <si>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</si>
  <si>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 xml:space="preserve">Осуществление денежных выплат на вознаграждение, пичитающееся приёмным родителям, патронатным воспитатеям </t>
  </si>
  <si>
    <t>14.</t>
  </si>
  <si>
    <t>14.1.</t>
  </si>
  <si>
    <t>14.2.</t>
  </si>
  <si>
    <t>Департамент информационных технологий и связи ( МАУ МФЦ),Департамент образования</t>
  </si>
  <si>
    <r>
      <t xml:space="preserve">Задача: </t>
    </r>
    <r>
      <rPr>
        <sz val="14"/>
        <rFont val="Times New Roman"/>
        <family val="1"/>
        <charset val="204"/>
      </rPr>
      <t xml:space="preserve">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</si>
  <si>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</si>
  <si>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</si>
  <si>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</si>
  <si>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</si>
  <si>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</si>
  <si>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</si>
  <si>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</si>
  <si>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</si>
  <si>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</si>
  <si>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</si>
  <si>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</si>
  <si>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</si>
  <si>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3000 человеко-дней</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</si>
  <si>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</si>
  <si>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</si>
  <si>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</si>
  <si>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</si>
  <si>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</si>
  <si>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</si>
  <si>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</si>
  <si>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</si>
  <si>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</si>
  <si>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</si>
  <si>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 xml:space="preserve">  77 чел в т.ч. дети до 3- лет 5 чел., от 3-х до 7 лет 72 чел.. </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</si>
  <si>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</si>
  <si>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</si>
  <si>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</si>
  <si>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</si>
  <si>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</si>
  <si>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</si>
  <si>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1350 чел в т.ч. дети до 3- лет 150 чел., от 3-х до 7 лет 1200 чел.</t>
  </si>
  <si>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</si>
  <si>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</si>
  <si>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</si>
  <si>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</si>
  <si>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</si>
  <si>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4142 выплаты.</t>
  </si>
  <si>
    <t>1500 чел в т.ч. дети до 3- лет 200 чел., от 3-х до 7 лет 1300 чел.</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</si>
  <si>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</si>
  <si>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</si>
  <si>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</si>
  <si>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</si>
  <si>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</si>
  <si>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</si>
  <si>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160 выплат</t>
  </si>
  <si>
    <t>157 выплат</t>
  </si>
  <si>
    <t>55 выплат</t>
  </si>
  <si>
    <t>106 выплат</t>
  </si>
  <si>
    <t>56 выплат</t>
  </si>
  <si>
    <t>61 выплат</t>
  </si>
  <si>
    <t>2 выплаты</t>
  </si>
  <si>
    <t>188 выплат</t>
  </si>
  <si>
    <t>70 выплат</t>
  </si>
  <si>
    <t>100 выплат</t>
  </si>
  <si>
    <t>30 выплат</t>
  </si>
  <si>
    <t>3 выплаты</t>
  </si>
  <si>
    <t>190 выплат</t>
  </si>
  <si>
    <t>Обоснование ресурсного обеспечения муниципальной программы</t>
  </si>
</sst>
</file>

<file path=xl/styles.xml><?xml version="1.0" encoding="utf-8"?>
<styleSheet xmlns="http://schemas.openxmlformats.org/spreadsheetml/2006/main">
  <numFmts count="2">
    <numFmt numFmtId="164" formatCode="0.0"/>
    <numFmt numFmtId="165" formatCode="#,##0.0"/>
  </numFmts>
  <fonts count="36">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indexed="8"/>
      <name val="Times New Roman"/>
      <family val="1"/>
      <charset val="204"/>
    </font>
    <font>
      <i/>
      <sz val="11"/>
      <color indexed="8"/>
      <name val="Times New Roman"/>
      <family val="1"/>
      <charset val="204"/>
    </font>
    <font>
      <sz val="11"/>
      <color indexed="8"/>
      <name val="Times New Roman"/>
      <family val="1"/>
      <charset val="204"/>
    </font>
    <font>
      <i/>
      <sz val="10"/>
      <color indexed="8"/>
      <name val="Times New Roman"/>
      <family val="1"/>
      <charset val="204"/>
    </font>
    <font>
      <sz val="13"/>
      <color indexed="10"/>
      <name val="Times New Roman"/>
      <family val="1"/>
      <charset val="204"/>
    </font>
    <font>
      <sz val="12"/>
      <color indexed="10"/>
      <name val="Times New Roman"/>
      <family val="1"/>
      <charset val="204"/>
    </font>
    <font>
      <sz val="10"/>
      <color indexed="10"/>
      <name val="Times New Roman"/>
      <family val="1"/>
      <charset val="204"/>
    </font>
    <font>
      <sz val="11"/>
      <color indexed="10"/>
      <name val="Times New Roman"/>
      <family val="1"/>
      <charset val="204"/>
    </font>
    <font>
      <sz val="12"/>
      <color indexed="8"/>
      <name val="Times New Roman"/>
      <family val="1"/>
      <charset val="204"/>
    </font>
    <font>
      <sz val="13"/>
      <color indexed="8"/>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1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1">
    <xf numFmtId="0" fontId="0" fillId="0" borderId="0"/>
  </cellStyleXfs>
  <cellXfs count="220">
    <xf numFmtId="0" fontId="0" fillId="0" borderId="0" xfId="0"/>
    <xf numFmtId="0" fontId="1" fillId="0" borderId="0" xfId="0" applyFont="1"/>
    <xf numFmtId="0" fontId="4" fillId="2"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3" fontId="4" fillId="0" borderId="1" xfId="0" applyNumberFormat="1" applyFont="1" applyFill="1" applyBorder="1" applyAlignment="1">
      <alignment horizontal="center" vertical="top"/>
    </xf>
    <xf numFmtId="0" fontId="4" fillId="0" borderId="1" xfId="0" applyFont="1" applyFill="1" applyBorder="1" applyAlignment="1">
      <alignment horizontal="center" vertical="top" wrapText="1"/>
    </xf>
    <xf numFmtId="0" fontId="1" fillId="0" borderId="0" xfId="0" applyFont="1" applyFill="1"/>
    <xf numFmtId="0" fontId="3" fillId="3" borderId="2" xfId="0" applyFont="1" applyFill="1" applyBorder="1" applyAlignment="1">
      <alignment horizontal="center" vertical="top" wrapText="1"/>
    </xf>
    <xf numFmtId="0" fontId="4" fillId="0" borderId="1" xfId="0" applyFont="1" applyFill="1" applyBorder="1" applyAlignment="1">
      <alignment horizontal="left" vertical="top" wrapText="1"/>
    </xf>
    <xf numFmtId="0" fontId="11" fillId="2" borderId="0" xfId="0" applyFont="1" applyFill="1" applyAlignment="1">
      <alignment horizontal="center"/>
    </xf>
    <xf numFmtId="0" fontId="2" fillId="2" borderId="0" xfId="0" applyFont="1" applyFill="1"/>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3" borderId="1" xfId="0" applyFont="1" applyFill="1" applyBorder="1" applyAlignment="1">
      <alignment horizontal="center" vertical="center" wrapText="1"/>
    </xf>
    <xf numFmtId="0" fontId="4" fillId="0" borderId="3" xfId="0" applyFont="1" applyFill="1" applyBorder="1" applyAlignment="1">
      <alignment horizontal="center" vertical="top" wrapText="1"/>
    </xf>
    <xf numFmtId="165" fontId="4" fillId="0" borderId="1" xfId="0" applyNumberFormat="1" applyFont="1" applyFill="1" applyBorder="1" applyAlignment="1">
      <alignment horizontal="center" vertical="top"/>
    </xf>
    <xf numFmtId="0" fontId="1" fillId="2" borderId="0" xfId="0" applyFont="1" applyFill="1"/>
    <xf numFmtId="3" fontId="9" fillId="0" borderId="1" xfId="0" applyNumberFormat="1" applyFont="1" applyFill="1" applyBorder="1" applyAlignment="1">
      <alignment horizontal="center" vertical="top" wrapText="1"/>
    </xf>
    <xf numFmtId="3" fontId="10" fillId="0" borderId="1" xfId="0" applyNumberFormat="1" applyFont="1" applyFill="1" applyBorder="1" applyAlignment="1">
      <alignment horizontal="center" vertical="top"/>
    </xf>
    <xf numFmtId="165" fontId="4" fillId="0" borderId="1" xfId="0" applyNumberFormat="1" applyFont="1" applyFill="1" applyBorder="1" applyAlignment="1">
      <alignment horizontal="right" vertical="top"/>
    </xf>
    <xf numFmtId="3" fontId="10" fillId="0" borderId="1" xfId="0" applyNumberFormat="1" applyFont="1" applyFill="1" applyBorder="1" applyAlignment="1">
      <alignment horizontal="right" vertical="top"/>
    </xf>
    <xf numFmtId="3" fontId="4" fillId="0" borderId="1" xfId="0" applyNumberFormat="1" applyFont="1" applyFill="1" applyBorder="1" applyAlignment="1">
      <alignment horizontal="right" vertical="top"/>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2" fillId="0" borderId="1" xfId="0" applyNumberFormat="1" applyFont="1" applyFill="1" applyBorder="1" applyAlignment="1">
      <alignment horizontal="right" vertical="top"/>
    </xf>
    <xf numFmtId="3" fontId="2" fillId="0"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65" fontId="2" fillId="2" borderId="1" xfId="0" applyNumberFormat="1" applyFont="1" applyFill="1" applyBorder="1" applyAlignment="1">
      <alignment horizontal="right" vertical="top"/>
    </xf>
    <xf numFmtId="165" fontId="2" fillId="0" borderId="1" xfId="0" applyNumberFormat="1" applyFont="1" applyFill="1" applyBorder="1" applyAlignment="1">
      <alignment horizontal="center" vertical="top"/>
    </xf>
    <xf numFmtId="0" fontId="3" fillId="3" borderId="1" xfId="0" applyFont="1" applyFill="1" applyBorder="1" applyAlignment="1">
      <alignment horizontal="center"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0" fontId="3" fillId="3"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165" fontId="10" fillId="0" borderId="1" xfId="0" applyNumberFormat="1" applyFont="1" applyFill="1" applyBorder="1" applyAlignment="1">
      <alignment horizontal="center" vertical="top"/>
    </xf>
    <xf numFmtId="0" fontId="3" fillId="0" borderId="1" xfId="0" applyFont="1" applyFill="1" applyBorder="1" applyAlignment="1">
      <alignment horizontal="left" vertical="center"/>
    </xf>
    <xf numFmtId="0" fontId="1" fillId="0" borderId="0" xfId="0" applyFont="1" applyBorder="1"/>
    <xf numFmtId="0" fontId="1" fillId="2" borderId="0" xfId="0" applyFont="1" applyFill="1" applyBorder="1"/>
    <xf numFmtId="0" fontId="10" fillId="0" borderId="0" xfId="0" applyFont="1" applyBorder="1" applyAlignment="1">
      <alignment horizontal="left" wrapText="1"/>
    </xf>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0" fontId="4" fillId="0" borderId="1" xfId="0" applyFont="1" applyFill="1" applyBorder="1" applyAlignment="1">
      <alignment vertical="top" wrapText="1"/>
    </xf>
    <xf numFmtId="0" fontId="4" fillId="0" borderId="1" xfId="0" applyNumberFormat="1" applyFont="1" applyFill="1" applyBorder="1" applyAlignment="1">
      <alignment vertical="top" wrapText="1"/>
    </xf>
    <xf numFmtId="0" fontId="4" fillId="0" borderId="1" xfId="0" applyFont="1" applyFill="1" applyBorder="1" applyAlignment="1">
      <alignment horizontal="center" vertical="top"/>
    </xf>
    <xf numFmtId="0" fontId="4" fillId="0" borderId="4" xfId="0" applyFont="1" applyFill="1" applyBorder="1" applyAlignment="1">
      <alignment horizontal="center" vertical="top" wrapText="1"/>
    </xf>
    <xf numFmtId="3" fontId="15" fillId="0" borderId="1" xfId="0" applyNumberFormat="1" applyFont="1" applyFill="1" applyBorder="1" applyAlignment="1">
      <alignment horizontal="center" vertical="top" wrapText="1"/>
    </xf>
    <xf numFmtId="3" fontId="21" fillId="0" borderId="1" xfId="0" applyNumberFormat="1" applyFont="1" applyFill="1" applyBorder="1" applyAlignment="1">
      <alignment horizontal="center" vertical="top" wrapText="1"/>
    </xf>
    <xf numFmtId="3" fontId="14" fillId="0" borderId="1" xfId="0" applyNumberFormat="1" applyFont="1" applyFill="1" applyBorder="1" applyAlignment="1">
      <alignment horizontal="center" vertical="top" wrapText="1"/>
    </xf>
    <xf numFmtId="3" fontId="16" fillId="0" borderId="1" xfId="0" applyNumberFormat="1" applyFont="1" applyFill="1" applyBorder="1" applyAlignment="1">
      <alignment horizontal="center" vertical="top" wrapText="1"/>
    </xf>
    <xf numFmtId="0" fontId="4" fillId="0" borderId="1" xfId="0" applyFont="1" applyFill="1" applyBorder="1" applyAlignment="1">
      <alignment horizontal="justify" vertical="top" wrapText="1"/>
    </xf>
    <xf numFmtId="0" fontId="7" fillId="0" borderId="1" xfId="0" applyFont="1" applyFill="1" applyBorder="1" applyAlignment="1">
      <alignment horizontal="center" vertical="top"/>
    </xf>
    <xf numFmtId="0" fontId="4" fillId="0" borderId="1" xfId="0" applyNumberFormat="1" applyFont="1" applyFill="1" applyBorder="1" applyAlignment="1">
      <alignment horizontal="center" vertical="top"/>
    </xf>
    <xf numFmtId="16" fontId="4" fillId="0" borderId="1" xfId="0" applyNumberFormat="1" applyFont="1" applyFill="1" applyBorder="1" applyAlignment="1">
      <alignment horizontal="center" vertical="top"/>
    </xf>
    <xf numFmtId="3" fontId="26" fillId="0" borderId="1" xfId="0" applyNumberFormat="1" applyFont="1" applyFill="1" applyBorder="1" applyAlignment="1">
      <alignment horizontal="center" vertical="top" wrapText="1"/>
    </xf>
    <xf numFmtId="3" fontId="27" fillId="0" borderId="1" xfId="0" applyNumberFormat="1" applyFont="1" applyFill="1" applyBorder="1" applyAlignment="1">
      <alignment horizontal="center" vertical="top" wrapText="1"/>
    </xf>
    <xf numFmtId="165" fontId="28" fillId="0" borderId="1" xfId="0" applyNumberFormat="1" applyFont="1" applyFill="1" applyBorder="1" applyAlignment="1">
      <alignment horizontal="center" vertical="top"/>
    </xf>
    <xf numFmtId="3" fontId="29"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16" fontId="4" fillId="0" borderId="1" xfId="0" applyNumberFormat="1" applyFont="1" applyFill="1" applyBorder="1" applyAlignment="1">
      <alignment horizontal="left" vertical="center"/>
    </xf>
    <xf numFmtId="165" fontId="4" fillId="0" borderId="1" xfId="0" applyNumberFormat="1" applyFont="1" applyFill="1" applyBorder="1" applyAlignment="1">
      <alignment horizontal="center" vertical="top" wrapText="1"/>
    </xf>
    <xf numFmtId="49" fontId="7" fillId="0" borderId="1" xfId="0" applyNumberFormat="1" applyFont="1" applyFill="1" applyBorder="1" applyAlignment="1">
      <alignment horizontal="center" vertical="center"/>
    </xf>
    <xf numFmtId="165" fontId="19" fillId="0"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165" fontId="22" fillId="0" borderId="1" xfId="0" applyNumberFormat="1" applyFont="1" applyFill="1" applyBorder="1" applyAlignment="1">
      <alignment horizontal="center" vertical="top"/>
    </xf>
    <xf numFmtId="165" fontId="11" fillId="0" borderId="1"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5" fontId="19" fillId="2" borderId="1" xfId="0" applyNumberFormat="1" applyFont="1" applyFill="1" applyBorder="1" applyAlignment="1">
      <alignment horizontal="center" vertical="top"/>
    </xf>
    <xf numFmtId="165" fontId="24" fillId="0" borderId="1" xfId="0" applyNumberFormat="1" applyFont="1" applyFill="1" applyBorder="1" applyAlignment="1">
      <alignment horizontal="center" vertical="top"/>
    </xf>
    <xf numFmtId="0" fontId="25" fillId="0" borderId="0" xfId="0" applyFont="1" applyFill="1"/>
    <xf numFmtId="165" fontId="24" fillId="0" borderId="1" xfId="0" applyNumberFormat="1" applyFont="1" applyFill="1" applyBorder="1" applyAlignment="1">
      <alignment horizontal="right" vertical="top"/>
    </xf>
    <xf numFmtId="3" fontId="19" fillId="0" borderId="1" xfId="0" applyNumberFormat="1" applyFont="1" applyFill="1" applyBorder="1" applyAlignment="1">
      <alignment horizontal="center" vertical="top"/>
    </xf>
    <xf numFmtId="3" fontId="24" fillId="0" borderId="1" xfId="0" applyNumberFormat="1" applyFont="1" applyFill="1" applyBorder="1" applyAlignment="1">
      <alignment horizontal="center" vertical="top"/>
    </xf>
    <xf numFmtId="3" fontId="19" fillId="0" borderId="1" xfId="0" applyNumberFormat="1" applyFont="1" applyFill="1" applyBorder="1" applyAlignment="1">
      <alignment horizontal="right" vertical="top"/>
    </xf>
    <xf numFmtId="3" fontId="24" fillId="0"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165" fontId="24" fillId="2" borderId="1" xfId="0" applyNumberFormat="1" applyFont="1" applyFill="1" applyBorder="1" applyAlignment="1">
      <alignment horizontal="right" vertical="top"/>
    </xf>
    <xf numFmtId="0" fontId="25" fillId="0" borderId="0" xfId="0" applyFont="1"/>
    <xf numFmtId="3" fontId="12" fillId="0"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0" fontId="1" fillId="0" borderId="0" xfId="0" applyFont="1" applyAlignment="1">
      <alignment horizontal="center"/>
    </xf>
    <xf numFmtId="0" fontId="1" fillId="2" borderId="0" xfId="0" applyFont="1" applyFill="1" applyAlignment="1">
      <alignment horizontal="center"/>
    </xf>
    <xf numFmtId="0" fontId="4" fillId="2" borderId="1" xfId="0" applyFont="1" applyFill="1" applyBorder="1" applyAlignment="1">
      <alignment horizontal="left" vertical="top" wrapText="1"/>
    </xf>
    <xf numFmtId="0" fontId="2" fillId="0" borderId="0" xfId="0" applyFont="1" applyBorder="1" applyAlignment="1">
      <alignment horizontal="center" vertical="center"/>
    </xf>
    <xf numFmtId="0" fontId="19" fillId="0" borderId="6" xfId="0" applyFont="1" applyFill="1" applyBorder="1" applyAlignment="1">
      <alignment horizontal="left" vertical="center"/>
    </xf>
    <xf numFmtId="0" fontId="4" fillId="0" borderId="3" xfId="0" applyFont="1" applyFill="1" applyBorder="1" applyAlignment="1">
      <alignment horizontal="center" vertical="center" wrapText="1"/>
    </xf>
    <xf numFmtId="0" fontId="10" fillId="0" borderId="5" xfId="0" applyFont="1" applyFill="1" applyBorder="1" applyAlignment="1">
      <alignment horizontal="left" vertical="top"/>
    </xf>
    <xf numFmtId="0" fontId="10" fillId="0" borderId="6" xfId="0" applyFont="1" applyFill="1" applyBorder="1" applyAlignment="1">
      <alignment horizontal="left" vertical="top"/>
    </xf>
    <xf numFmtId="0" fontId="0" fillId="0" borderId="7" xfId="0" applyBorder="1" applyAlignment="1">
      <alignment horizontal="center" vertical="top" wrapText="1"/>
    </xf>
    <xf numFmtId="0" fontId="10" fillId="0" borderId="1" xfId="0" applyFont="1" applyFill="1" applyBorder="1" applyAlignment="1">
      <alignment horizontal="left" vertical="top"/>
    </xf>
    <xf numFmtId="0" fontId="4" fillId="0" borderId="6" xfId="0" applyFont="1" applyFill="1" applyBorder="1" applyAlignment="1">
      <alignment horizontal="center" vertical="center" wrapText="1"/>
    </xf>
    <xf numFmtId="165" fontId="4" fillId="0" borderId="4" xfId="0" applyNumberFormat="1" applyFont="1" applyFill="1" applyBorder="1" applyAlignment="1">
      <alignment horizontal="center" vertical="top"/>
    </xf>
    <xf numFmtId="0" fontId="19" fillId="0" borderId="1" xfId="0" applyFont="1" applyFill="1" applyBorder="1" applyAlignment="1">
      <alignment horizontal="left" vertical="top"/>
    </xf>
    <xf numFmtId="165" fontId="10" fillId="0" borderId="4" xfId="0" applyNumberFormat="1" applyFont="1" applyFill="1" applyBorder="1" applyAlignment="1">
      <alignment horizontal="center" vertical="top"/>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0" fontId="31" fillId="2" borderId="1" xfId="0" applyFont="1" applyFill="1" applyBorder="1" applyAlignment="1">
      <alignment vertical="top" wrapText="1"/>
    </xf>
    <xf numFmtId="0" fontId="31" fillId="0" borderId="2" xfId="0" applyFont="1" applyFill="1" applyBorder="1" applyAlignment="1">
      <alignment horizontal="center" vertical="center" wrapText="1"/>
    </xf>
    <xf numFmtId="3" fontId="32" fillId="0" borderId="1" xfId="0" applyNumberFormat="1" applyFont="1" applyFill="1" applyBorder="1" applyAlignment="1">
      <alignment horizontal="center" vertical="top" wrapText="1"/>
    </xf>
    <xf numFmtId="165" fontId="33" fillId="0" borderId="1" xfId="0" applyNumberFormat="1" applyFont="1" applyFill="1" applyBorder="1" applyAlignment="1">
      <alignment horizontal="center" vertical="top"/>
    </xf>
    <xf numFmtId="165" fontId="31" fillId="0" borderId="1" xfId="0" applyNumberFormat="1" applyFont="1" applyFill="1" applyBorder="1" applyAlignment="1">
      <alignment horizontal="center" vertical="top"/>
    </xf>
    <xf numFmtId="0" fontId="34" fillId="2" borderId="1" xfId="0" applyFont="1" applyFill="1" applyBorder="1" applyAlignment="1">
      <alignment horizontal="left" vertical="top" wrapText="1"/>
    </xf>
    <xf numFmtId="0" fontId="35" fillId="0" borderId="1" xfId="0" applyFont="1" applyFill="1" applyBorder="1" applyAlignment="1">
      <alignment horizontal="left" vertical="top" wrapText="1"/>
    </xf>
    <xf numFmtId="0" fontId="30" fillId="0" borderId="1" xfId="0" applyFont="1" applyFill="1" applyBorder="1" applyAlignment="1">
      <alignment horizontal="left" vertical="top" wrapText="1"/>
    </xf>
    <xf numFmtId="0" fontId="31" fillId="0" borderId="1" xfId="0" applyFont="1" applyFill="1" applyBorder="1" applyAlignment="1">
      <alignment horizontal="center" vertical="top" wrapText="1"/>
    </xf>
    <xf numFmtId="0" fontId="31" fillId="2" borderId="1" xfId="0" applyFont="1" applyFill="1" applyBorder="1" applyAlignment="1">
      <alignment horizontal="center" vertical="top" wrapText="1"/>
    </xf>
    <xf numFmtId="165" fontId="30" fillId="0" borderId="1" xfId="0" applyNumberFormat="1" applyFont="1" applyFill="1" applyBorder="1" applyAlignment="1">
      <alignment horizontal="center" vertical="top" wrapText="1"/>
    </xf>
    <xf numFmtId="165" fontId="31" fillId="0" borderId="1" xfId="0" applyNumberFormat="1" applyFont="1" applyFill="1" applyBorder="1" applyAlignment="1">
      <alignment horizontal="center" vertical="top" wrapText="1"/>
    </xf>
    <xf numFmtId="165" fontId="1" fillId="0" borderId="0" xfId="0" applyNumberFormat="1" applyFont="1"/>
    <xf numFmtId="0" fontId="4" fillId="4" borderId="1" xfId="0" applyFont="1" applyFill="1" applyBorder="1" applyAlignment="1">
      <alignment horizontal="center" vertical="top"/>
    </xf>
    <xf numFmtId="0" fontId="4" fillId="4" borderId="3" xfId="0"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 xfId="0" applyFont="1" applyFill="1" applyBorder="1" applyAlignment="1">
      <alignment horizontal="center" vertical="top" wrapText="1"/>
    </xf>
    <xf numFmtId="3" fontId="9" fillId="4" borderId="1" xfId="0" applyNumberFormat="1" applyFont="1" applyFill="1" applyBorder="1" applyAlignment="1">
      <alignment horizontal="center" vertical="top" wrapText="1"/>
    </xf>
    <xf numFmtId="165" fontId="2" fillId="4" borderId="1" xfId="0" applyNumberFormat="1" applyFont="1" applyFill="1" applyBorder="1" applyAlignment="1">
      <alignment horizontal="center" vertical="top"/>
    </xf>
    <xf numFmtId="165" fontId="4" fillId="4" borderId="1" xfId="0" applyNumberFormat="1" applyFont="1" applyFill="1" applyBorder="1" applyAlignment="1">
      <alignment horizontal="center" vertical="top"/>
    </xf>
    <xf numFmtId="0" fontId="1" fillId="4" borderId="0" xfId="0" applyFont="1" applyFill="1"/>
    <xf numFmtId="0" fontId="4" fillId="4" borderId="1" xfId="0" applyFont="1" applyFill="1" applyBorder="1" applyAlignment="1">
      <alignment horizontal="justify" vertical="top"/>
    </xf>
    <xf numFmtId="3" fontId="14" fillId="4" borderId="1" xfId="0" applyNumberFormat="1" applyFont="1" applyFill="1" applyBorder="1" applyAlignment="1">
      <alignment horizontal="center" vertical="top" wrapText="1"/>
    </xf>
    <xf numFmtId="3" fontId="16" fillId="4" borderId="1" xfId="0" applyNumberFormat="1" applyFont="1" applyFill="1" applyBorder="1" applyAlignment="1">
      <alignment horizontal="center" vertical="top" wrapText="1"/>
    </xf>
    <xf numFmtId="0" fontId="7" fillId="4" borderId="1" xfId="0" applyFont="1" applyFill="1" applyBorder="1" applyAlignment="1">
      <alignment horizontal="center" vertical="top"/>
    </xf>
    <xf numFmtId="0" fontId="4" fillId="4" borderId="1" xfId="0" applyFont="1" applyFill="1" applyBorder="1" applyAlignment="1">
      <alignment vertical="top" wrapText="1"/>
    </xf>
    <xf numFmtId="16" fontId="4" fillId="4" borderId="1" xfId="0" applyNumberFormat="1" applyFont="1" applyFill="1" applyBorder="1" applyAlignment="1">
      <alignment horizontal="center"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top"/>
    </xf>
    <xf numFmtId="0" fontId="4" fillId="4" borderId="2" xfId="0" applyFont="1" applyFill="1" applyBorder="1" applyAlignment="1">
      <alignment vertical="top" wrapText="1"/>
    </xf>
    <xf numFmtId="0" fontId="4" fillId="4" borderId="3" xfId="0" applyFont="1" applyFill="1" applyBorder="1" applyAlignment="1">
      <alignment horizontal="center" vertical="top" wrapText="1"/>
    </xf>
    <xf numFmtId="0" fontId="4" fillId="4" borderId="2" xfId="0" applyFont="1" applyFill="1" applyBorder="1" applyAlignment="1">
      <alignment horizontal="center" vertical="top" wrapText="1"/>
    </xf>
    <xf numFmtId="3" fontId="9" fillId="4" borderId="2" xfId="0" applyNumberFormat="1" applyFont="1" applyFill="1" applyBorder="1" applyAlignment="1">
      <alignment horizontal="center" vertical="top" wrapText="1"/>
    </xf>
    <xf numFmtId="165" fontId="2" fillId="4" borderId="2" xfId="0" applyNumberFormat="1" applyFont="1" applyFill="1" applyBorder="1" applyAlignment="1">
      <alignment horizontal="center" vertical="top"/>
    </xf>
    <xf numFmtId="1" fontId="2" fillId="4" borderId="3"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165" fontId="2" fillId="4" borderId="3" xfId="0" applyNumberFormat="1" applyFont="1" applyFill="1" applyBorder="1" applyAlignment="1">
      <alignment horizontal="center" vertical="top"/>
    </xf>
    <xf numFmtId="49" fontId="4" fillId="4" borderId="1" xfId="0" applyNumberFormat="1" applyFont="1" applyFill="1" applyBorder="1" applyAlignment="1">
      <alignment horizontal="center" vertical="top"/>
    </xf>
    <xf numFmtId="0" fontId="35" fillId="4" borderId="1" xfId="0" applyFont="1" applyFill="1" applyBorder="1" applyAlignment="1">
      <alignment horizontal="left" vertical="top" wrapText="1"/>
    </xf>
    <xf numFmtId="0" fontId="10" fillId="4" borderId="6" xfId="0" applyFont="1" applyFill="1" applyBorder="1" applyAlignment="1">
      <alignment horizontal="left" vertical="top" wrapText="1"/>
    </xf>
    <xf numFmtId="165" fontId="10" fillId="4" borderId="1" xfId="0" applyNumberFormat="1" applyFont="1" applyFill="1" applyBorder="1" applyAlignment="1">
      <alignment horizontal="center" vertical="top" wrapText="1"/>
    </xf>
    <xf numFmtId="165" fontId="4" fillId="4" borderId="1" xfId="0" applyNumberFormat="1" applyFont="1" applyFill="1" applyBorder="1" applyAlignment="1">
      <alignment horizontal="center" vertical="top" wrapText="1"/>
    </xf>
    <xf numFmtId="0" fontId="25" fillId="4" borderId="0" xfId="0" applyFont="1" applyFill="1" applyAlignment="1">
      <alignment wrapText="1"/>
    </xf>
    <xf numFmtId="0" fontId="25" fillId="4" borderId="0" xfId="0" applyFont="1" applyFill="1"/>
    <xf numFmtId="0" fontId="4" fillId="4" borderId="3" xfId="0" applyFont="1" applyFill="1" applyBorder="1" applyAlignment="1">
      <alignment horizontal="center" vertical="top"/>
    </xf>
    <xf numFmtId="0" fontId="4" fillId="4" borderId="3" xfId="0" applyNumberFormat="1" applyFont="1" applyFill="1" applyBorder="1" applyAlignment="1">
      <alignment horizontal="left" vertical="top" wrapText="1"/>
    </xf>
    <xf numFmtId="0" fontId="9" fillId="4" borderId="1" xfId="0" applyFont="1" applyFill="1" applyBorder="1" applyAlignment="1">
      <alignment horizontal="center" vertical="top" wrapText="1"/>
    </xf>
    <xf numFmtId="2" fontId="9" fillId="4" borderId="1" xfId="0" applyNumberFormat="1" applyFont="1" applyFill="1" applyBorder="1" applyAlignment="1">
      <alignment horizontal="center" vertical="top" wrapText="1"/>
    </xf>
    <xf numFmtId="0" fontId="4" fillId="4" borderId="1" xfId="0" applyNumberFormat="1" applyFont="1" applyFill="1" applyBorder="1" applyAlignment="1">
      <alignment vertical="top" wrapText="1"/>
    </xf>
    <xf numFmtId="49" fontId="4" fillId="4" borderId="1" xfId="0" applyNumberFormat="1" applyFont="1" applyFill="1" applyBorder="1" applyAlignment="1">
      <alignment horizontal="center" vertical="center"/>
    </xf>
    <xf numFmtId="49" fontId="4" fillId="4" borderId="1" xfId="0" applyNumberFormat="1" applyFont="1" applyFill="1" applyBorder="1" applyAlignment="1">
      <alignment horizontal="left" vertical="center" wrapText="1"/>
    </xf>
    <xf numFmtId="165" fontId="10" fillId="4" borderId="1" xfId="0" applyNumberFormat="1" applyFont="1" applyFill="1" applyBorder="1" applyAlignment="1">
      <alignment horizontal="center" vertical="top"/>
    </xf>
    <xf numFmtId="165" fontId="10" fillId="0" borderId="0" xfId="0" applyNumberFormat="1" applyFont="1" applyBorder="1" applyAlignment="1">
      <alignment horizontal="left" wrapText="1"/>
    </xf>
    <xf numFmtId="165" fontId="19" fillId="2" borderId="1" xfId="0" applyNumberFormat="1" applyFont="1" applyFill="1" applyBorder="1" applyAlignment="1">
      <alignment horizontal="center" vertical="top"/>
    </xf>
    <xf numFmtId="0" fontId="19" fillId="0" borderId="1" xfId="0" applyFont="1" applyFill="1" applyBorder="1" applyAlignment="1">
      <alignment horizontal="center" vertical="top"/>
    </xf>
    <xf numFmtId="165" fontId="19" fillId="0" borderId="1" xfId="0" applyNumberFormat="1" applyFont="1" applyFill="1" applyBorder="1" applyAlignment="1">
      <alignment horizontal="center" vertical="top"/>
    </xf>
    <xf numFmtId="0" fontId="10" fillId="0" borderId="0" xfId="0" applyFont="1" applyBorder="1" applyAlignment="1">
      <alignment horizontal="left" wrapText="1"/>
    </xf>
    <xf numFmtId="0" fontId="10" fillId="0" borderId="0" xfId="0" applyFont="1" applyBorder="1" applyAlignment="1">
      <alignment horizontal="left"/>
    </xf>
    <xf numFmtId="0" fontId="19" fillId="0" borderId="7" xfId="0" applyFont="1" applyFill="1" applyBorder="1" applyAlignment="1">
      <alignment horizontal="center" vertical="top"/>
    </xf>
    <xf numFmtId="0" fontId="19" fillId="0" borderId="10" xfId="0" applyFont="1" applyFill="1" applyBorder="1" applyAlignment="1">
      <alignment horizontal="center" vertical="top"/>
    </xf>
    <xf numFmtId="0" fontId="19" fillId="0" borderId="12" xfId="0" applyFont="1" applyFill="1" applyBorder="1" applyAlignment="1">
      <alignment horizontal="center" vertical="top"/>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4" fillId="0" borderId="1" xfId="0" applyFont="1" applyFill="1" applyBorder="1" applyAlignment="1">
      <alignment horizontal="left" vertical="top"/>
    </xf>
    <xf numFmtId="0" fontId="6" fillId="3" borderId="1" xfId="0" applyFont="1" applyFill="1" applyBorder="1" applyAlignment="1">
      <alignment horizontal="left" vertical="center" wrapText="1"/>
    </xf>
    <xf numFmtId="165" fontId="11" fillId="0" borderId="5" xfId="0" applyNumberFormat="1" applyFont="1" applyFill="1" applyBorder="1" applyAlignment="1">
      <alignment horizontal="center" vertical="top"/>
    </xf>
    <xf numFmtId="165" fontId="11" fillId="0" borderId="6" xfId="0" applyNumberFormat="1" applyFont="1" applyFill="1" applyBorder="1" applyAlignment="1">
      <alignment horizontal="center" vertical="top"/>
    </xf>
    <xf numFmtId="165" fontId="11" fillId="0" borderId="4" xfId="0" applyNumberFormat="1" applyFont="1" applyFill="1" applyBorder="1" applyAlignment="1">
      <alignment horizontal="center" vertical="top"/>
    </xf>
    <xf numFmtId="0" fontId="6"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4" xfId="0" applyFont="1" applyFill="1" applyBorder="1" applyAlignment="1">
      <alignment horizontal="left" vertical="top" wrapText="1"/>
    </xf>
    <xf numFmtId="0" fontId="19" fillId="0" borderId="4" xfId="0" applyFont="1" applyFill="1" applyBorder="1" applyAlignment="1">
      <alignment horizontal="left" vertical="center"/>
    </xf>
    <xf numFmtId="0" fontId="19" fillId="0" borderId="5" xfId="0" applyFont="1" applyFill="1" applyBorder="1" applyAlignment="1">
      <alignment horizontal="left" vertical="top"/>
    </xf>
    <xf numFmtId="0" fontId="19" fillId="0" borderId="6" xfId="0" applyFont="1" applyFill="1" applyBorder="1" applyAlignment="1">
      <alignment horizontal="left" vertical="top"/>
    </xf>
    <xf numFmtId="0" fontId="19" fillId="0" borderId="4" xfId="0" applyFont="1" applyFill="1" applyBorder="1" applyAlignment="1">
      <alignment horizontal="left" vertical="top"/>
    </xf>
    <xf numFmtId="0" fontId="11" fillId="0" borderId="5" xfId="0" applyFont="1" applyFill="1" applyBorder="1" applyAlignment="1">
      <alignment horizontal="center" vertical="top"/>
    </xf>
    <xf numFmtId="0" fontId="11" fillId="0" borderId="6" xfId="0" applyFont="1" applyFill="1" applyBorder="1" applyAlignment="1">
      <alignment horizontal="center" vertical="top"/>
    </xf>
    <xf numFmtId="0" fontId="10" fillId="0" borderId="5" xfId="0" applyFont="1" applyFill="1" applyBorder="1" applyAlignment="1">
      <alignment horizontal="left" vertical="top"/>
    </xf>
    <xf numFmtId="0" fontId="10" fillId="0" borderId="6" xfId="0" applyFont="1" applyFill="1" applyBorder="1" applyAlignment="1">
      <alignment horizontal="left" vertical="top"/>
    </xf>
    <xf numFmtId="0" fontId="10" fillId="0" borderId="4" xfId="0" applyFont="1" applyFill="1" applyBorder="1" applyAlignment="1">
      <alignment horizontal="left" vertical="top"/>
    </xf>
    <xf numFmtId="0" fontId="6" fillId="3" borderId="6" xfId="0" applyFont="1" applyFill="1" applyBorder="1" applyAlignment="1">
      <alignment horizontal="left" vertical="top" wrapText="1"/>
    </xf>
    <xf numFmtId="0" fontId="4" fillId="0" borderId="3" xfId="0" applyFont="1" applyFill="1" applyBorder="1" applyAlignment="1">
      <alignment horizontal="center" vertical="top" wrapText="1"/>
    </xf>
    <xf numFmtId="0" fontId="0" fillId="0" borderId="11" xfId="0" applyBorder="1" applyAlignment="1">
      <alignment horizontal="center" vertical="top" wrapText="1"/>
    </xf>
    <xf numFmtId="0" fontId="4" fillId="0" borderId="11"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3" borderId="5" xfId="0" applyFont="1" applyFill="1" applyBorder="1" applyAlignment="1">
      <alignment horizontal="left" vertical="top"/>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1" xfId="0" applyFont="1" applyFill="1" applyBorder="1" applyAlignment="1">
      <alignment horizontal="left" vertical="top" wrapText="1"/>
    </xf>
    <xf numFmtId="0" fontId="10" fillId="0" borderId="5" xfId="0" applyFont="1" applyFill="1" applyBorder="1" applyAlignment="1">
      <alignment horizontal="left" vertical="center"/>
    </xf>
    <xf numFmtId="0" fontId="0" fillId="0" borderId="6" xfId="0" applyFont="1" applyBorder="1" applyAlignment="1">
      <alignment horizontal="left" vertical="center"/>
    </xf>
    <xf numFmtId="0" fontId="4" fillId="0" borderId="3"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28" fillId="0" borderId="11" xfId="0"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3" borderId="1" xfId="0" applyFont="1" applyFill="1" applyBorder="1" applyAlignment="1">
      <alignment horizontal="left" vertical="top"/>
    </xf>
    <xf numFmtId="0" fontId="3" fillId="3" borderId="5" xfId="0" applyFont="1" applyFill="1" applyBorder="1" applyAlignment="1">
      <alignment horizontal="left" vertical="top" wrapText="1"/>
    </xf>
    <xf numFmtId="0" fontId="19" fillId="0" borderId="10"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4" fillId="2" borderId="9" xfId="0" applyFont="1" applyFill="1" applyBorder="1" applyAlignment="1">
      <alignment horizontal="center" vertical="top" wrapText="1"/>
    </xf>
    <xf numFmtId="0" fontId="4" fillId="2" borderId="8" xfId="0" applyFont="1" applyFill="1" applyBorder="1" applyAlignment="1">
      <alignment horizontal="center" vertical="top" wrapText="1"/>
    </xf>
    <xf numFmtId="0" fontId="0" fillId="0" borderId="7" xfId="0" applyBorder="1" applyAlignment="1">
      <alignment horizontal="center" vertical="top" wrapText="1"/>
    </xf>
    <xf numFmtId="0" fontId="4" fillId="0"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2" fillId="0" borderId="0" xfId="0" applyFont="1" applyAlignment="1">
      <alignment horizontal="center" wrapText="1"/>
    </xf>
    <xf numFmtId="0" fontId="0" fillId="0" borderId="0" xfId="0" applyAlignment="1">
      <alignment horizontal="center"/>
    </xf>
    <xf numFmtId="0" fontId="11" fillId="2" borderId="0" xfId="0" applyFont="1" applyFill="1" applyAlignment="1">
      <alignment horizontal="center"/>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ayac.nu/AppData/Local/Temp/&#1055;&#1088;&#1080;&#1083;&#1086;&#1078;&#1077;&#1085;&#1080;&#1077;%201%20&#107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5.02.2019"/>
    </sheetNames>
    <sheetDataSet>
      <sheetData sheetId="0">
        <row r="12">
          <cell r="E12">
            <v>19038</v>
          </cell>
          <cell r="J12">
            <v>19038</v>
          </cell>
          <cell r="O12">
            <v>19038</v>
          </cell>
          <cell r="T12">
            <v>19038</v>
          </cell>
          <cell r="Y12">
            <v>19038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21"/>
  <sheetViews>
    <sheetView tabSelected="1" view="pageBreakPreview" topLeftCell="A25" zoomScale="75" zoomScaleSheetLayoutView="75" workbookViewId="0">
      <pane ySplit="1965" activePane="bottomLeft"/>
      <selection activeCell="B8" sqref="B8:U8"/>
      <selection pane="bottomLeft" activeCell="A7" sqref="A7:U7"/>
    </sheetView>
  </sheetViews>
  <sheetFormatPr defaultRowHeight="15"/>
  <cols>
    <col min="1" max="1" width="6.28515625" style="1" customWidth="1"/>
    <col min="2" max="2" width="56" style="1" customWidth="1"/>
    <col min="3" max="3" width="26" style="1" customWidth="1"/>
    <col min="4" max="4" width="12.7109375" style="1" customWidth="1"/>
    <col min="5" max="5" width="13.28515625" style="1" customWidth="1"/>
    <col min="6" max="6" width="16.42578125" style="1" customWidth="1"/>
    <col min="7" max="7" width="14.85546875" style="1" customWidth="1"/>
    <col min="8" max="8" width="12.7109375" style="1" customWidth="1"/>
    <col min="9" max="9" width="16.5703125" style="1" customWidth="1"/>
    <col min="10" max="10" width="15.5703125" style="1" customWidth="1"/>
    <col min="11" max="11" width="12.28515625" style="1" customWidth="1"/>
    <col min="12" max="12" width="16.85546875" style="16" customWidth="1"/>
    <col min="13" max="13" width="15.5703125" style="16" customWidth="1"/>
    <col min="14" max="14" width="12.140625" style="16" customWidth="1"/>
    <col min="15" max="15" width="17.42578125" style="16" customWidth="1"/>
    <col min="16" max="16" width="14.7109375" style="16" customWidth="1"/>
    <col min="17" max="17" width="12.140625" style="16" customWidth="1"/>
    <col min="18" max="18" width="19.28515625" style="16" customWidth="1"/>
    <col min="19" max="19" width="18.42578125" style="16" customWidth="1"/>
    <col min="20" max="20" width="25.7109375" style="16" customWidth="1"/>
    <col min="21" max="21" width="18.140625" style="1" customWidth="1"/>
    <col min="22" max="22" width="8.7109375" style="103" customWidth="1"/>
    <col min="23" max="16384" width="9.140625" style="1"/>
  </cols>
  <sheetData>
    <row r="1" spans="1:22" ht="66" customHeight="1">
      <c r="A1" s="88"/>
      <c r="B1" s="88"/>
      <c r="C1" s="88"/>
      <c r="D1" s="88"/>
      <c r="E1" s="88"/>
      <c r="F1" s="88"/>
      <c r="G1" s="88"/>
      <c r="H1" s="88"/>
      <c r="I1" s="88"/>
      <c r="J1" s="88"/>
      <c r="K1" s="88"/>
      <c r="L1" s="89"/>
      <c r="M1" s="89"/>
      <c r="N1" s="89"/>
      <c r="O1" s="89"/>
      <c r="P1" s="89"/>
      <c r="Q1" s="89"/>
      <c r="R1" s="217" t="s">
        <v>209</v>
      </c>
      <c r="S1" s="218"/>
      <c r="T1" s="218"/>
      <c r="U1" s="218"/>
    </row>
    <row r="2" spans="1:22" ht="18.75">
      <c r="A2" s="219" t="s">
        <v>324</v>
      </c>
      <c r="B2" s="219"/>
      <c r="C2" s="219"/>
      <c r="D2" s="219"/>
      <c r="E2" s="219"/>
      <c r="F2" s="219"/>
      <c r="G2" s="219"/>
      <c r="H2" s="219"/>
      <c r="I2" s="219"/>
      <c r="J2" s="219"/>
      <c r="K2" s="219"/>
      <c r="L2" s="219"/>
      <c r="M2" s="219"/>
      <c r="N2" s="219"/>
      <c r="O2" s="219"/>
      <c r="P2" s="219"/>
      <c r="Q2" s="219"/>
      <c r="R2" s="219"/>
      <c r="S2" s="219"/>
      <c r="T2" s="219"/>
      <c r="U2" s="219"/>
    </row>
    <row r="3" spans="1:22" ht="18.75">
      <c r="A3" s="9"/>
      <c r="B3" s="9"/>
      <c r="C3" s="9"/>
      <c r="D3" s="9"/>
      <c r="E3" s="9"/>
      <c r="F3" s="9"/>
      <c r="G3" s="9"/>
      <c r="H3" s="9"/>
      <c r="I3" s="9"/>
      <c r="J3" s="9"/>
      <c r="K3" s="9"/>
      <c r="L3" s="9"/>
      <c r="M3" s="9"/>
      <c r="N3" s="9"/>
      <c r="O3" s="9"/>
      <c r="P3" s="9"/>
      <c r="Q3" s="9"/>
      <c r="R3" s="9"/>
      <c r="S3" s="9"/>
      <c r="T3" s="9"/>
      <c r="U3" s="9"/>
    </row>
    <row r="4" spans="1:22" s="10" customFormat="1">
      <c r="A4" s="214" t="s">
        <v>25</v>
      </c>
      <c r="B4" s="214" t="s">
        <v>189</v>
      </c>
      <c r="C4" s="214" t="s">
        <v>190</v>
      </c>
      <c r="D4" s="214" t="s">
        <v>82</v>
      </c>
      <c r="E4" s="214" t="s">
        <v>83</v>
      </c>
      <c r="F4" s="216" t="s">
        <v>140</v>
      </c>
      <c r="G4" s="216"/>
      <c r="H4" s="216"/>
      <c r="I4" s="216" t="s">
        <v>141</v>
      </c>
      <c r="J4" s="216"/>
      <c r="K4" s="216"/>
      <c r="L4" s="216" t="s">
        <v>142</v>
      </c>
      <c r="M4" s="216"/>
      <c r="N4" s="216"/>
      <c r="O4" s="216" t="s">
        <v>183</v>
      </c>
      <c r="P4" s="216"/>
      <c r="Q4" s="216"/>
      <c r="R4" s="216" t="s">
        <v>184</v>
      </c>
      <c r="S4" s="216"/>
      <c r="T4" s="216"/>
      <c r="U4" s="214" t="s">
        <v>84</v>
      </c>
      <c r="V4" s="104"/>
    </row>
    <row r="5" spans="1:22" s="10" customFormat="1" ht="78" customHeight="1">
      <c r="A5" s="215"/>
      <c r="B5" s="215"/>
      <c r="C5" s="215"/>
      <c r="D5" s="215"/>
      <c r="E5" s="215"/>
      <c r="F5" s="11" t="s">
        <v>85</v>
      </c>
      <c r="G5" s="11" t="s">
        <v>188</v>
      </c>
      <c r="H5" s="11" t="s">
        <v>87</v>
      </c>
      <c r="I5" s="11" t="s">
        <v>85</v>
      </c>
      <c r="J5" s="11" t="s">
        <v>86</v>
      </c>
      <c r="K5" s="11" t="s">
        <v>87</v>
      </c>
      <c r="L5" s="11" t="s">
        <v>85</v>
      </c>
      <c r="M5" s="11" t="s">
        <v>86</v>
      </c>
      <c r="N5" s="11" t="s">
        <v>87</v>
      </c>
      <c r="O5" s="11" t="s">
        <v>85</v>
      </c>
      <c r="P5" s="11" t="s">
        <v>86</v>
      </c>
      <c r="Q5" s="11" t="s">
        <v>87</v>
      </c>
      <c r="R5" s="11" t="s">
        <v>85</v>
      </c>
      <c r="S5" s="11" t="s">
        <v>86</v>
      </c>
      <c r="T5" s="11" t="s">
        <v>87</v>
      </c>
      <c r="U5" s="215"/>
      <c r="V5" s="104"/>
    </row>
    <row r="6" spans="1:22" s="10" customFormat="1" ht="15.75">
      <c r="A6" s="2">
        <v>1</v>
      </c>
      <c r="B6" s="12">
        <v>2</v>
      </c>
      <c r="C6" s="12">
        <v>3</v>
      </c>
      <c r="D6" s="12">
        <v>4</v>
      </c>
      <c r="E6" s="12">
        <v>5</v>
      </c>
      <c r="F6" s="12">
        <v>6</v>
      </c>
      <c r="G6" s="12">
        <v>7</v>
      </c>
      <c r="H6" s="12">
        <v>8</v>
      </c>
      <c r="I6" s="12">
        <v>9</v>
      </c>
      <c r="J6" s="12">
        <v>10</v>
      </c>
      <c r="K6" s="12">
        <v>11</v>
      </c>
      <c r="L6" s="12">
        <v>12</v>
      </c>
      <c r="M6" s="12">
        <v>13</v>
      </c>
      <c r="N6" s="12">
        <v>14</v>
      </c>
      <c r="O6" s="12">
        <v>15</v>
      </c>
      <c r="P6" s="12">
        <v>16</v>
      </c>
      <c r="Q6" s="12">
        <v>17</v>
      </c>
      <c r="R6" s="12">
        <v>18</v>
      </c>
      <c r="S6" s="12">
        <v>19</v>
      </c>
      <c r="T6" s="12">
        <v>20</v>
      </c>
      <c r="U6" s="12">
        <v>21</v>
      </c>
      <c r="V6" s="104"/>
    </row>
    <row r="7" spans="1:22" s="10" customFormat="1" ht="37.5" customHeight="1">
      <c r="A7" s="207" t="s">
        <v>26</v>
      </c>
      <c r="B7" s="208"/>
      <c r="C7" s="208"/>
      <c r="D7" s="208"/>
      <c r="E7" s="208"/>
      <c r="F7" s="208"/>
      <c r="G7" s="208"/>
      <c r="H7" s="208"/>
      <c r="I7" s="208"/>
      <c r="J7" s="208"/>
      <c r="K7" s="208"/>
      <c r="L7" s="208"/>
      <c r="M7" s="208"/>
      <c r="N7" s="208"/>
      <c r="O7" s="208"/>
      <c r="P7" s="208"/>
      <c r="Q7" s="208"/>
      <c r="R7" s="208"/>
      <c r="S7" s="208"/>
      <c r="T7" s="208"/>
      <c r="U7" s="209"/>
      <c r="V7" s="104"/>
    </row>
    <row r="8" spans="1:22" ht="74.25" customHeight="1">
      <c r="A8" s="13" t="s">
        <v>27</v>
      </c>
      <c r="B8" s="205" t="s">
        <v>294</v>
      </c>
      <c r="C8" s="176"/>
      <c r="D8" s="176"/>
      <c r="E8" s="176"/>
      <c r="F8" s="176"/>
      <c r="G8" s="176"/>
      <c r="H8" s="176"/>
      <c r="I8" s="176"/>
      <c r="J8" s="176"/>
      <c r="K8" s="176"/>
      <c r="L8" s="176"/>
      <c r="M8" s="176"/>
      <c r="N8" s="176"/>
      <c r="O8" s="176"/>
      <c r="P8" s="176"/>
      <c r="Q8" s="176"/>
      <c r="R8" s="176"/>
      <c r="S8" s="176"/>
      <c r="T8" s="176"/>
      <c r="U8" s="177"/>
    </row>
    <row r="9" spans="1:22" s="127" customFormat="1" ht="154.5" customHeight="1">
      <c r="A9" s="151" t="s">
        <v>28</v>
      </c>
      <c r="B9" s="152" t="s">
        <v>29</v>
      </c>
      <c r="C9" s="198" t="s">
        <v>88</v>
      </c>
      <c r="D9" s="137" t="s">
        <v>89</v>
      </c>
      <c r="E9" s="153" t="s">
        <v>90</v>
      </c>
      <c r="F9" s="124" t="s">
        <v>306</v>
      </c>
      <c r="G9" s="154" t="s">
        <v>91</v>
      </c>
      <c r="H9" s="125">
        <v>46425</v>
      </c>
      <c r="I9" s="124" t="s">
        <v>306</v>
      </c>
      <c r="J9" s="154" t="s">
        <v>91</v>
      </c>
      <c r="K9" s="125">
        <v>46425</v>
      </c>
      <c r="L9" s="124" t="s">
        <v>306</v>
      </c>
      <c r="M9" s="154" t="s">
        <v>91</v>
      </c>
      <c r="N9" s="125">
        <v>46425</v>
      </c>
      <c r="O9" s="124" t="s">
        <v>306</v>
      </c>
      <c r="P9" s="154" t="s">
        <v>91</v>
      </c>
      <c r="Q9" s="125">
        <v>46425</v>
      </c>
      <c r="R9" s="124" t="s">
        <v>306</v>
      </c>
      <c r="S9" s="154" t="s">
        <v>91</v>
      </c>
      <c r="T9" s="125">
        <v>46425</v>
      </c>
      <c r="U9" s="126">
        <f t="shared" ref="U9:U14" si="0">H9+K9+N9+Q9+T9</f>
        <v>232125</v>
      </c>
    </row>
    <row r="10" spans="1:22" s="127" customFormat="1" ht="181.5" customHeight="1">
      <c r="A10" s="120" t="s">
        <v>30</v>
      </c>
      <c r="B10" s="155" t="s">
        <v>245</v>
      </c>
      <c r="C10" s="203"/>
      <c r="D10" s="123" t="s">
        <v>92</v>
      </c>
      <c r="E10" s="153" t="s">
        <v>93</v>
      </c>
      <c r="F10" s="124" t="s">
        <v>307</v>
      </c>
      <c r="G10" s="154" t="s">
        <v>91</v>
      </c>
      <c r="H10" s="125">
        <f>'[1]25.02.2019'!$E$12</f>
        <v>19038</v>
      </c>
      <c r="I10" s="124" t="s">
        <v>307</v>
      </c>
      <c r="J10" s="154" t="s">
        <v>91</v>
      </c>
      <c r="K10" s="125">
        <f>'[1]25.02.2019'!$J$12</f>
        <v>19038</v>
      </c>
      <c r="L10" s="124" t="s">
        <v>307</v>
      </c>
      <c r="M10" s="154" t="s">
        <v>91</v>
      </c>
      <c r="N10" s="125">
        <f>'[1]25.02.2019'!$O$12</f>
        <v>19038</v>
      </c>
      <c r="O10" s="124" t="s">
        <v>307</v>
      </c>
      <c r="P10" s="154" t="s">
        <v>91</v>
      </c>
      <c r="Q10" s="125">
        <f>'[1]25.02.2019'!$T$12</f>
        <v>19038</v>
      </c>
      <c r="R10" s="124" t="s">
        <v>307</v>
      </c>
      <c r="S10" s="154" t="s">
        <v>91</v>
      </c>
      <c r="T10" s="125">
        <f>'[1]25.02.2019'!$Y$12</f>
        <v>19038</v>
      </c>
      <c r="U10" s="126">
        <f t="shared" si="0"/>
        <v>95190</v>
      </c>
    </row>
    <row r="11" spans="1:22" s="6" customFormat="1" ht="106.5" customHeight="1">
      <c r="A11" s="45" t="s">
        <v>31</v>
      </c>
      <c r="B11" s="106" t="s">
        <v>218</v>
      </c>
      <c r="C11" s="213" t="s">
        <v>94</v>
      </c>
      <c r="D11" s="46" t="s">
        <v>89</v>
      </c>
      <c r="E11" s="5" t="s">
        <v>170</v>
      </c>
      <c r="F11" s="17" t="s">
        <v>171</v>
      </c>
      <c r="G11" s="17" t="s">
        <v>172</v>
      </c>
      <c r="H11" s="28">
        <v>774</v>
      </c>
      <c r="I11" s="17" t="s">
        <v>171</v>
      </c>
      <c r="J11" s="17" t="s">
        <v>172</v>
      </c>
      <c r="K11" s="28">
        <v>774</v>
      </c>
      <c r="L11" s="17" t="s">
        <v>171</v>
      </c>
      <c r="M11" s="17" t="s">
        <v>172</v>
      </c>
      <c r="N11" s="28">
        <v>774</v>
      </c>
      <c r="O11" s="17" t="s">
        <v>171</v>
      </c>
      <c r="P11" s="17" t="s">
        <v>172</v>
      </c>
      <c r="Q11" s="28">
        <v>774</v>
      </c>
      <c r="R11" s="17" t="s">
        <v>171</v>
      </c>
      <c r="S11" s="17" t="s">
        <v>172</v>
      </c>
      <c r="T11" s="28">
        <v>774</v>
      </c>
      <c r="U11" s="15">
        <f t="shared" si="0"/>
        <v>3870</v>
      </c>
      <c r="V11" s="103"/>
    </row>
    <row r="12" spans="1:22" s="127" customFormat="1" ht="118.5" customHeight="1">
      <c r="A12" s="120" t="s">
        <v>32</v>
      </c>
      <c r="B12" s="121" t="s">
        <v>246</v>
      </c>
      <c r="C12" s="213"/>
      <c r="D12" s="122" t="s">
        <v>89</v>
      </c>
      <c r="E12" s="123" t="s">
        <v>95</v>
      </c>
      <c r="F12" s="124" t="s">
        <v>297</v>
      </c>
      <c r="G12" s="124" t="s">
        <v>298</v>
      </c>
      <c r="H12" s="125">
        <v>10537</v>
      </c>
      <c r="I12" s="124" t="s">
        <v>304</v>
      </c>
      <c r="J12" s="124" t="s">
        <v>298</v>
      </c>
      <c r="K12" s="125">
        <v>11662</v>
      </c>
      <c r="L12" s="124" t="s">
        <v>305</v>
      </c>
      <c r="M12" s="124" t="s">
        <v>298</v>
      </c>
      <c r="N12" s="125">
        <v>12655.3</v>
      </c>
      <c r="O12" s="124" t="s">
        <v>305</v>
      </c>
      <c r="P12" s="124" t="s">
        <v>298</v>
      </c>
      <c r="Q12" s="125">
        <v>12655.3</v>
      </c>
      <c r="R12" s="124" t="s">
        <v>305</v>
      </c>
      <c r="S12" s="124" t="s">
        <v>298</v>
      </c>
      <c r="T12" s="125">
        <v>12655.3</v>
      </c>
      <c r="U12" s="126">
        <f t="shared" si="0"/>
        <v>60164.900000000009</v>
      </c>
    </row>
    <row r="13" spans="1:22" s="6" customFormat="1" ht="120.75" customHeight="1">
      <c r="A13" s="45" t="s">
        <v>177</v>
      </c>
      <c r="B13" s="106" t="s">
        <v>302</v>
      </c>
      <c r="C13" s="61" t="s">
        <v>88</v>
      </c>
      <c r="D13" s="46" t="s">
        <v>92</v>
      </c>
      <c r="E13" s="5" t="s">
        <v>96</v>
      </c>
      <c r="F13" s="17" t="s">
        <v>97</v>
      </c>
      <c r="G13" s="17" t="s">
        <v>121</v>
      </c>
      <c r="H13" s="28">
        <v>2909</v>
      </c>
      <c r="I13" s="17" t="s">
        <v>97</v>
      </c>
      <c r="J13" s="17" t="s">
        <v>121</v>
      </c>
      <c r="K13" s="28">
        <v>2909</v>
      </c>
      <c r="L13" s="17" t="s">
        <v>97</v>
      </c>
      <c r="M13" s="17" t="s">
        <v>121</v>
      </c>
      <c r="N13" s="28">
        <v>2909</v>
      </c>
      <c r="O13" s="17" t="s">
        <v>97</v>
      </c>
      <c r="P13" s="17" t="s">
        <v>121</v>
      </c>
      <c r="Q13" s="28">
        <v>2909</v>
      </c>
      <c r="R13" s="17" t="s">
        <v>97</v>
      </c>
      <c r="S13" s="17" t="s">
        <v>121</v>
      </c>
      <c r="T13" s="28">
        <v>2909</v>
      </c>
      <c r="U13" s="15">
        <f t="shared" si="0"/>
        <v>14545</v>
      </c>
      <c r="V13" s="103"/>
    </row>
    <row r="14" spans="1:22" s="6" customFormat="1" ht="173.25" customHeight="1">
      <c r="A14" s="45" t="s">
        <v>274</v>
      </c>
      <c r="B14" s="107" t="s">
        <v>283</v>
      </c>
      <c r="C14" s="108" t="s">
        <v>88</v>
      </c>
      <c r="D14" s="46" t="s">
        <v>92</v>
      </c>
      <c r="E14" s="5" t="s">
        <v>95</v>
      </c>
      <c r="F14" s="109" t="s">
        <v>284</v>
      </c>
      <c r="G14" s="109" t="s">
        <v>289</v>
      </c>
      <c r="H14" s="110">
        <f>168.3*12</f>
        <v>2019.6000000000001</v>
      </c>
      <c r="I14" s="109" t="s">
        <v>284</v>
      </c>
      <c r="J14" s="109" t="s">
        <v>289</v>
      </c>
      <c r="K14" s="110">
        <f>168.3*12</f>
        <v>2019.6000000000001</v>
      </c>
      <c r="L14" s="109" t="s">
        <v>284</v>
      </c>
      <c r="M14" s="109" t="s">
        <v>290</v>
      </c>
      <c r="N14" s="110">
        <f>168.3*12</f>
        <v>2019.6000000000001</v>
      </c>
      <c r="O14" s="109" t="s">
        <v>284</v>
      </c>
      <c r="P14" s="109" t="s">
        <v>291</v>
      </c>
      <c r="Q14" s="110">
        <f>168.3*12</f>
        <v>2019.6000000000001</v>
      </c>
      <c r="R14" s="109" t="s">
        <v>284</v>
      </c>
      <c r="S14" s="109" t="s">
        <v>291</v>
      </c>
      <c r="T14" s="110">
        <f>168.3*12</f>
        <v>2019.6000000000001</v>
      </c>
      <c r="U14" s="111">
        <f t="shared" si="0"/>
        <v>10098</v>
      </c>
      <c r="V14" s="103"/>
    </row>
    <row r="15" spans="1:22" s="6" customFormat="1" ht="150.75" customHeight="1">
      <c r="A15" s="45" t="s">
        <v>285</v>
      </c>
      <c r="B15" s="107" t="s">
        <v>286</v>
      </c>
      <c r="C15" s="108" t="s">
        <v>88</v>
      </c>
      <c r="D15" s="46" t="s">
        <v>92</v>
      </c>
      <c r="E15" s="5" t="s">
        <v>95</v>
      </c>
      <c r="F15" s="109" t="s">
        <v>287</v>
      </c>
      <c r="G15" s="109" t="s">
        <v>288</v>
      </c>
      <c r="H15" s="110">
        <f>1309.3*12</f>
        <v>15711.599999999999</v>
      </c>
      <c r="I15" s="109" t="s">
        <v>287</v>
      </c>
      <c r="J15" s="109" t="s">
        <v>288</v>
      </c>
      <c r="K15" s="110">
        <f>1309.3*12</f>
        <v>15711.599999999999</v>
      </c>
      <c r="L15" s="109" t="s">
        <v>287</v>
      </c>
      <c r="M15" s="109" t="s">
        <v>288</v>
      </c>
      <c r="N15" s="110">
        <f>1309.3*12</f>
        <v>15711.599999999999</v>
      </c>
      <c r="O15" s="109" t="s">
        <v>287</v>
      </c>
      <c r="P15" s="109" t="s">
        <v>288</v>
      </c>
      <c r="Q15" s="110">
        <f>1309.3*12</f>
        <v>15711.599999999999</v>
      </c>
      <c r="R15" s="109" t="s">
        <v>287</v>
      </c>
      <c r="S15" s="109" t="s">
        <v>288</v>
      </c>
      <c r="T15" s="110">
        <f>1309.3*12</f>
        <v>15711.599999999999</v>
      </c>
      <c r="U15" s="111">
        <f>H15+K15+N15+Q15+T15</f>
        <v>78558</v>
      </c>
      <c r="V15" s="103"/>
    </row>
    <row r="16" spans="1:22" s="74" customFormat="1" ht="22.5" customHeight="1">
      <c r="A16" s="168" t="s">
        <v>98</v>
      </c>
      <c r="B16" s="169"/>
      <c r="C16" s="206"/>
      <c r="D16" s="169"/>
      <c r="E16" s="169"/>
      <c r="F16" s="76"/>
      <c r="G16" s="77"/>
      <c r="H16" s="75">
        <f>H17+H18</f>
        <v>97414.200000000012</v>
      </c>
      <c r="I16" s="78"/>
      <c r="J16" s="79"/>
      <c r="K16" s="75">
        <f>K17+K18</f>
        <v>98539.200000000012</v>
      </c>
      <c r="L16" s="80"/>
      <c r="M16" s="81"/>
      <c r="N16" s="75">
        <f>N17+N18</f>
        <v>99532.500000000015</v>
      </c>
      <c r="O16" s="75"/>
      <c r="P16" s="75"/>
      <c r="Q16" s="75">
        <f>Q17+Q18</f>
        <v>99532.500000000015</v>
      </c>
      <c r="R16" s="75"/>
      <c r="S16" s="75"/>
      <c r="T16" s="75">
        <f>T17+T18</f>
        <v>99532.500000000015</v>
      </c>
      <c r="U16" s="75">
        <f>SUM(H16:T16)</f>
        <v>494550.9</v>
      </c>
      <c r="V16" s="105"/>
    </row>
    <row r="17" spans="1:22" s="6" customFormat="1" ht="16.5">
      <c r="A17" s="170" t="s">
        <v>88</v>
      </c>
      <c r="B17" s="170"/>
      <c r="C17" s="170"/>
      <c r="D17" s="170"/>
      <c r="E17" s="170"/>
      <c r="F17" s="18"/>
      <c r="G17" s="4"/>
      <c r="H17" s="24">
        <f>H9+H10+H13+H14+H15</f>
        <v>86103.200000000012</v>
      </c>
      <c r="I17" s="25"/>
      <c r="J17" s="25"/>
      <c r="K17" s="24">
        <f>K9+K10+K13+K14+K15</f>
        <v>86103.200000000012</v>
      </c>
      <c r="L17" s="26"/>
      <c r="M17" s="26"/>
      <c r="N17" s="24">
        <f>N9+N10+N13+N14+N15</f>
        <v>86103.200000000012</v>
      </c>
      <c r="O17" s="24"/>
      <c r="P17" s="24"/>
      <c r="Q17" s="24">
        <f>Q9+Q10+Q13+Q14+Q15</f>
        <v>86103.200000000012</v>
      </c>
      <c r="R17" s="24"/>
      <c r="S17" s="24"/>
      <c r="T17" s="24">
        <f>T9+T10+T13+T14+T15</f>
        <v>86103.200000000012</v>
      </c>
      <c r="U17" s="24">
        <f>SUM(H17:T17)</f>
        <v>430516.00000000006</v>
      </c>
      <c r="V17" s="103"/>
    </row>
    <row r="18" spans="1:22" s="6" customFormat="1" ht="16.5">
      <c r="A18" s="170" t="s">
        <v>99</v>
      </c>
      <c r="B18" s="170"/>
      <c r="C18" s="170"/>
      <c r="D18" s="170"/>
      <c r="E18" s="170"/>
      <c r="F18" s="18"/>
      <c r="G18" s="4"/>
      <c r="H18" s="24">
        <f>H11+H12</f>
        <v>11311</v>
      </c>
      <c r="I18" s="25"/>
      <c r="J18" s="25"/>
      <c r="K18" s="24">
        <f>K11+K12</f>
        <v>12436</v>
      </c>
      <c r="L18" s="26"/>
      <c r="M18" s="26"/>
      <c r="N18" s="24">
        <f>N11+N12</f>
        <v>13429.3</v>
      </c>
      <c r="O18" s="24"/>
      <c r="P18" s="24"/>
      <c r="Q18" s="24">
        <f>Q11+Q12</f>
        <v>13429.3</v>
      </c>
      <c r="R18" s="24"/>
      <c r="S18" s="24"/>
      <c r="T18" s="24">
        <f>T11+T12</f>
        <v>13429.3</v>
      </c>
      <c r="U18" s="24">
        <f>H18+K18+N18+Q18+8535</f>
        <v>59140.600000000006</v>
      </c>
      <c r="V18" s="103"/>
    </row>
    <row r="19" spans="1:22" ht="36.75" customHeight="1">
      <c r="A19" s="3" t="s">
        <v>34</v>
      </c>
      <c r="B19" s="205" t="s">
        <v>247</v>
      </c>
      <c r="C19" s="176"/>
      <c r="D19" s="176"/>
      <c r="E19" s="176"/>
      <c r="F19" s="176"/>
      <c r="G19" s="176"/>
      <c r="H19" s="176"/>
      <c r="I19" s="176"/>
      <c r="J19" s="176"/>
      <c r="K19" s="176"/>
      <c r="L19" s="176"/>
      <c r="M19" s="176"/>
      <c r="N19" s="176"/>
      <c r="O19" s="176"/>
      <c r="P19" s="176"/>
      <c r="Q19" s="176"/>
      <c r="R19" s="176"/>
      <c r="S19" s="176"/>
      <c r="T19" s="176"/>
      <c r="U19" s="177"/>
    </row>
    <row r="20" spans="1:22" s="127" customFormat="1" ht="120" customHeight="1">
      <c r="A20" s="120" t="s">
        <v>35</v>
      </c>
      <c r="B20" s="128" t="s">
        <v>173</v>
      </c>
      <c r="C20" s="123"/>
      <c r="D20" s="123" t="s">
        <v>89</v>
      </c>
      <c r="E20" s="122" t="s">
        <v>100</v>
      </c>
      <c r="F20" s="124" t="s">
        <v>150</v>
      </c>
      <c r="G20" s="124" t="s">
        <v>101</v>
      </c>
      <c r="H20" s="125">
        <f>((190*600*9)+(195*840*10))/1000</f>
        <v>2664</v>
      </c>
      <c r="I20" s="129" t="s">
        <v>151</v>
      </c>
      <c r="J20" s="124" t="s">
        <v>152</v>
      </c>
      <c r="K20" s="125">
        <f>((190*600*9)+(195*840*10))/1000</f>
        <v>2664</v>
      </c>
      <c r="L20" s="130" t="s">
        <v>151</v>
      </c>
      <c r="M20" s="124" t="s">
        <v>152</v>
      </c>
      <c r="N20" s="125">
        <f>((190*600*9)+(195*840*10))/1000</f>
        <v>2664</v>
      </c>
      <c r="O20" s="130" t="s">
        <v>151</v>
      </c>
      <c r="P20" s="124" t="s">
        <v>152</v>
      </c>
      <c r="Q20" s="125">
        <f>((190*600*9)+(195*840*10))/1000</f>
        <v>2664</v>
      </c>
      <c r="R20" s="130" t="s">
        <v>151</v>
      </c>
      <c r="S20" s="124" t="s">
        <v>152</v>
      </c>
      <c r="T20" s="125">
        <f>((190*600*9)+(195*840*10))/1000</f>
        <v>2664</v>
      </c>
      <c r="U20" s="126">
        <f>H20+K20+N20+Q20+T20</f>
        <v>13320</v>
      </c>
    </row>
    <row r="21" spans="1:22" s="6" customFormat="1" ht="16.5">
      <c r="A21" s="168" t="s">
        <v>102</v>
      </c>
      <c r="B21" s="169"/>
      <c r="C21" s="169"/>
      <c r="D21" s="169"/>
      <c r="E21" s="169"/>
      <c r="F21" s="18"/>
      <c r="G21" s="4"/>
      <c r="H21" s="75">
        <f>SUM(H22:H22)</f>
        <v>2664</v>
      </c>
      <c r="I21" s="20"/>
      <c r="J21" s="21"/>
      <c r="K21" s="75">
        <f>SUM(K22:K22)</f>
        <v>2664</v>
      </c>
      <c r="L21" s="22"/>
      <c r="M21" s="23"/>
      <c r="N21" s="75">
        <f>SUM(N22:N22)</f>
        <v>2664</v>
      </c>
      <c r="O21" s="19"/>
      <c r="P21" s="19"/>
      <c r="Q21" s="75">
        <f>SUM(Q22:Q22)</f>
        <v>2664</v>
      </c>
      <c r="R21" s="19"/>
      <c r="S21" s="19"/>
      <c r="T21" s="75">
        <f>SUM(T22:T22)</f>
        <v>2664</v>
      </c>
      <c r="U21" s="75">
        <f>H21+K21+N21+Q21+T21</f>
        <v>13320</v>
      </c>
      <c r="V21" s="103"/>
    </row>
    <row r="22" spans="1:22" s="6" customFormat="1" ht="16.5">
      <c r="A22" s="170" t="s">
        <v>99</v>
      </c>
      <c r="B22" s="170"/>
      <c r="C22" s="170"/>
      <c r="D22" s="170"/>
      <c r="E22" s="170"/>
      <c r="F22" s="18"/>
      <c r="G22" s="4"/>
      <c r="H22" s="24">
        <f>SUM(,H20,)</f>
        <v>2664</v>
      </c>
      <c r="I22" s="25"/>
      <c r="J22" s="25"/>
      <c r="K22" s="24">
        <f>SUM(,K20,)</f>
        <v>2664</v>
      </c>
      <c r="L22" s="26"/>
      <c r="M22" s="26"/>
      <c r="N22" s="24">
        <f>SUM(,N20,)</f>
        <v>2664</v>
      </c>
      <c r="O22" s="24"/>
      <c r="P22" s="24"/>
      <c r="Q22" s="24">
        <f>SUM(,Q20,)</f>
        <v>2664</v>
      </c>
      <c r="R22" s="24"/>
      <c r="S22" s="24"/>
      <c r="T22" s="24">
        <f>SUM(,T20,)</f>
        <v>2664</v>
      </c>
      <c r="U22" s="19">
        <f>H22+K22+N22+Q22+T22</f>
        <v>13320</v>
      </c>
      <c r="V22" s="103"/>
    </row>
    <row r="23" spans="1:22" ht="50.25" customHeight="1">
      <c r="A23" s="3" t="s">
        <v>36</v>
      </c>
      <c r="B23" s="205" t="s">
        <v>248</v>
      </c>
      <c r="C23" s="176"/>
      <c r="D23" s="176"/>
      <c r="E23" s="176"/>
      <c r="F23" s="176"/>
      <c r="G23" s="176"/>
      <c r="H23" s="176"/>
      <c r="I23" s="176"/>
      <c r="J23" s="176"/>
      <c r="K23" s="176"/>
      <c r="L23" s="176"/>
      <c r="M23" s="176"/>
      <c r="N23" s="176"/>
      <c r="O23" s="176"/>
      <c r="P23" s="176"/>
      <c r="Q23" s="176"/>
      <c r="R23" s="176"/>
      <c r="S23" s="176"/>
      <c r="T23" s="176"/>
      <c r="U23" s="177"/>
    </row>
    <row r="24" spans="1:22" s="6" customFormat="1" ht="108.75" customHeight="1">
      <c r="A24" s="45" t="s">
        <v>37</v>
      </c>
      <c r="B24" s="43" t="s">
        <v>38</v>
      </c>
      <c r="C24" s="14" t="s">
        <v>94</v>
      </c>
      <c r="D24" s="5" t="s">
        <v>89</v>
      </c>
      <c r="E24" s="5" t="s">
        <v>95</v>
      </c>
      <c r="F24" s="17">
        <v>110</v>
      </c>
      <c r="G24" s="17" t="s">
        <v>103</v>
      </c>
      <c r="H24" s="28">
        <v>660</v>
      </c>
      <c r="I24" s="17">
        <v>110</v>
      </c>
      <c r="J24" s="17" t="s">
        <v>103</v>
      </c>
      <c r="K24" s="28">
        <v>660</v>
      </c>
      <c r="L24" s="17">
        <v>110</v>
      </c>
      <c r="M24" s="17" t="s">
        <v>103</v>
      </c>
      <c r="N24" s="28">
        <v>660</v>
      </c>
      <c r="O24" s="17">
        <v>110</v>
      </c>
      <c r="P24" s="17" t="s">
        <v>103</v>
      </c>
      <c r="Q24" s="28">
        <v>660</v>
      </c>
      <c r="R24" s="17">
        <v>110</v>
      </c>
      <c r="S24" s="17" t="s">
        <v>103</v>
      </c>
      <c r="T24" s="28">
        <v>660</v>
      </c>
      <c r="U24" s="15">
        <f>H24+K24+N24+Q24+T24</f>
        <v>3300</v>
      </c>
      <c r="V24" s="103"/>
    </row>
    <row r="25" spans="1:22" s="6" customFormat="1" ht="132" customHeight="1">
      <c r="A25" s="45" t="s">
        <v>39</v>
      </c>
      <c r="B25" s="43" t="s">
        <v>40</v>
      </c>
      <c r="C25" s="61" t="s">
        <v>104</v>
      </c>
      <c r="D25" s="5" t="s">
        <v>89</v>
      </c>
      <c r="E25" s="5" t="s">
        <v>105</v>
      </c>
      <c r="F25" s="17" t="s">
        <v>135</v>
      </c>
      <c r="G25" s="17" t="s">
        <v>153</v>
      </c>
      <c r="H25" s="28">
        <v>1290</v>
      </c>
      <c r="I25" s="48" t="s">
        <v>135</v>
      </c>
      <c r="J25" s="17" t="s">
        <v>136</v>
      </c>
      <c r="K25" s="28">
        <v>1290</v>
      </c>
      <c r="L25" s="49" t="s">
        <v>135</v>
      </c>
      <c r="M25" s="17" t="s">
        <v>136</v>
      </c>
      <c r="N25" s="28">
        <v>1290</v>
      </c>
      <c r="O25" s="49" t="s">
        <v>135</v>
      </c>
      <c r="P25" s="17" t="s">
        <v>136</v>
      </c>
      <c r="Q25" s="28">
        <v>1290</v>
      </c>
      <c r="R25" s="49" t="s">
        <v>135</v>
      </c>
      <c r="S25" s="17" t="s">
        <v>136</v>
      </c>
      <c r="T25" s="28">
        <v>1290</v>
      </c>
      <c r="U25" s="15">
        <f>H25+K25+N25+Q25+T25</f>
        <v>6450</v>
      </c>
      <c r="V25" s="103"/>
    </row>
    <row r="26" spans="1:22" s="74" customFormat="1" ht="16.5">
      <c r="A26" s="168" t="s">
        <v>106</v>
      </c>
      <c r="B26" s="169"/>
      <c r="C26" s="169"/>
      <c r="D26" s="169"/>
      <c r="E26" s="169"/>
      <c r="F26" s="76"/>
      <c r="G26" s="77"/>
      <c r="H26" s="75">
        <f>SUM(H27:H28)</f>
        <v>1950</v>
      </c>
      <c r="I26" s="78"/>
      <c r="J26" s="79"/>
      <c r="K26" s="75">
        <f>SUM(K27:K28)</f>
        <v>1950</v>
      </c>
      <c r="L26" s="80"/>
      <c r="M26" s="81"/>
      <c r="N26" s="82">
        <f>SUM(N27:N28)</f>
        <v>1950</v>
      </c>
      <c r="O26" s="82"/>
      <c r="P26" s="82"/>
      <c r="Q26" s="82">
        <f>SUM(Q27:Q28)</f>
        <v>1950</v>
      </c>
      <c r="R26" s="82"/>
      <c r="S26" s="82"/>
      <c r="T26" s="82">
        <f>SUM(T27:T28)</f>
        <v>1950</v>
      </c>
      <c r="U26" s="75">
        <f>H26+K26+N26+Q26+T26</f>
        <v>9750</v>
      </c>
      <c r="V26" s="105"/>
    </row>
    <row r="27" spans="1:22" s="6" customFormat="1" ht="16.5">
      <c r="A27" s="170" t="s">
        <v>99</v>
      </c>
      <c r="B27" s="170"/>
      <c r="C27" s="170"/>
      <c r="D27" s="170"/>
      <c r="E27" s="170"/>
      <c r="F27" s="18"/>
      <c r="G27" s="4"/>
      <c r="H27" s="24">
        <f>SUM(H24:H24 )</f>
        <v>660</v>
      </c>
      <c r="I27" s="25"/>
      <c r="J27" s="25"/>
      <c r="K27" s="24">
        <f>SUM(K24:K24 )</f>
        <v>660</v>
      </c>
      <c r="L27" s="26"/>
      <c r="M27" s="26"/>
      <c r="N27" s="27">
        <f>SUM(N24:N24)</f>
        <v>660</v>
      </c>
      <c r="O27" s="27"/>
      <c r="P27" s="27"/>
      <c r="Q27" s="27">
        <f>SUM(Q24:Q24)</f>
        <v>660</v>
      </c>
      <c r="R27" s="27"/>
      <c r="S27" s="27"/>
      <c r="T27" s="27">
        <f>SUM(T24:T24)</f>
        <v>660</v>
      </c>
      <c r="U27" s="19">
        <f>H27+K27+N27+Q27+T27</f>
        <v>3300</v>
      </c>
      <c r="V27" s="103"/>
    </row>
    <row r="28" spans="1:22" s="6" customFormat="1" ht="16.5">
      <c r="A28" s="170" t="s">
        <v>6</v>
      </c>
      <c r="B28" s="170"/>
      <c r="C28" s="170"/>
      <c r="D28" s="170"/>
      <c r="E28" s="170"/>
      <c r="F28" s="18"/>
      <c r="G28" s="4"/>
      <c r="H28" s="24">
        <f>H25</f>
        <v>1290</v>
      </c>
      <c r="I28" s="25"/>
      <c r="J28" s="25"/>
      <c r="K28" s="24">
        <f>K25</f>
        <v>1290</v>
      </c>
      <c r="L28" s="26"/>
      <c r="M28" s="26"/>
      <c r="N28" s="27">
        <f>N25</f>
        <v>1290</v>
      </c>
      <c r="O28" s="27"/>
      <c r="P28" s="27"/>
      <c r="Q28" s="27">
        <f>Q25</f>
        <v>1290</v>
      </c>
      <c r="R28" s="27"/>
      <c r="S28" s="27"/>
      <c r="T28" s="27">
        <f>T25</f>
        <v>1290</v>
      </c>
      <c r="U28" s="19">
        <f>H28+K28+N28+Q28+T28</f>
        <v>6450</v>
      </c>
      <c r="V28" s="103"/>
    </row>
    <row r="29" spans="1:22" ht="33" customHeight="1">
      <c r="A29" s="3" t="s">
        <v>41</v>
      </c>
      <c r="B29" s="204" t="s">
        <v>249</v>
      </c>
      <c r="C29" s="204"/>
      <c r="D29" s="204"/>
      <c r="E29" s="204"/>
      <c r="F29" s="204"/>
      <c r="G29" s="204"/>
      <c r="H29" s="204"/>
      <c r="I29" s="204"/>
      <c r="J29" s="204"/>
      <c r="K29" s="204"/>
      <c r="L29" s="204"/>
      <c r="M29" s="204"/>
      <c r="N29" s="204"/>
      <c r="O29" s="204"/>
      <c r="P29" s="204"/>
      <c r="Q29" s="204"/>
      <c r="R29" s="204"/>
      <c r="S29" s="204"/>
      <c r="T29" s="204"/>
      <c r="U29" s="204"/>
    </row>
    <row r="30" spans="1:22" s="6" customFormat="1" ht="49.5" customHeight="1">
      <c r="A30" s="45" t="s">
        <v>42</v>
      </c>
      <c r="B30" s="51" t="s">
        <v>43</v>
      </c>
      <c r="C30" s="198" t="s">
        <v>94</v>
      </c>
      <c r="D30" s="188" t="s">
        <v>89</v>
      </c>
      <c r="E30" s="188" t="s">
        <v>107</v>
      </c>
      <c r="F30" s="17" t="s">
        <v>204</v>
      </c>
      <c r="G30" s="17" t="s">
        <v>33</v>
      </c>
      <c r="H30" s="28">
        <f>SUM(H31:H34)</f>
        <v>3306</v>
      </c>
      <c r="I30" s="17" t="s">
        <v>205</v>
      </c>
      <c r="J30" s="17" t="s">
        <v>33</v>
      </c>
      <c r="K30" s="28">
        <f>SUM(K31:K34)</f>
        <v>3306</v>
      </c>
      <c r="L30" s="49" t="s">
        <v>206</v>
      </c>
      <c r="M30" s="17" t="s">
        <v>33</v>
      </c>
      <c r="N30" s="28">
        <f>SUM(N31:N34)</f>
        <v>3306</v>
      </c>
      <c r="O30" s="49" t="s">
        <v>206</v>
      </c>
      <c r="P30" s="17" t="s">
        <v>33</v>
      </c>
      <c r="Q30" s="28">
        <f>SUM(Q31:Q34)</f>
        <v>3306</v>
      </c>
      <c r="R30" s="49" t="s">
        <v>206</v>
      </c>
      <c r="S30" s="17" t="s">
        <v>33</v>
      </c>
      <c r="T30" s="28">
        <f>SUM(T31:T34)</f>
        <v>3306</v>
      </c>
      <c r="U30" s="15">
        <f t="shared" ref="U30:U50" si="1">H30+K30+N30+Q30+T30</f>
        <v>16530</v>
      </c>
      <c r="V30" s="103"/>
    </row>
    <row r="31" spans="1:22" s="127" customFormat="1" ht="71.25" customHeight="1">
      <c r="A31" s="131" t="s">
        <v>44</v>
      </c>
      <c r="B31" s="132" t="s">
        <v>45</v>
      </c>
      <c r="C31" s="199"/>
      <c r="D31" s="190"/>
      <c r="E31" s="190"/>
      <c r="F31" s="124" t="s">
        <v>299</v>
      </c>
      <c r="G31" s="124" t="s">
        <v>108</v>
      </c>
      <c r="H31" s="125">
        <v>124</v>
      </c>
      <c r="I31" s="124" t="s">
        <v>299</v>
      </c>
      <c r="J31" s="124" t="s">
        <v>137</v>
      </c>
      <c r="K31" s="125">
        <v>124</v>
      </c>
      <c r="L31" s="124" t="s">
        <v>299</v>
      </c>
      <c r="M31" s="124" t="s">
        <v>108</v>
      </c>
      <c r="N31" s="125">
        <v>124</v>
      </c>
      <c r="O31" s="124" t="s">
        <v>299</v>
      </c>
      <c r="P31" s="124" t="s">
        <v>108</v>
      </c>
      <c r="Q31" s="125">
        <v>124</v>
      </c>
      <c r="R31" s="124" t="s">
        <v>299</v>
      </c>
      <c r="S31" s="124" t="s">
        <v>108</v>
      </c>
      <c r="T31" s="125">
        <v>124</v>
      </c>
      <c r="U31" s="126">
        <f t="shared" si="1"/>
        <v>620</v>
      </c>
    </row>
    <row r="32" spans="1:22" s="127" customFormat="1" ht="165.75">
      <c r="A32" s="131" t="s">
        <v>46</v>
      </c>
      <c r="B32" s="132" t="s">
        <v>47</v>
      </c>
      <c r="C32" s="199"/>
      <c r="D32" s="190"/>
      <c r="E32" s="190"/>
      <c r="F32" s="124" t="s">
        <v>300</v>
      </c>
      <c r="G32" s="124" t="s">
        <v>295</v>
      </c>
      <c r="H32" s="125">
        <v>2147</v>
      </c>
      <c r="I32" s="124" t="s">
        <v>300</v>
      </c>
      <c r="J32" s="124" t="s">
        <v>295</v>
      </c>
      <c r="K32" s="125">
        <v>2147</v>
      </c>
      <c r="L32" s="124" t="s">
        <v>300</v>
      </c>
      <c r="M32" s="124" t="s">
        <v>295</v>
      </c>
      <c r="N32" s="125">
        <v>2147</v>
      </c>
      <c r="O32" s="124" t="s">
        <v>300</v>
      </c>
      <c r="P32" s="124" t="s">
        <v>295</v>
      </c>
      <c r="Q32" s="125">
        <v>2147</v>
      </c>
      <c r="R32" s="124" t="s">
        <v>300</v>
      </c>
      <c r="S32" s="124" t="s">
        <v>295</v>
      </c>
      <c r="T32" s="125">
        <v>2147</v>
      </c>
      <c r="U32" s="126">
        <f>H32+K32+N32+Q32+T32</f>
        <v>10735</v>
      </c>
    </row>
    <row r="33" spans="1:22" s="6" customFormat="1" ht="30.75" customHeight="1">
      <c r="A33" s="52" t="s">
        <v>48</v>
      </c>
      <c r="B33" s="43" t="s">
        <v>49</v>
      </c>
      <c r="C33" s="199"/>
      <c r="D33" s="190"/>
      <c r="E33" s="190"/>
      <c r="F33" s="17" t="s">
        <v>154</v>
      </c>
      <c r="G33" s="17" t="s">
        <v>125</v>
      </c>
      <c r="H33" s="28">
        <v>921</v>
      </c>
      <c r="I33" s="17" t="s">
        <v>154</v>
      </c>
      <c r="J33" s="17" t="s">
        <v>125</v>
      </c>
      <c r="K33" s="28">
        <v>921</v>
      </c>
      <c r="L33" s="17" t="s">
        <v>154</v>
      </c>
      <c r="M33" s="17" t="s">
        <v>125</v>
      </c>
      <c r="N33" s="28">
        <v>921</v>
      </c>
      <c r="O33" s="17" t="s">
        <v>154</v>
      </c>
      <c r="P33" s="17" t="s">
        <v>125</v>
      </c>
      <c r="Q33" s="28">
        <v>921</v>
      </c>
      <c r="R33" s="17" t="s">
        <v>154</v>
      </c>
      <c r="S33" s="17" t="s">
        <v>125</v>
      </c>
      <c r="T33" s="28">
        <v>921</v>
      </c>
      <c r="U33" s="15">
        <f t="shared" si="1"/>
        <v>4605</v>
      </c>
      <c r="V33" s="103"/>
    </row>
    <row r="34" spans="1:22" s="6" customFormat="1" ht="31.5" customHeight="1">
      <c r="A34" s="52" t="s">
        <v>50</v>
      </c>
      <c r="B34" s="43" t="s">
        <v>51</v>
      </c>
      <c r="C34" s="200"/>
      <c r="D34" s="191"/>
      <c r="E34" s="191"/>
      <c r="F34" s="17" t="s">
        <v>191</v>
      </c>
      <c r="G34" s="17" t="s">
        <v>192</v>
      </c>
      <c r="H34" s="28">
        <v>114</v>
      </c>
      <c r="I34" s="17" t="s">
        <v>191</v>
      </c>
      <c r="J34" s="17" t="s">
        <v>192</v>
      </c>
      <c r="K34" s="28">
        <v>114</v>
      </c>
      <c r="L34" s="17" t="s">
        <v>191</v>
      </c>
      <c r="M34" s="17" t="s">
        <v>192</v>
      </c>
      <c r="N34" s="28">
        <v>114</v>
      </c>
      <c r="O34" s="17" t="s">
        <v>191</v>
      </c>
      <c r="P34" s="17" t="s">
        <v>192</v>
      </c>
      <c r="Q34" s="28">
        <v>114</v>
      </c>
      <c r="R34" s="17" t="s">
        <v>191</v>
      </c>
      <c r="S34" s="17" t="s">
        <v>192</v>
      </c>
      <c r="T34" s="28">
        <v>114</v>
      </c>
      <c r="U34" s="15">
        <f t="shared" si="1"/>
        <v>570</v>
      </c>
      <c r="V34" s="103"/>
    </row>
    <row r="35" spans="1:22" s="6" customFormat="1" ht="224.25" customHeight="1">
      <c r="A35" s="45" t="s">
        <v>52</v>
      </c>
      <c r="B35" s="43" t="s">
        <v>53</v>
      </c>
      <c r="C35" s="93" t="s">
        <v>94</v>
      </c>
      <c r="D35" s="5" t="s">
        <v>89</v>
      </c>
      <c r="E35" s="5" t="s">
        <v>95</v>
      </c>
      <c r="F35" s="17" t="s">
        <v>109</v>
      </c>
      <c r="G35" s="17" t="s">
        <v>110</v>
      </c>
      <c r="H35" s="28">
        <v>9</v>
      </c>
      <c r="I35" s="17" t="s">
        <v>109</v>
      </c>
      <c r="J35" s="17" t="s">
        <v>110</v>
      </c>
      <c r="K35" s="28">
        <v>9</v>
      </c>
      <c r="L35" s="17" t="s">
        <v>109</v>
      </c>
      <c r="M35" s="17" t="s">
        <v>110</v>
      </c>
      <c r="N35" s="28">
        <v>9</v>
      </c>
      <c r="O35" s="17" t="s">
        <v>109</v>
      </c>
      <c r="P35" s="17" t="s">
        <v>110</v>
      </c>
      <c r="Q35" s="28">
        <v>9</v>
      </c>
      <c r="R35" s="17" t="s">
        <v>109</v>
      </c>
      <c r="S35" s="17" t="s">
        <v>110</v>
      </c>
      <c r="T35" s="28">
        <v>9</v>
      </c>
      <c r="U35" s="15">
        <f t="shared" si="1"/>
        <v>45</v>
      </c>
      <c r="V35" s="103"/>
    </row>
    <row r="36" spans="1:22" s="6" customFormat="1" ht="123" customHeight="1">
      <c r="A36" s="45" t="s">
        <v>54</v>
      </c>
      <c r="B36" s="43" t="s">
        <v>55</v>
      </c>
      <c r="C36" s="61" t="s">
        <v>94</v>
      </c>
      <c r="D36" s="5" t="s">
        <v>89</v>
      </c>
      <c r="E36" s="5" t="s">
        <v>95</v>
      </c>
      <c r="F36" s="17" t="s">
        <v>157</v>
      </c>
      <c r="G36" s="17" t="s">
        <v>158</v>
      </c>
      <c r="H36" s="28">
        <v>426</v>
      </c>
      <c r="I36" s="17" t="s">
        <v>157</v>
      </c>
      <c r="J36" s="17" t="s">
        <v>158</v>
      </c>
      <c r="K36" s="28">
        <v>426</v>
      </c>
      <c r="L36" s="17" t="s">
        <v>157</v>
      </c>
      <c r="M36" s="17" t="s">
        <v>158</v>
      </c>
      <c r="N36" s="28">
        <v>426</v>
      </c>
      <c r="O36" s="17" t="s">
        <v>157</v>
      </c>
      <c r="P36" s="17" t="s">
        <v>158</v>
      </c>
      <c r="Q36" s="28">
        <v>426</v>
      </c>
      <c r="R36" s="17" t="s">
        <v>157</v>
      </c>
      <c r="S36" s="17" t="s">
        <v>158</v>
      </c>
      <c r="T36" s="28">
        <v>426</v>
      </c>
      <c r="U36" s="15">
        <f t="shared" si="1"/>
        <v>2130</v>
      </c>
      <c r="V36" s="103"/>
    </row>
    <row r="37" spans="1:22" s="6" customFormat="1" ht="93.75" customHeight="1">
      <c r="A37" s="45" t="s">
        <v>56</v>
      </c>
      <c r="B37" s="106" t="s">
        <v>219</v>
      </c>
      <c r="C37" s="201" t="s">
        <v>207</v>
      </c>
      <c r="D37" s="5" t="s">
        <v>89</v>
      </c>
      <c r="E37" s="5" t="s">
        <v>111</v>
      </c>
      <c r="F37" s="17" t="s">
        <v>143</v>
      </c>
      <c r="G37" s="17" t="s">
        <v>113</v>
      </c>
      <c r="H37" s="28">
        <v>3304</v>
      </c>
      <c r="I37" s="17" t="s">
        <v>112</v>
      </c>
      <c r="J37" s="17" t="s">
        <v>113</v>
      </c>
      <c r="K37" s="28">
        <v>3304</v>
      </c>
      <c r="L37" s="17" t="s">
        <v>112</v>
      </c>
      <c r="M37" s="17" t="s">
        <v>113</v>
      </c>
      <c r="N37" s="28">
        <v>3304</v>
      </c>
      <c r="O37" s="17" t="s">
        <v>112</v>
      </c>
      <c r="P37" s="17" t="s">
        <v>113</v>
      </c>
      <c r="Q37" s="28">
        <v>3304</v>
      </c>
      <c r="R37" s="17" t="s">
        <v>112</v>
      </c>
      <c r="S37" s="17" t="s">
        <v>113</v>
      </c>
      <c r="T37" s="28">
        <v>3304</v>
      </c>
      <c r="U37" s="15">
        <f t="shared" si="1"/>
        <v>16520</v>
      </c>
      <c r="V37" s="103"/>
    </row>
    <row r="38" spans="1:22" s="6" customFormat="1" ht="111" customHeight="1">
      <c r="A38" s="45" t="s">
        <v>57</v>
      </c>
      <c r="B38" s="106" t="s">
        <v>220</v>
      </c>
      <c r="C38" s="201"/>
      <c r="D38" s="5" t="s">
        <v>89</v>
      </c>
      <c r="E38" s="5" t="s">
        <v>114</v>
      </c>
      <c r="F38" s="17" t="s">
        <v>144</v>
      </c>
      <c r="G38" s="17" t="s">
        <v>115</v>
      </c>
      <c r="H38" s="28">
        <v>378</v>
      </c>
      <c r="I38" s="17" t="s">
        <v>144</v>
      </c>
      <c r="J38" s="17" t="s">
        <v>115</v>
      </c>
      <c r="K38" s="28">
        <v>378</v>
      </c>
      <c r="L38" s="17" t="s">
        <v>144</v>
      </c>
      <c r="M38" s="17" t="s">
        <v>115</v>
      </c>
      <c r="N38" s="28">
        <v>378</v>
      </c>
      <c r="O38" s="17" t="s">
        <v>144</v>
      </c>
      <c r="P38" s="17" t="s">
        <v>115</v>
      </c>
      <c r="Q38" s="28">
        <v>378</v>
      </c>
      <c r="R38" s="17" t="s">
        <v>144</v>
      </c>
      <c r="S38" s="17" t="s">
        <v>115</v>
      </c>
      <c r="T38" s="28">
        <v>378</v>
      </c>
      <c r="U38" s="15">
        <f t="shared" si="1"/>
        <v>1890</v>
      </c>
      <c r="V38" s="103"/>
    </row>
    <row r="39" spans="1:22" s="6" customFormat="1" ht="130.5" customHeight="1">
      <c r="A39" s="45" t="s">
        <v>58</v>
      </c>
      <c r="B39" s="43" t="s">
        <v>155</v>
      </c>
      <c r="C39" s="61" t="s">
        <v>94</v>
      </c>
      <c r="D39" s="5" t="s">
        <v>89</v>
      </c>
      <c r="E39" s="5" t="s">
        <v>95</v>
      </c>
      <c r="F39" s="17" t="s">
        <v>156</v>
      </c>
      <c r="G39" s="17" t="s">
        <v>116</v>
      </c>
      <c r="H39" s="28">
        <v>12</v>
      </c>
      <c r="I39" s="17" t="s">
        <v>156</v>
      </c>
      <c r="J39" s="17" t="s">
        <v>116</v>
      </c>
      <c r="K39" s="28">
        <v>12</v>
      </c>
      <c r="L39" s="17" t="s">
        <v>156</v>
      </c>
      <c r="M39" s="17" t="s">
        <v>116</v>
      </c>
      <c r="N39" s="28">
        <v>12</v>
      </c>
      <c r="O39" s="17" t="s">
        <v>156</v>
      </c>
      <c r="P39" s="17" t="s">
        <v>116</v>
      </c>
      <c r="Q39" s="28">
        <v>12</v>
      </c>
      <c r="R39" s="17" t="s">
        <v>156</v>
      </c>
      <c r="S39" s="17" t="s">
        <v>116</v>
      </c>
      <c r="T39" s="28">
        <v>12</v>
      </c>
      <c r="U39" s="15">
        <f t="shared" si="1"/>
        <v>60</v>
      </c>
      <c r="V39" s="103"/>
    </row>
    <row r="40" spans="1:22" s="6" customFormat="1" ht="51" customHeight="1">
      <c r="A40" s="45" t="s">
        <v>59</v>
      </c>
      <c r="B40" s="106" t="s">
        <v>221</v>
      </c>
      <c r="C40" s="198" t="s">
        <v>207</v>
      </c>
      <c r="D40" s="5" t="s">
        <v>89</v>
      </c>
      <c r="E40" s="5" t="s">
        <v>107</v>
      </c>
      <c r="F40" s="17" t="s">
        <v>109</v>
      </c>
      <c r="G40" s="17" t="s">
        <v>117</v>
      </c>
      <c r="H40" s="28">
        <v>50</v>
      </c>
      <c r="I40" s="17" t="s">
        <v>109</v>
      </c>
      <c r="J40" s="17" t="s">
        <v>117</v>
      </c>
      <c r="K40" s="28">
        <v>50</v>
      </c>
      <c r="L40" s="17" t="s">
        <v>109</v>
      </c>
      <c r="M40" s="17" t="s">
        <v>117</v>
      </c>
      <c r="N40" s="28">
        <v>50</v>
      </c>
      <c r="O40" s="17" t="s">
        <v>109</v>
      </c>
      <c r="P40" s="17" t="s">
        <v>117</v>
      </c>
      <c r="Q40" s="28">
        <v>50</v>
      </c>
      <c r="R40" s="17" t="s">
        <v>109</v>
      </c>
      <c r="S40" s="17" t="s">
        <v>117</v>
      </c>
      <c r="T40" s="28">
        <v>50</v>
      </c>
      <c r="U40" s="15">
        <f t="shared" si="1"/>
        <v>250</v>
      </c>
      <c r="V40" s="103"/>
    </row>
    <row r="41" spans="1:22" s="6" customFormat="1" ht="115.5" customHeight="1">
      <c r="A41" s="45" t="s">
        <v>60</v>
      </c>
      <c r="B41" s="106" t="s">
        <v>212</v>
      </c>
      <c r="C41" s="202"/>
      <c r="D41" s="5" t="s">
        <v>89</v>
      </c>
      <c r="E41" s="5" t="s">
        <v>107</v>
      </c>
      <c r="F41" s="17" t="s">
        <v>109</v>
      </c>
      <c r="G41" s="17" t="s">
        <v>145</v>
      </c>
      <c r="H41" s="28">
        <v>50</v>
      </c>
      <c r="I41" s="17" t="s">
        <v>109</v>
      </c>
      <c r="J41" s="17" t="s">
        <v>145</v>
      </c>
      <c r="K41" s="28">
        <v>50</v>
      </c>
      <c r="L41" s="17" t="s">
        <v>109</v>
      </c>
      <c r="M41" s="17" t="s">
        <v>145</v>
      </c>
      <c r="N41" s="28">
        <v>50</v>
      </c>
      <c r="O41" s="17" t="s">
        <v>109</v>
      </c>
      <c r="P41" s="17" t="s">
        <v>145</v>
      </c>
      <c r="Q41" s="28">
        <v>50</v>
      </c>
      <c r="R41" s="17" t="s">
        <v>109</v>
      </c>
      <c r="S41" s="17" t="s">
        <v>145</v>
      </c>
      <c r="T41" s="28">
        <v>50</v>
      </c>
      <c r="U41" s="15">
        <f t="shared" si="1"/>
        <v>250</v>
      </c>
      <c r="V41" s="103"/>
    </row>
    <row r="42" spans="1:22" s="6" customFormat="1" ht="162" customHeight="1">
      <c r="A42" s="45" t="s">
        <v>61</v>
      </c>
      <c r="B42" s="106" t="s">
        <v>213</v>
      </c>
      <c r="C42" s="202"/>
      <c r="D42" s="5" t="s">
        <v>89</v>
      </c>
      <c r="E42" s="5" t="s">
        <v>95</v>
      </c>
      <c r="F42" s="17" t="s">
        <v>296</v>
      </c>
      <c r="G42" s="17" t="s">
        <v>118</v>
      </c>
      <c r="H42" s="28">
        <v>480</v>
      </c>
      <c r="I42" s="17" t="s">
        <v>296</v>
      </c>
      <c r="J42" s="17" t="s">
        <v>118</v>
      </c>
      <c r="K42" s="28">
        <v>480</v>
      </c>
      <c r="L42" s="17" t="s">
        <v>296</v>
      </c>
      <c r="M42" s="17" t="s">
        <v>118</v>
      </c>
      <c r="N42" s="28">
        <v>480</v>
      </c>
      <c r="O42" s="17" t="s">
        <v>296</v>
      </c>
      <c r="P42" s="17" t="s">
        <v>118</v>
      </c>
      <c r="Q42" s="28">
        <v>480</v>
      </c>
      <c r="R42" s="17" t="s">
        <v>296</v>
      </c>
      <c r="S42" s="17" t="s">
        <v>118</v>
      </c>
      <c r="T42" s="28">
        <v>480</v>
      </c>
      <c r="U42" s="15">
        <f t="shared" si="1"/>
        <v>2400</v>
      </c>
      <c r="V42" s="103"/>
    </row>
    <row r="43" spans="1:22" s="6" customFormat="1" ht="177.75" customHeight="1">
      <c r="A43" s="53" t="s">
        <v>62</v>
      </c>
      <c r="B43" s="106" t="s">
        <v>214</v>
      </c>
      <c r="C43" s="202"/>
      <c r="D43" s="5" t="s">
        <v>89</v>
      </c>
      <c r="E43" s="5" t="s">
        <v>107</v>
      </c>
      <c r="F43" s="17" t="s">
        <v>138</v>
      </c>
      <c r="G43" s="17" t="s">
        <v>118</v>
      </c>
      <c r="H43" s="28">
        <v>30</v>
      </c>
      <c r="I43" s="17" t="s">
        <v>138</v>
      </c>
      <c r="J43" s="17" t="s">
        <v>118</v>
      </c>
      <c r="K43" s="28">
        <v>30</v>
      </c>
      <c r="L43" s="17" t="s">
        <v>138</v>
      </c>
      <c r="M43" s="17" t="s">
        <v>118</v>
      </c>
      <c r="N43" s="28">
        <v>30</v>
      </c>
      <c r="O43" s="17" t="s">
        <v>138</v>
      </c>
      <c r="P43" s="17" t="s">
        <v>118</v>
      </c>
      <c r="Q43" s="28">
        <v>30</v>
      </c>
      <c r="R43" s="17" t="s">
        <v>138</v>
      </c>
      <c r="S43" s="17" t="s">
        <v>118</v>
      </c>
      <c r="T43" s="28">
        <v>30</v>
      </c>
      <c r="U43" s="15">
        <f t="shared" si="1"/>
        <v>150</v>
      </c>
      <c r="V43" s="103"/>
    </row>
    <row r="44" spans="1:22" s="6" customFormat="1" ht="106.5" customHeight="1">
      <c r="A44" s="54" t="s">
        <v>63</v>
      </c>
      <c r="B44" s="106" t="s">
        <v>215</v>
      </c>
      <c r="C44" s="203"/>
      <c r="D44" s="5" t="s">
        <v>89</v>
      </c>
      <c r="E44" s="5" t="s">
        <v>107</v>
      </c>
      <c r="F44" s="17">
        <v>1</v>
      </c>
      <c r="G44" s="17" t="s">
        <v>145</v>
      </c>
      <c r="H44" s="28">
        <v>50</v>
      </c>
      <c r="I44" s="17">
        <v>1</v>
      </c>
      <c r="J44" s="17" t="s">
        <v>145</v>
      </c>
      <c r="K44" s="28">
        <v>50</v>
      </c>
      <c r="L44" s="17">
        <v>1</v>
      </c>
      <c r="M44" s="17" t="s">
        <v>145</v>
      </c>
      <c r="N44" s="28">
        <v>50</v>
      </c>
      <c r="O44" s="17">
        <v>1</v>
      </c>
      <c r="P44" s="17" t="s">
        <v>145</v>
      </c>
      <c r="Q44" s="28">
        <v>50</v>
      </c>
      <c r="R44" s="17">
        <v>1</v>
      </c>
      <c r="S44" s="17" t="s">
        <v>145</v>
      </c>
      <c r="T44" s="28">
        <v>50</v>
      </c>
      <c r="U44" s="15">
        <f t="shared" si="1"/>
        <v>250</v>
      </c>
      <c r="V44" s="103"/>
    </row>
    <row r="45" spans="1:22" s="127" customFormat="1" ht="112.5" customHeight="1">
      <c r="A45" s="133" t="s">
        <v>64</v>
      </c>
      <c r="B45" s="132" t="s">
        <v>65</v>
      </c>
      <c r="C45" s="134" t="s">
        <v>94</v>
      </c>
      <c r="D45" s="123" t="s">
        <v>89</v>
      </c>
      <c r="E45" s="123" t="s">
        <v>95</v>
      </c>
      <c r="F45" s="124" t="s">
        <v>127</v>
      </c>
      <c r="G45" s="124" t="s">
        <v>301</v>
      </c>
      <c r="H45" s="125">
        <v>96</v>
      </c>
      <c r="I45" s="124" t="s">
        <v>127</v>
      </c>
      <c r="J45" s="124" t="s">
        <v>301</v>
      </c>
      <c r="K45" s="125">
        <v>96</v>
      </c>
      <c r="L45" s="124" t="s">
        <v>127</v>
      </c>
      <c r="M45" s="124" t="s">
        <v>301</v>
      </c>
      <c r="N45" s="125">
        <v>96</v>
      </c>
      <c r="O45" s="124" t="s">
        <v>127</v>
      </c>
      <c r="P45" s="124" t="s">
        <v>301</v>
      </c>
      <c r="Q45" s="125">
        <v>96</v>
      </c>
      <c r="R45" s="124" t="s">
        <v>127</v>
      </c>
      <c r="S45" s="124" t="s">
        <v>301</v>
      </c>
      <c r="T45" s="125">
        <v>96</v>
      </c>
      <c r="U45" s="126">
        <f t="shared" si="1"/>
        <v>480</v>
      </c>
    </row>
    <row r="46" spans="1:22" s="127" customFormat="1" ht="146.25" customHeight="1">
      <c r="A46" s="133" t="s">
        <v>66</v>
      </c>
      <c r="B46" s="132" t="s">
        <v>259</v>
      </c>
      <c r="C46" s="134" t="s">
        <v>94</v>
      </c>
      <c r="D46" s="123" t="s">
        <v>119</v>
      </c>
      <c r="E46" s="123" t="s">
        <v>107</v>
      </c>
      <c r="F46" s="124" t="s">
        <v>308</v>
      </c>
      <c r="G46" s="124" t="s">
        <v>159</v>
      </c>
      <c r="H46" s="125">
        <v>2321</v>
      </c>
      <c r="I46" s="124" t="s">
        <v>308</v>
      </c>
      <c r="J46" s="124" t="s">
        <v>159</v>
      </c>
      <c r="K46" s="125">
        <v>2321</v>
      </c>
      <c r="L46" s="124" t="s">
        <v>308</v>
      </c>
      <c r="M46" s="124" t="s">
        <v>159</v>
      </c>
      <c r="N46" s="125">
        <v>2321</v>
      </c>
      <c r="O46" s="124" t="s">
        <v>308</v>
      </c>
      <c r="P46" s="124" t="s">
        <v>159</v>
      </c>
      <c r="Q46" s="125">
        <v>2321</v>
      </c>
      <c r="R46" s="124" t="s">
        <v>308</v>
      </c>
      <c r="S46" s="124" t="s">
        <v>159</v>
      </c>
      <c r="T46" s="125">
        <v>2321</v>
      </c>
      <c r="U46" s="126">
        <f t="shared" si="1"/>
        <v>11605</v>
      </c>
    </row>
    <row r="47" spans="1:22" s="6" customFormat="1" ht="160.5" customHeight="1">
      <c r="A47" s="45" t="s">
        <v>175</v>
      </c>
      <c r="B47" s="44" t="s">
        <v>128</v>
      </c>
      <c r="C47" s="14" t="s">
        <v>104</v>
      </c>
      <c r="D47" s="5" t="s">
        <v>89</v>
      </c>
      <c r="E47" s="5" t="s">
        <v>5</v>
      </c>
      <c r="F47" s="17" t="s">
        <v>160</v>
      </c>
      <c r="G47" s="47" t="s">
        <v>132</v>
      </c>
      <c r="H47" s="28">
        <v>386</v>
      </c>
      <c r="I47" s="55" t="s">
        <v>131</v>
      </c>
      <c r="J47" s="56" t="s">
        <v>132</v>
      </c>
      <c r="K47" s="57">
        <v>386</v>
      </c>
      <c r="L47" s="50" t="s">
        <v>161</v>
      </c>
      <c r="M47" s="58" t="s">
        <v>162</v>
      </c>
      <c r="N47" s="57">
        <v>386</v>
      </c>
      <c r="O47" s="50" t="s">
        <v>161</v>
      </c>
      <c r="P47" s="58" t="s">
        <v>162</v>
      </c>
      <c r="Q47" s="57">
        <v>386</v>
      </c>
      <c r="R47" s="50" t="s">
        <v>161</v>
      </c>
      <c r="S47" s="58" t="s">
        <v>162</v>
      </c>
      <c r="T47" s="57">
        <v>386</v>
      </c>
      <c r="U47" s="15">
        <f t="shared" si="1"/>
        <v>1930</v>
      </c>
      <c r="V47" s="103"/>
    </row>
    <row r="48" spans="1:22" s="74" customFormat="1" ht="16.5">
      <c r="A48" s="168" t="s">
        <v>120</v>
      </c>
      <c r="B48" s="169"/>
      <c r="C48" s="169"/>
      <c r="D48" s="169"/>
      <c r="E48" s="169"/>
      <c r="F48" s="76"/>
      <c r="G48" s="77"/>
      <c r="H48" s="75">
        <f>H49+H50</f>
        <v>10898</v>
      </c>
      <c r="I48" s="78"/>
      <c r="J48" s="79"/>
      <c r="K48" s="75">
        <f>K49+K50</f>
        <v>10898</v>
      </c>
      <c r="L48" s="80"/>
      <c r="M48" s="81"/>
      <c r="N48" s="75">
        <f>N49+N50</f>
        <v>10898</v>
      </c>
      <c r="O48" s="75"/>
      <c r="P48" s="75"/>
      <c r="Q48" s="75">
        <f>Q49+Q50</f>
        <v>10898</v>
      </c>
      <c r="R48" s="75"/>
      <c r="S48" s="75"/>
      <c r="T48" s="75">
        <f>T49+T50</f>
        <v>10898</v>
      </c>
      <c r="U48" s="75">
        <f t="shared" si="1"/>
        <v>54490</v>
      </c>
      <c r="V48" s="105"/>
    </row>
    <row r="49" spans="1:22" s="74" customFormat="1" ht="16.5">
      <c r="A49" s="196" t="s">
        <v>6</v>
      </c>
      <c r="B49" s="197"/>
      <c r="C49" s="92"/>
      <c r="D49" s="92"/>
      <c r="E49" s="92"/>
      <c r="F49" s="76"/>
      <c r="G49" s="77"/>
      <c r="H49" s="19">
        <f>H47</f>
        <v>386</v>
      </c>
      <c r="I49" s="20"/>
      <c r="J49" s="21"/>
      <c r="K49" s="19">
        <f>K47</f>
        <v>386</v>
      </c>
      <c r="L49" s="22"/>
      <c r="M49" s="23"/>
      <c r="N49" s="19">
        <f>N47</f>
        <v>386</v>
      </c>
      <c r="O49" s="19"/>
      <c r="P49" s="19"/>
      <c r="Q49" s="19">
        <f>Q47</f>
        <v>386</v>
      </c>
      <c r="R49" s="75"/>
      <c r="S49" s="75"/>
      <c r="T49" s="19">
        <f>T47</f>
        <v>386</v>
      </c>
      <c r="U49" s="19">
        <f t="shared" si="1"/>
        <v>1930</v>
      </c>
      <c r="V49" s="105"/>
    </row>
    <row r="50" spans="1:22" s="6" customFormat="1" ht="16.5">
      <c r="A50" s="170" t="s">
        <v>99</v>
      </c>
      <c r="B50" s="170"/>
      <c r="C50" s="170"/>
      <c r="D50" s="170"/>
      <c r="E50" s="170"/>
      <c r="F50" s="18"/>
      <c r="G50" s="4"/>
      <c r="H50" s="24">
        <f>H30+H35+H36+H37+H38+H39+H40+H41+H42+H43+H44+H45+H46</f>
        <v>10512</v>
      </c>
      <c r="I50" s="25"/>
      <c r="J50" s="25"/>
      <c r="K50" s="24">
        <f>K30+K35+K36+K37+K38+K39+K40+K41+K42+K43+K44+K45+K46</f>
        <v>10512</v>
      </c>
      <c r="L50" s="26"/>
      <c r="M50" s="26"/>
      <c r="N50" s="24">
        <f>N30+N35+N36+N37+N38+N39+N40+N41+N42+N43+N44+N45+N46</f>
        <v>10512</v>
      </c>
      <c r="O50" s="24"/>
      <c r="P50" s="24"/>
      <c r="Q50" s="24">
        <f>Q30+Q35+Q36+Q37+Q38+Q39+Q40+Q41+Q42+Q43+Q44+Q45+Q46</f>
        <v>10512</v>
      </c>
      <c r="R50" s="24"/>
      <c r="S50" s="24"/>
      <c r="T50" s="24">
        <f>T30+T35+T36+T37+T38+T39+T40+T41+T42+T43+T44+T45+T46</f>
        <v>10512</v>
      </c>
      <c r="U50" s="19">
        <f t="shared" si="1"/>
        <v>52560</v>
      </c>
      <c r="V50" s="103"/>
    </row>
    <row r="51" spans="1:22" s="6" customFormat="1" ht="39" customHeight="1">
      <c r="A51" s="3" t="s">
        <v>67</v>
      </c>
      <c r="B51" s="195" t="s">
        <v>250</v>
      </c>
      <c r="C51" s="195"/>
      <c r="D51" s="195"/>
      <c r="E51" s="195"/>
      <c r="F51" s="195"/>
      <c r="G51" s="195"/>
      <c r="H51" s="195"/>
      <c r="I51" s="195"/>
      <c r="J51" s="195"/>
      <c r="K51" s="195"/>
      <c r="L51" s="195"/>
      <c r="M51" s="195"/>
      <c r="N51" s="195"/>
      <c r="O51" s="195"/>
      <c r="P51" s="195"/>
      <c r="Q51" s="195"/>
      <c r="R51" s="195"/>
      <c r="S51" s="195"/>
      <c r="T51" s="195"/>
      <c r="U51" s="195"/>
      <c r="V51" s="103"/>
    </row>
    <row r="52" spans="1:22" s="127" customFormat="1" ht="167.25" customHeight="1">
      <c r="A52" s="135" t="s">
        <v>68</v>
      </c>
      <c r="B52" s="136" t="s">
        <v>244</v>
      </c>
      <c r="C52" s="137" t="s">
        <v>208</v>
      </c>
      <c r="D52" s="138" t="s">
        <v>89</v>
      </c>
      <c r="E52" s="138" t="s">
        <v>95</v>
      </c>
      <c r="F52" s="139">
        <v>75</v>
      </c>
      <c r="G52" s="139" t="s">
        <v>241</v>
      </c>
      <c r="H52" s="140">
        <v>1248</v>
      </c>
      <c r="I52" s="139">
        <v>88</v>
      </c>
      <c r="J52" s="139" t="s">
        <v>242</v>
      </c>
      <c r="K52" s="140">
        <v>1464</v>
      </c>
      <c r="L52" s="139">
        <v>101</v>
      </c>
      <c r="M52" s="139" t="s">
        <v>243</v>
      </c>
      <c r="N52" s="140">
        <v>1680</v>
      </c>
      <c r="O52" s="139">
        <v>101</v>
      </c>
      <c r="P52" s="139" t="s">
        <v>243</v>
      </c>
      <c r="Q52" s="140">
        <v>1680</v>
      </c>
      <c r="R52" s="139">
        <v>101</v>
      </c>
      <c r="S52" s="139" t="s">
        <v>243</v>
      </c>
      <c r="T52" s="140">
        <v>1680</v>
      </c>
      <c r="U52" s="126">
        <f>H52+K52+N52+Q52+T52</f>
        <v>7752</v>
      </c>
    </row>
    <row r="53" spans="1:22" s="74" customFormat="1" ht="24" customHeight="1">
      <c r="A53" s="168" t="s">
        <v>0</v>
      </c>
      <c r="B53" s="169"/>
      <c r="C53" s="169"/>
      <c r="D53" s="169"/>
      <c r="E53" s="169"/>
      <c r="F53" s="76"/>
      <c r="G53" s="77"/>
      <c r="H53" s="75">
        <f>H52</f>
        <v>1248</v>
      </c>
      <c r="I53" s="78"/>
      <c r="J53" s="79"/>
      <c r="K53" s="75">
        <f>K52</f>
        <v>1464</v>
      </c>
      <c r="L53" s="80"/>
      <c r="M53" s="81"/>
      <c r="N53" s="75">
        <f>N52</f>
        <v>1680</v>
      </c>
      <c r="O53" s="75"/>
      <c r="P53" s="75"/>
      <c r="Q53" s="75">
        <f>Q52</f>
        <v>1680</v>
      </c>
      <c r="R53" s="75"/>
      <c r="S53" s="75"/>
      <c r="T53" s="75">
        <f>T52</f>
        <v>1680</v>
      </c>
      <c r="U53" s="75">
        <f>H53+K53+N53+Q53+T53</f>
        <v>7752</v>
      </c>
      <c r="V53" s="105"/>
    </row>
    <row r="54" spans="1:22" s="6" customFormat="1" ht="20.25" customHeight="1">
      <c r="A54" s="170" t="s">
        <v>99</v>
      </c>
      <c r="B54" s="170"/>
      <c r="C54" s="170"/>
      <c r="D54" s="170"/>
      <c r="E54" s="170"/>
      <c r="F54" s="18"/>
      <c r="G54" s="4"/>
      <c r="H54" s="24">
        <f>H53</f>
        <v>1248</v>
      </c>
      <c r="I54" s="25"/>
      <c r="J54" s="25"/>
      <c r="K54" s="24">
        <f>K53</f>
        <v>1464</v>
      </c>
      <c r="L54" s="26"/>
      <c r="M54" s="26"/>
      <c r="N54" s="24">
        <f>N53</f>
        <v>1680</v>
      </c>
      <c r="O54" s="24"/>
      <c r="P54" s="24"/>
      <c r="Q54" s="24">
        <f>Q53</f>
        <v>1680</v>
      </c>
      <c r="R54" s="24"/>
      <c r="S54" s="24"/>
      <c r="T54" s="24">
        <f>T52</f>
        <v>1680</v>
      </c>
      <c r="U54" s="19">
        <f>H54+K54+N54+Q54+T54</f>
        <v>7752</v>
      </c>
      <c r="V54" s="103"/>
    </row>
    <row r="55" spans="1:22" ht="18.75">
      <c r="A55" s="7" t="s">
        <v>69</v>
      </c>
      <c r="B55" s="192" t="s">
        <v>251</v>
      </c>
      <c r="C55" s="193"/>
      <c r="D55" s="193"/>
      <c r="E55" s="193"/>
      <c r="F55" s="193"/>
      <c r="G55" s="193"/>
      <c r="H55" s="193"/>
      <c r="I55" s="193"/>
      <c r="J55" s="193"/>
      <c r="K55" s="193"/>
      <c r="L55" s="193"/>
      <c r="M55" s="193"/>
      <c r="N55" s="193"/>
      <c r="O55" s="193"/>
      <c r="P55" s="193"/>
      <c r="Q55" s="193"/>
      <c r="R55" s="193"/>
      <c r="S55" s="193"/>
      <c r="T55" s="193"/>
      <c r="U55" s="194"/>
    </row>
    <row r="56" spans="1:22" s="6" customFormat="1" ht="151.5" customHeight="1">
      <c r="A56" s="45" t="s">
        <v>70</v>
      </c>
      <c r="B56" s="106" t="s">
        <v>222</v>
      </c>
      <c r="C56" s="14" t="s">
        <v>94</v>
      </c>
      <c r="D56" s="5" t="s">
        <v>89</v>
      </c>
      <c r="E56" s="5" t="s">
        <v>1</v>
      </c>
      <c r="F56" s="17" t="s">
        <v>130</v>
      </c>
      <c r="G56" s="17" t="s">
        <v>129</v>
      </c>
      <c r="H56" s="28">
        <v>700</v>
      </c>
      <c r="I56" s="17" t="s">
        <v>130</v>
      </c>
      <c r="J56" s="17" t="s">
        <v>129</v>
      </c>
      <c r="K56" s="28">
        <v>700</v>
      </c>
      <c r="L56" s="17" t="s">
        <v>130</v>
      </c>
      <c r="M56" s="17" t="s">
        <v>129</v>
      </c>
      <c r="N56" s="28">
        <v>700</v>
      </c>
      <c r="O56" s="17" t="s">
        <v>130</v>
      </c>
      <c r="P56" s="17" t="s">
        <v>129</v>
      </c>
      <c r="Q56" s="28">
        <v>700</v>
      </c>
      <c r="R56" s="17" t="s">
        <v>130</v>
      </c>
      <c r="S56" s="17" t="s">
        <v>129</v>
      </c>
      <c r="T56" s="28">
        <v>700</v>
      </c>
      <c r="U56" s="15">
        <f>H56+K56+N56+Q56+T56</f>
        <v>3500</v>
      </c>
      <c r="V56" s="103"/>
    </row>
    <row r="57" spans="1:22" s="74" customFormat="1" ht="16.5">
      <c r="A57" s="168" t="s">
        <v>2</v>
      </c>
      <c r="B57" s="169"/>
      <c r="C57" s="169"/>
      <c r="D57" s="169"/>
      <c r="E57" s="169"/>
      <c r="F57" s="76"/>
      <c r="G57" s="77"/>
      <c r="H57" s="75">
        <f>SUM(H58:H58)</f>
        <v>700</v>
      </c>
      <c r="I57" s="78"/>
      <c r="J57" s="79"/>
      <c r="K57" s="75">
        <f>SUM(K58:K58)</f>
        <v>700</v>
      </c>
      <c r="L57" s="80"/>
      <c r="M57" s="81"/>
      <c r="N57" s="82">
        <f>SUM(N58:N58)</f>
        <v>700</v>
      </c>
      <c r="O57" s="82"/>
      <c r="P57" s="82"/>
      <c r="Q57" s="82">
        <f>SUM(Q58:Q58)</f>
        <v>700</v>
      </c>
      <c r="R57" s="82"/>
      <c r="S57" s="82"/>
      <c r="T57" s="82">
        <f>SUM(T58:T58)</f>
        <v>700</v>
      </c>
      <c r="U57" s="75">
        <f>H57+K57+N57+Q57+T57</f>
        <v>3500</v>
      </c>
      <c r="V57" s="105"/>
    </row>
    <row r="58" spans="1:22" s="6" customFormat="1" ht="16.5">
      <c r="A58" s="170" t="s">
        <v>99</v>
      </c>
      <c r="B58" s="170"/>
      <c r="C58" s="170"/>
      <c r="D58" s="170"/>
      <c r="E58" s="170"/>
      <c r="F58" s="18"/>
      <c r="G58" s="4"/>
      <c r="H58" s="24">
        <f>SUM(H56:H56)</f>
        <v>700</v>
      </c>
      <c r="I58" s="25"/>
      <c r="J58" s="25"/>
      <c r="K58" s="24">
        <f>SUM(K56:K56)</f>
        <v>700</v>
      </c>
      <c r="L58" s="26"/>
      <c r="M58" s="26"/>
      <c r="N58" s="27">
        <f>SUM(N56:N56)</f>
        <v>700</v>
      </c>
      <c r="O58" s="27"/>
      <c r="P58" s="27"/>
      <c r="Q58" s="27">
        <f>SUM(Q56:Q56)</f>
        <v>700</v>
      </c>
      <c r="R58" s="27"/>
      <c r="S58" s="27"/>
      <c r="T58" s="27">
        <f>SUM(T56:T56)</f>
        <v>700</v>
      </c>
      <c r="U58" s="19">
        <f>H58+K58+N58+Q58+T58</f>
        <v>3500</v>
      </c>
      <c r="V58" s="103"/>
    </row>
    <row r="59" spans="1:22" ht="18.75">
      <c r="A59" s="7" t="s">
        <v>71</v>
      </c>
      <c r="B59" s="195" t="s">
        <v>252</v>
      </c>
      <c r="C59" s="195"/>
      <c r="D59" s="195"/>
      <c r="E59" s="195"/>
      <c r="F59" s="195"/>
      <c r="G59" s="195"/>
      <c r="H59" s="195"/>
      <c r="I59" s="195"/>
      <c r="J59" s="195"/>
      <c r="K59" s="195"/>
      <c r="L59" s="195"/>
      <c r="M59" s="195"/>
      <c r="N59" s="195"/>
      <c r="O59" s="195"/>
      <c r="P59" s="195"/>
      <c r="Q59" s="195"/>
      <c r="R59" s="195"/>
      <c r="S59" s="195"/>
      <c r="T59" s="195"/>
      <c r="U59" s="195"/>
    </row>
    <row r="60" spans="1:22" s="6" customFormat="1" ht="108" customHeight="1">
      <c r="A60" s="45" t="s">
        <v>72</v>
      </c>
      <c r="B60" s="43" t="s">
        <v>223</v>
      </c>
      <c r="C60" s="5" t="s">
        <v>94</v>
      </c>
      <c r="D60" s="5" t="s">
        <v>89</v>
      </c>
      <c r="E60" s="5" t="s">
        <v>95</v>
      </c>
      <c r="F60" s="17" t="s">
        <v>126</v>
      </c>
      <c r="G60" s="17" t="s">
        <v>163</v>
      </c>
      <c r="H60" s="28">
        <v>1656</v>
      </c>
      <c r="I60" s="17" t="s">
        <v>126</v>
      </c>
      <c r="J60" s="17" t="s">
        <v>163</v>
      </c>
      <c r="K60" s="28">
        <v>1656</v>
      </c>
      <c r="L60" s="49" t="s">
        <v>164</v>
      </c>
      <c r="M60" s="17" t="s">
        <v>163</v>
      </c>
      <c r="N60" s="28">
        <v>1656</v>
      </c>
      <c r="O60" s="49" t="s">
        <v>164</v>
      </c>
      <c r="P60" s="17" t="s">
        <v>163</v>
      </c>
      <c r="Q60" s="28">
        <v>1656</v>
      </c>
      <c r="R60" s="49" t="s">
        <v>164</v>
      </c>
      <c r="S60" s="17" t="s">
        <v>163</v>
      </c>
      <c r="T60" s="28">
        <v>1656</v>
      </c>
      <c r="U60" s="15">
        <f>H60+K60+N60+Q60+T60</f>
        <v>8280</v>
      </c>
      <c r="V60" s="103"/>
    </row>
    <row r="61" spans="1:22" s="6" customFormat="1" ht="123" customHeight="1">
      <c r="A61" s="45" t="s">
        <v>73</v>
      </c>
      <c r="B61" s="43" t="s">
        <v>260</v>
      </c>
      <c r="C61" s="5" t="s">
        <v>104</v>
      </c>
      <c r="D61" s="5" t="s">
        <v>89</v>
      </c>
      <c r="E61" s="5" t="s">
        <v>3</v>
      </c>
      <c r="F61" s="17" t="s">
        <v>122</v>
      </c>
      <c r="G61" s="17" t="s">
        <v>123</v>
      </c>
      <c r="H61" s="28">
        <v>86</v>
      </c>
      <c r="I61" s="17" t="s">
        <v>122</v>
      </c>
      <c r="J61" s="17" t="s">
        <v>123</v>
      </c>
      <c r="K61" s="28">
        <v>86</v>
      </c>
      <c r="L61" s="17" t="s">
        <v>122</v>
      </c>
      <c r="M61" s="17" t="s">
        <v>123</v>
      </c>
      <c r="N61" s="28">
        <v>86</v>
      </c>
      <c r="O61" s="17" t="s">
        <v>122</v>
      </c>
      <c r="P61" s="17" t="s">
        <v>123</v>
      </c>
      <c r="Q61" s="28">
        <v>86</v>
      </c>
      <c r="R61" s="17" t="s">
        <v>122</v>
      </c>
      <c r="S61" s="17" t="s">
        <v>123</v>
      </c>
      <c r="T61" s="28">
        <v>86</v>
      </c>
      <c r="U61" s="15">
        <f>H61+K61+N61+Q61+T61</f>
        <v>430</v>
      </c>
      <c r="V61" s="103"/>
    </row>
    <row r="62" spans="1:22" s="74" customFormat="1" ht="16.5">
      <c r="A62" s="168" t="s">
        <v>4</v>
      </c>
      <c r="B62" s="169"/>
      <c r="C62" s="169"/>
      <c r="D62" s="169"/>
      <c r="E62" s="169"/>
      <c r="F62" s="76"/>
      <c r="G62" s="77"/>
      <c r="H62" s="75">
        <f>SUM(H63:H64)</f>
        <v>1742</v>
      </c>
      <c r="I62" s="78"/>
      <c r="J62" s="79"/>
      <c r="K62" s="75">
        <f>SUM(K63:K64)</f>
        <v>1742</v>
      </c>
      <c r="L62" s="80"/>
      <c r="M62" s="81"/>
      <c r="N62" s="75">
        <f>SUM(N63:N64)</f>
        <v>1742</v>
      </c>
      <c r="O62" s="75"/>
      <c r="P62" s="75"/>
      <c r="Q62" s="75">
        <f>SUM(Q63:Q64)</f>
        <v>1742</v>
      </c>
      <c r="R62" s="75"/>
      <c r="S62" s="75"/>
      <c r="T62" s="75">
        <f>SUM(T63:T64)</f>
        <v>1742</v>
      </c>
      <c r="U62" s="75">
        <f>H62+K62+N62+Q62+T62</f>
        <v>8710</v>
      </c>
      <c r="V62" s="105"/>
    </row>
    <row r="63" spans="1:22" s="6" customFormat="1" ht="16.5">
      <c r="A63" s="170" t="s">
        <v>99</v>
      </c>
      <c r="B63" s="170"/>
      <c r="C63" s="170"/>
      <c r="D63" s="170"/>
      <c r="E63" s="170"/>
      <c r="F63" s="18"/>
      <c r="G63" s="4"/>
      <c r="H63" s="24">
        <f>SUM(H60,)</f>
        <v>1656</v>
      </c>
      <c r="I63" s="25"/>
      <c r="J63" s="25"/>
      <c r="K63" s="24">
        <f>SUM(K60,)</f>
        <v>1656</v>
      </c>
      <c r="L63" s="26"/>
      <c r="M63" s="26"/>
      <c r="N63" s="24">
        <f>SUM(N60,)</f>
        <v>1656</v>
      </c>
      <c r="O63" s="24"/>
      <c r="P63" s="24"/>
      <c r="Q63" s="24">
        <f>SUM(Q60,)</f>
        <v>1656</v>
      </c>
      <c r="R63" s="24"/>
      <c r="S63" s="24"/>
      <c r="T63" s="24">
        <f>SUM(T60,)</f>
        <v>1656</v>
      </c>
      <c r="U63" s="19">
        <f>H63+K63+N63+Q63+T63</f>
        <v>8280</v>
      </c>
      <c r="V63" s="103"/>
    </row>
    <row r="64" spans="1:22" s="6" customFormat="1" ht="16.5">
      <c r="A64" s="170" t="s">
        <v>6</v>
      </c>
      <c r="B64" s="170"/>
      <c r="C64" s="170"/>
      <c r="D64" s="170"/>
      <c r="E64" s="170"/>
      <c r="F64" s="18"/>
      <c r="G64" s="4"/>
      <c r="H64" s="24">
        <f>H61</f>
        <v>86</v>
      </c>
      <c r="I64" s="25"/>
      <c r="J64" s="25"/>
      <c r="K64" s="24">
        <f>K61</f>
        <v>86</v>
      </c>
      <c r="L64" s="26"/>
      <c r="M64" s="26"/>
      <c r="N64" s="24">
        <f>N61</f>
        <v>86</v>
      </c>
      <c r="O64" s="24"/>
      <c r="P64" s="24"/>
      <c r="Q64" s="24">
        <f>Q61</f>
        <v>86</v>
      </c>
      <c r="R64" s="24"/>
      <c r="S64" s="24"/>
      <c r="T64" s="24">
        <f>T61</f>
        <v>86</v>
      </c>
      <c r="U64" s="19">
        <f>H64+K64+N64+Q64+T64</f>
        <v>430</v>
      </c>
      <c r="V64" s="103"/>
    </row>
    <row r="65" spans="1:23" s="6" customFormat="1" ht="18.75">
      <c r="A65" s="36" t="s">
        <v>193</v>
      </c>
      <c r="B65" s="175" t="s">
        <v>253</v>
      </c>
      <c r="C65" s="187"/>
      <c r="D65" s="187"/>
      <c r="E65" s="187"/>
      <c r="F65" s="187"/>
      <c r="G65" s="187"/>
      <c r="H65" s="187"/>
      <c r="I65" s="187"/>
      <c r="J65" s="187"/>
      <c r="K65" s="187"/>
      <c r="L65" s="187"/>
      <c r="M65" s="187"/>
      <c r="N65" s="187"/>
      <c r="O65" s="187"/>
      <c r="P65" s="187"/>
      <c r="Q65" s="187"/>
      <c r="R65" s="187"/>
      <c r="S65" s="187"/>
      <c r="T65" s="187"/>
      <c r="U65" s="187"/>
      <c r="V65" s="103"/>
    </row>
    <row r="66" spans="1:23" s="127" customFormat="1" ht="108" customHeight="1">
      <c r="A66" s="156" t="s">
        <v>194</v>
      </c>
      <c r="B66" s="157" t="s">
        <v>210</v>
      </c>
      <c r="C66" s="137" t="s">
        <v>8</v>
      </c>
      <c r="D66" s="134" t="s">
        <v>89</v>
      </c>
      <c r="E66" s="126" t="s">
        <v>95</v>
      </c>
      <c r="F66" s="124" t="s">
        <v>169</v>
      </c>
      <c r="G66" s="124" t="s">
        <v>238</v>
      </c>
      <c r="H66" s="158">
        <v>510</v>
      </c>
      <c r="I66" s="124" t="s">
        <v>169</v>
      </c>
      <c r="J66" s="124" t="s">
        <v>238</v>
      </c>
      <c r="K66" s="158">
        <v>510</v>
      </c>
      <c r="L66" s="124" t="s">
        <v>169</v>
      </c>
      <c r="M66" s="124" t="s">
        <v>238</v>
      </c>
      <c r="N66" s="158">
        <v>510</v>
      </c>
      <c r="O66" s="124" t="s">
        <v>169</v>
      </c>
      <c r="P66" s="124" t="s">
        <v>238</v>
      </c>
      <c r="Q66" s="158">
        <v>510</v>
      </c>
      <c r="R66" s="124" t="s">
        <v>169</v>
      </c>
      <c r="S66" s="124" t="s">
        <v>238</v>
      </c>
      <c r="T66" s="158">
        <v>510</v>
      </c>
      <c r="U66" s="126">
        <f>H66+K66+N66+Q66+T66</f>
        <v>2550</v>
      </c>
      <c r="V66" s="127" t="s">
        <v>240</v>
      </c>
      <c r="W66" s="127" t="s">
        <v>239</v>
      </c>
    </row>
    <row r="67" spans="1:23" s="83" customFormat="1" ht="29.25" customHeight="1">
      <c r="A67" s="168" t="s">
        <v>7</v>
      </c>
      <c r="B67" s="169"/>
      <c r="C67" s="169"/>
      <c r="D67" s="169"/>
      <c r="E67" s="169"/>
      <c r="F67" s="76"/>
      <c r="G67" s="77"/>
      <c r="H67" s="75">
        <f>SUM(H68:H68)</f>
        <v>510</v>
      </c>
      <c r="I67" s="78"/>
      <c r="J67" s="79"/>
      <c r="K67" s="75">
        <f>SUM(K68:K68)</f>
        <v>510</v>
      </c>
      <c r="L67" s="80"/>
      <c r="M67" s="81"/>
      <c r="N67" s="82">
        <f>SUM(N68:N68)</f>
        <v>510</v>
      </c>
      <c r="O67" s="82"/>
      <c r="P67" s="82"/>
      <c r="Q67" s="82">
        <f>SUM(Q68:Q68)</f>
        <v>510</v>
      </c>
      <c r="R67" s="82"/>
      <c r="S67" s="82"/>
      <c r="T67" s="82">
        <f>SUM(T68:T68)</f>
        <v>510</v>
      </c>
      <c r="U67" s="75">
        <f>H67+K67+N67+Q67+T67</f>
        <v>2550</v>
      </c>
      <c r="V67" s="105"/>
    </row>
    <row r="68" spans="1:23" s="6" customFormat="1" ht="30" customHeight="1">
      <c r="A68" s="170" t="s">
        <v>99</v>
      </c>
      <c r="B68" s="170"/>
      <c r="C68" s="170"/>
      <c r="D68" s="170"/>
      <c r="E68" s="170"/>
      <c r="F68" s="18"/>
      <c r="G68" s="4"/>
      <c r="H68" s="24">
        <f>SUM(H65:H66)</f>
        <v>510</v>
      </c>
      <c r="I68" s="25"/>
      <c r="J68" s="25"/>
      <c r="K68" s="24">
        <f>SUM(K65:K66)</f>
        <v>510</v>
      </c>
      <c r="L68" s="26"/>
      <c r="M68" s="26"/>
      <c r="N68" s="27">
        <f>SUM(N65:N66)</f>
        <v>510</v>
      </c>
      <c r="O68" s="27"/>
      <c r="P68" s="27"/>
      <c r="Q68" s="27">
        <f>SUM(Q65:Q66)</f>
        <v>510</v>
      </c>
      <c r="R68" s="27"/>
      <c r="S68" s="27"/>
      <c r="T68" s="27">
        <f>SUM(T65:T66)</f>
        <v>510</v>
      </c>
      <c r="U68" s="19">
        <f>H68+K68+N68+Q68+T68</f>
        <v>2550</v>
      </c>
      <c r="V68" s="103"/>
    </row>
    <row r="69" spans="1:23" s="6" customFormat="1" ht="26.25" customHeight="1">
      <c r="A69" s="29" t="s">
        <v>178</v>
      </c>
      <c r="B69" s="175" t="s">
        <v>254</v>
      </c>
      <c r="C69" s="176"/>
      <c r="D69" s="176"/>
      <c r="E69" s="176"/>
      <c r="F69" s="176"/>
      <c r="G69" s="176"/>
      <c r="H69" s="176"/>
      <c r="I69" s="176"/>
      <c r="J69" s="176"/>
      <c r="K69" s="176"/>
      <c r="L69" s="176"/>
      <c r="M69" s="176"/>
      <c r="N69" s="176"/>
      <c r="O69" s="176"/>
      <c r="P69" s="176"/>
      <c r="Q69" s="176"/>
      <c r="R69" s="176"/>
      <c r="S69" s="176"/>
      <c r="T69" s="176"/>
      <c r="U69" s="177"/>
      <c r="V69" s="103"/>
    </row>
    <row r="70" spans="1:23" s="6" customFormat="1" ht="199.5" customHeight="1">
      <c r="A70" s="45" t="s">
        <v>195</v>
      </c>
      <c r="B70" s="90" t="s">
        <v>216</v>
      </c>
      <c r="C70" s="14" t="s">
        <v>207</v>
      </c>
      <c r="D70" s="14" t="s">
        <v>89</v>
      </c>
      <c r="E70" s="5" t="s">
        <v>95</v>
      </c>
      <c r="F70" s="17" t="s">
        <v>146</v>
      </c>
      <c r="G70" s="17" t="s">
        <v>148</v>
      </c>
      <c r="H70" s="28">
        <v>27786</v>
      </c>
      <c r="I70" s="17" t="s">
        <v>147</v>
      </c>
      <c r="J70" s="17" t="s">
        <v>149</v>
      </c>
      <c r="K70" s="28">
        <v>40120</v>
      </c>
      <c r="L70" s="17" t="s">
        <v>147</v>
      </c>
      <c r="M70" s="17" t="s">
        <v>149</v>
      </c>
      <c r="N70" s="28">
        <v>40120</v>
      </c>
      <c r="O70" s="17" t="s">
        <v>147</v>
      </c>
      <c r="P70" s="17" t="s">
        <v>149</v>
      </c>
      <c r="Q70" s="28">
        <v>40120</v>
      </c>
      <c r="R70" s="17" t="s">
        <v>147</v>
      </c>
      <c r="S70" s="17" t="s">
        <v>149</v>
      </c>
      <c r="T70" s="28">
        <v>40120</v>
      </c>
      <c r="U70" s="15">
        <f>H70+K70+N70+Q70+T70</f>
        <v>188266</v>
      </c>
      <c r="V70" s="103"/>
    </row>
    <row r="71" spans="1:23" s="74" customFormat="1" ht="25.5" customHeight="1">
      <c r="A71" s="168" t="s">
        <v>182</v>
      </c>
      <c r="B71" s="169"/>
      <c r="C71" s="169"/>
      <c r="D71" s="169"/>
      <c r="E71" s="178"/>
      <c r="F71" s="84"/>
      <c r="G71" s="84"/>
      <c r="H71" s="85">
        <f>H72</f>
        <v>27786</v>
      </c>
      <c r="I71" s="84"/>
      <c r="J71" s="84"/>
      <c r="K71" s="85">
        <f>K72</f>
        <v>40120</v>
      </c>
      <c r="L71" s="86"/>
      <c r="M71" s="87"/>
      <c r="N71" s="85">
        <f>N72</f>
        <v>40120</v>
      </c>
      <c r="O71" s="85"/>
      <c r="P71" s="85"/>
      <c r="Q71" s="85">
        <f>Q72</f>
        <v>40120</v>
      </c>
      <c r="R71" s="85"/>
      <c r="S71" s="85"/>
      <c r="T71" s="85">
        <f>T72</f>
        <v>40120</v>
      </c>
      <c r="U71" s="75">
        <f>H71+K71+N71+Q71+T71</f>
        <v>188266</v>
      </c>
      <c r="V71" s="105"/>
    </row>
    <row r="72" spans="1:23" s="6" customFormat="1" ht="25.5" customHeight="1">
      <c r="A72" s="170" t="s">
        <v>99</v>
      </c>
      <c r="B72" s="170"/>
      <c r="C72" s="170"/>
      <c r="D72" s="170"/>
      <c r="E72" s="170"/>
      <c r="F72" s="17"/>
      <c r="G72" s="17"/>
      <c r="H72" s="28">
        <f>H70</f>
        <v>27786</v>
      </c>
      <c r="I72" s="17"/>
      <c r="J72" s="17"/>
      <c r="K72" s="28">
        <f>K70</f>
        <v>40120</v>
      </c>
      <c r="L72" s="30"/>
      <c r="M72" s="31"/>
      <c r="N72" s="28">
        <f>N70</f>
        <v>40120</v>
      </c>
      <c r="O72" s="28"/>
      <c r="P72" s="28"/>
      <c r="Q72" s="28">
        <f>Q70</f>
        <v>40120</v>
      </c>
      <c r="R72" s="28"/>
      <c r="S72" s="28"/>
      <c r="T72" s="28">
        <f>T70</f>
        <v>40120</v>
      </c>
      <c r="U72" s="19">
        <f>H72+K72+N72+Q72+T72</f>
        <v>188266</v>
      </c>
      <c r="V72" s="103"/>
    </row>
    <row r="73" spans="1:23" s="6" customFormat="1" ht="25.5" customHeight="1">
      <c r="A73" s="29" t="s">
        <v>74</v>
      </c>
      <c r="B73" s="175" t="s">
        <v>255</v>
      </c>
      <c r="C73" s="176"/>
      <c r="D73" s="176"/>
      <c r="E73" s="176"/>
      <c r="F73" s="176"/>
      <c r="G73" s="176"/>
      <c r="H73" s="176"/>
      <c r="I73" s="176"/>
      <c r="J73" s="176"/>
      <c r="K73" s="176"/>
      <c r="L73" s="176"/>
      <c r="M73" s="176"/>
      <c r="N73" s="176"/>
      <c r="O73" s="176"/>
      <c r="P73" s="176"/>
      <c r="Q73" s="176"/>
      <c r="R73" s="176"/>
      <c r="S73" s="176"/>
      <c r="T73" s="176"/>
      <c r="U73" s="177"/>
      <c r="V73" s="103"/>
    </row>
    <row r="74" spans="1:23" s="127" customFormat="1" ht="63.75" customHeight="1">
      <c r="A74" s="133" t="s">
        <v>179</v>
      </c>
      <c r="B74" s="121" t="s">
        <v>174</v>
      </c>
      <c r="C74" s="137" t="s">
        <v>8</v>
      </c>
      <c r="D74" s="137" t="s">
        <v>89</v>
      </c>
      <c r="E74" s="137" t="s">
        <v>95</v>
      </c>
      <c r="F74" s="141" t="s">
        <v>310</v>
      </c>
      <c r="G74" s="142" t="s">
        <v>309</v>
      </c>
      <c r="H74" s="143">
        <v>6486</v>
      </c>
      <c r="I74" s="141" t="s">
        <v>310</v>
      </c>
      <c r="J74" s="142" t="s">
        <v>309</v>
      </c>
      <c r="K74" s="143">
        <v>6486</v>
      </c>
      <c r="L74" s="141" t="s">
        <v>310</v>
      </c>
      <c r="M74" s="142" t="s">
        <v>309</v>
      </c>
      <c r="N74" s="143">
        <v>6486</v>
      </c>
      <c r="O74" s="141" t="s">
        <v>310</v>
      </c>
      <c r="P74" s="142" t="s">
        <v>309</v>
      </c>
      <c r="Q74" s="143">
        <v>6486</v>
      </c>
      <c r="R74" s="141" t="s">
        <v>310</v>
      </c>
      <c r="S74" s="142" t="s">
        <v>309</v>
      </c>
      <c r="T74" s="143">
        <v>6486</v>
      </c>
      <c r="U74" s="126">
        <f>H74+K74+N74+Q74+T74</f>
        <v>32430</v>
      </c>
    </row>
    <row r="75" spans="1:23" s="6" customFormat="1" ht="47.25">
      <c r="A75" s="62" t="s">
        <v>196</v>
      </c>
      <c r="B75" s="34" t="s">
        <v>81</v>
      </c>
      <c r="C75" s="5" t="s">
        <v>6</v>
      </c>
      <c r="D75" s="5" t="s">
        <v>89</v>
      </c>
      <c r="E75" s="63" t="s">
        <v>165</v>
      </c>
      <c r="F75" s="28" t="s">
        <v>133</v>
      </c>
      <c r="G75" s="15" t="s">
        <v>33</v>
      </c>
      <c r="H75" s="35">
        <v>77</v>
      </c>
      <c r="I75" s="28" t="s">
        <v>133</v>
      </c>
      <c r="J75" s="15" t="s">
        <v>33</v>
      </c>
      <c r="K75" s="35">
        <v>77</v>
      </c>
      <c r="L75" s="28" t="s">
        <v>133</v>
      </c>
      <c r="M75" s="15" t="s">
        <v>33</v>
      </c>
      <c r="N75" s="35">
        <v>77</v>
      </c>
      <c r="O75" s="28" t="s">
        <v>133</v>
      </c>
      <c r="P75" s="15" t="s">
        <v>33</v>
      </c>
      <c r="Q75" s="35">
        <v>77</v>
      </c>
      <c r="R75" s="28" t="s">
        <v>133</v>
      </c>
      <c r="S75" s="15" t="s">
        <v>33</v>
      </c>
      <c r="T75" s="35">
        <v>77</v>
      </c>
      <c r="U75" s="15">
        <f>H75+K75+N75+Q75+T75</f>
        <v>385</v>
      </c>
      <c r="V75" s="103"/>
    </row>
    <row r="76" spans="1:23" s="74" customFormat="1" ht="18.75" customHeight="1">
      <c r="A76" s="168" t="s">
        <v>9</v>
      </c>
      <c r="B76" s="169"/>
      <c r="C76" s="169"/>
      <c r="D76" s="169"/>
      <c r="E76" s="178"/>
      <c r="F76" s="84"/>
      <c r="G76" s="84"/>
      <c r="H76" s="85">
        <f>H77+H78</f>
        <v>6563</v>
      </c>
      <c r="I76" s="84"/>
      <c r="J76" s="84"/>
      <c r="K76" s="85">
        <f>K77+K78</f>
        <v>6563</v>
      </c>
      <c r="L76" s="86"/>
      <c r="M76" s="87"/>
      <c r="N76" s="85">
        <f>N77+N78</f>
        <v>6563</v>
      </c>
      <c r="O76" s="85"/>
      <c r="P76" s="85"/>
      <c r="Q76" s="85">
        <f>Q77+Q78</f>
        <v>6563</v>
      </c>
      <c r="R76" s="85"/>
      <c r="S76" s="85"/>
      <c r="T76" s="85">
        <f>T77+T78</f>
        <v>6563</v>
      </c>
      <c r="U76" s="75">
        <f>H76+K76+N76+Q76+T76</f>
        <v>32815</v>
      </c>
      <c r="V76" s="105"/>
    </row>
    <row r="77" spans="1:23" s="6" customFormat="1" ht="18.75" customHeight="1">
      <c r="A77" s="170" t="s">
        <v>6</v>
      </c>
      <c r="B77" s="170"/>
      <c r="C77" s="170"/>
      <c r="D77" s="170"/>
      <c r="E77" s="170"/>
      <c r="F77" s="17"/>
      <c r="G77" s="17"/>
      <c r="H77" s="28">
        <f>H75</f>
        <v>77</v>
      </c>
      <c r="I77" s="17"/>
      <c r="J77" s="17"/>
      <c r="K77" s="28">
        <f>K75</f>
        <v>77</v>
      </c>
      <c r="L77" s="30"/>
      <c r="M77" s="31"/>
      <c r="N77" s="28">
        <f>N75</f>
        <v>77</v>
      </c>
      <c r="O77" s="28"/>
      <c r="P77" s="28"/>
      <c r="Q77" s="28">
        <f>Q75</f>
        <v>77</v>
      </c>
      <c r="R77" s="28"/>
      <c r="S77" s="28"/>
      <c r="T77" s="28">
        <f>T75</f>
        <v>77</v>
      </c>
      <c r="U77" s="19">
        <f>H77+K77+N77+Q77+T77</f>
        <v>385</v>
      </c>
      <c r="V77" s="103"/>
    </row>
    <row r="78" spans="1:23" s="6" customFormat="1" ht="16.5">
      <c r="A78" s="170" t="s">
        <v>99</v>
      </c>
      <c r="B78" s="170"/>
      <c r="C78" s="170"/>
      <c r="D78" s="170"/>
      <c r="E78" s="170"/>
      <c r="F78" s="18"/>
      <c r="G78" s="4"/>
      <c r="H78" s="28">
        <f>H74</f>
        <v>6486</v>
      </c>
      <c r="I78" s="17"/>
      <c r="J78" s="17"/>
      <c r="K78" s="28">
        <f>K74</f>
        <v>6486</v>
      </c>
      <c r="L78" s="30"/>
      <c r="M78" s="31"/>
      <c r="N78" s="28">
        <f>N74</f>
        <v>6486</v>
      </c>
      <c r="O78" s="28"/>
      <c r="P78" s="28"/>
      <c r="Q78" s="28">
        <f>Q74</f>
        <v>6486</v>
      </c>
      <c r="R78" s="28"/>
      <c r="S78" s="28"/>
      <c r="T78" s="28">
        <f>T74</f>
        <v>6486</v>
      </c>
      <c r="U78" s="19">
        <f>H78+K78+N78+Q78+T78</f>
        <v>32430</v>
      </c>
      <c r="V78" s="103"/>
    </row>
    <row r="79" spans="1:23" s="6" customFormat="1" ht="57.75" customHeight="1">
      <c r="A79" s="32" t="s">
        <v>75</v>
      </c>
      <c r="B79" s="171" t="s">
        <v>256</v>
      </c>
      <c r="C79" s="171"/>
      <c r="D79" s="171"/>
      <c r="E79" s="171"/>
      <c r="F79" s="171"/>
      <c r="G79" s="171"/>
      <c r="H79" s="171"/>
      <c r="I79" s="171"/>
      <c r="J79" s="171"/>
      <c r="K79" s="171"/>
      <c r="L79" s="171"/>
      <c r="M79" s="171"/>
      <c r="N79" s="171"/>
      <c r="O79" s="171"/>
      <c r="P79" s="171"/>
      <c r="Q79" s="171"/>
      <c r="R79" s="171"/>
      <c r="S79" s="171"/>
      <c r="T79" s="171"/>
      <c r="U79" s="171"/>
      <c r="V79" s="103"/>
    </row>
    <row r="80" spans="1:23" s="6" customFormat="1" ht="144" customHeight="1">
      <c r="A80" s="33" t="s">
        <v>76</v>
      </c>
      <c r="B80" s="90" t="s">
        <v>237</v>
      </c>
      <c r="C80" s="5" t="s">
        <v>217</v>
      </c>
      <c r="D80" s="34" t="s">
        <v>89</v>
      </c>
      <c r="E80" s="15" t="s">
        <v>95</v>
      </c>
      <c r="F80" s="28" t="s">
        <v>303</v>
      </c>
      <c r="G80" s="15" t="s">
        <v>124</v>
      </c>
      <c r="H80" s="35">
        <f>4142*1.5</f>
        <v>6213</v>
      </c>
      <c r="I80" s="28" t="s">
        <v>277</v>
      </c>
      <c r="J80" s="15" t="s">
        <v>124</v>
      </c>
      <c r="K80" s="35">
        <f>4142*1.5</f>
        <v>6213</v>
      </c>
      <c r="L80" s="28" t="s">
        <v>277</v>
      </c>
      <c r="M80" s="15" t="s">
        <v>124</v>
      </c>
      <c r="N80" s="35">
        <f>4142*1.5</f>
        <v>6213</v>
      </c>
      <c r="O80" s="28" t="s">
        <v>278</v>
      </c>
      <c r="P80" s="15" t="s">
        <v>124</v>
      </c>
      <c r="Q80" s="35">
        <f>4100*1.5</f>
        <v>6150</v>
      </c>
      <c r="R80" s="28" t="s">
        <v>278</v>
      </c>
      <c r="S80" s="15" t="s">
        <v>124</v>
      </c>
      <c r="T80" s="35">
        <f>4100*1.5</f>
        <v>6150</v>
      </c>
      <c r="U80" s="15">
        <f>H80+K80+N80+Q80+6213</f>
        <v>31002</v>
      </c>
      <c r="V80" s="103"/>
    </row>
    <row r="81" spans="1:22" s="6" customFormat="1" ht="47.25">
      <c r="A81" s="33" t="s">
        <v>180</v>
      </c>
      <c r="B81" s="90" t="s">
        <v>228</v>
      </c>
      <c r="C81" s="190" t="s">
        <v>217</v>
      </c>
      <c r="D81" s="34" t="s">
        <v>89</v>
      </c>
      <c r="E81" s="15" t="s">
        <v>185</v>
      </c>
      <c r="F81" s="15" t="s">
        <v>312</v>
      </c>
      <c r="G81" s="15" t="s">
        <v>10</v>
      </c>
      <c r="H81" s="15">
        <f>157*5</f>
        <v>785</v>
      </c>
      <c r="I81" s="15" t="s">
        <v>311</v>
      </c>
      <c r="J81" s="15" t="s">
        <v>10</v>
      </c>
      <c r="K81" s="15">
        <f>160*5</f>
        <v>800</v>
      </c>
      <c r="L81" s="15" t="s">
        <v>311</v>
      </c>
      <c r="M81" s="15" t="s">
        <v>10</v>
      </c>
      <c r="N81" s="15">
        <f>160*5</f>
        <v>800</v>
      </c>
      <c r="O81" s="15" t="s">
        <v>318</v>
      </c>
      <c r="P81" s="15" t="s">
        <v>10</v>
      </c>
      <c r="Q81" s="15">
        <f>188*5</f>
        <v>940</v>
      </c>
      <c r="R81" s="15" t="s">
        <v>323</v>
      </c>
      <c r="S81" s="15" t="s">
        <v>10</v>
      </c>
      <c r="T81" s="15">
        <f>190*5</f>
        <v>950</v>
      </c>
      <c r="U81" s="15">
        <f t="shared" ref="U81:U88" si="2">H81+K81+N81+Q81+T81</f>
        <v>4275</v>
      </c>
      <c r="V81" s="103"/>
    </row>
    <row r="82" spans="1:22" s="6" customFormat="1" ht="47.25">
      <c r="A82" s="33" t="s">
        <v>197</v>
      </c>
      <c r="B82" s="90" t="s">
        <v>229</v>
      </c>
      <c r="C82" s="190"/>
      <c r="D82" s="34" t="s">
        <v>89</v>
      </c>
      <c r="E82" s="15" t="s">
        <v>185</v>
      </c>
      <c r="F82" s="15" t="s">
        <v>313</v>
      </c>
      <c r="G82" s="15" t="s">
        <v>12</v>
      </c>
      <c r="H82" s="15">
        <f>55*2</f>
        <v>110</v>
      </c>
      <c r="I82" s="15" t="s">
        <v>313</v>
      </c>
      <c r="J82" s="15" t="s">
        <v>12</v>
      </c>
      <c r="K82" s="15">
        <f>55*2</f>
        <v>110</v>
      </c>
      <c r="L82" s="15" t="s">
        <v>313</v>
      </c>
      <c r="M82" s="15" t="s">
        <v>12</v>
      </c>
      <c r="N82" s="15">
        <f>55*2</f>
        <v>110</v>
      </c>
      <c r="O82" s="15" t="s">
        <v>319</v>
      </c>
      <c r="P82" s="15" t="s">
        <v>12</v>
      </c>
      <c r="Q82" s="15">
        <f>70*2</f>
        <v>140</v>
      </c>
      <c r="R82" s="15" t="s">
        <v>319</v>
      </c>
      <c r="S82" s="15" t="s">
        <v>12</v>
      </c>
      <c r="T82" s="15">
        <f>70*2</f>
        <v>140</v>
      </c>
      <c r="U82" s="15">
        <f t="shared" si="2"/>
        <v>610</v>
      </c>
      <c r="V82" s="103"/>
    </row>
    <row r="83" spans="1:22" s="6" customFormat="1" ht="86.25" customHeight="1">
      <c r="A83" s="33" t="s">
        <v>233</v>
      </c>
      <c r="B83" s="90" t="s">
        <v>230</v>
      </c>
      <c r="C83" s="190"/>
      <c r="D83" s="34" t="s">
        <v>89</v>
      </c>
      <c r="E83" s="15" t="s">
        <v>185</v>
      </c>
      <c r="F83" s="15" t="s">
        <v>314</v>
      </c>
      <c r="G83" s="15" t="s">
        <v>13</v>
      </c>
      <c r="H83" s="15">
        <f>106*0.5</f>
        <v>53</v>
      </c>
      <c r="I83" s="15" t="s">
        <v>314</v>
      </c>
      <c r="J83" s="15" t="s">
        <v>13</v>
      </c>
      <c r="K83" s="15">
        <f>106*0.5</f>
        <v>53</v>
      </c>
      <c r="L83" s="15" t="s">
        <v>314</v>
      </c>
      <c r="M83" s="15" t="s">
        <v>13</v>
      </c>
      <c r="N83" s="15">
        <f>106*0.5</f>
        <v>53</v>
      </c>
      <c r="O83" s="15" t="s">
        <v>320</v>
      </c>
      <c r="P83" s="15" t="s">
        <v>13</v>
      </c>
      <c r="Q83" s="15">
        <f>100*0.5</f>
        <v>50</v>
      </c>
      <c r="R83" s="15" t="s">
        <v>320</v>
      </c>
      <c r="S83" s="15" t="s">
        <v>13</v>
      </c>
      <c r="T83" s="15">
        <f>100*0.5</f>
        <v>50</v>
      </c>
      <c r="U83" s="15">
        <f t="shared" si="2"/>
        <v>259</v>
      </c>
      <c r="V83" s="103"/>
    </row>
    <row r="84" spans="1:22" s="6" customFormat="1" ht="82.5" customHeight="1">
      <c r="A84" s="33" t="s">
        <v>234</v>
      </c>
      <c r="B84" s="90" t="s">
        <v>231</v>
      </c>
      <c r="C84" s="190"/>
      <c r="D84" s="34" t="s">
        <v>89</v>
      </c>
      <c r="E84" s="15" t="s">
        <v>185</v>
      </c>
      <c r="F84" s="15" t="s">
        <v>315</v>
      </c>
      <c r="G84" s="15" t="s">
        <v>12</v>
      </c>
      <c r="H84" s="15">
        <f>56*2</f>
        <v>112</v>
      </c>
      <c r="I84" s="15" t="s">
        <v>315</v>
      </c>
      <c r="J84" s="15" t="s">
        <v>12</v>
      </c>
      <c r="K84" s="15">
        <f>56*2</f>
        <v>112</v>
      </c>
      <c r="L84" s="15" t="s">
        <v>316</v>
      </c>
      <c r="M84" s="15" t="s">
        <v>12</v>
      </c>
      <c r="N84" s="15">
        <f>61*2</f>
        <v>122</v>
      </c>
      <c r="O84" s="15" t="s">
        <v>321</v>
      </c>
      <c r="P84" s="15" t="s">
        <v>12</v>
      </c>
      <c r="Q84" s="15">
        <f>30*2</f>
        <v>60</v>
      </c>
      <c r="R84" s="15" t="s">
        <v>321</v>
      </c>
      <c r="S84" s="15" t="s">
        <v>12</v>
      </c>
      <c r="T84" s="15">
        <f>30*2</f>
        <v>60</v>
      </c>
      <c r="U84" s="15">
        <f t="shared" si="2"/>
        <v>466</v>
      </c>
      <c r="V84" s="103"/>
    </row>
    <row r="85" spans="1:22" s="6" customFormat="1" ht="84" customHeight="1">
      <c r="A85" s="33" t="s">
        <v>235</v>
      </c>
      <c r="B85" s="90" t="s">
        <v>232</v>
      </c>
      <c r="C85" s="191"/>
      <c r="D85" s="34" t="s">
        <v>89</v>
      </c>
      <c r="E85" s="15" t="s">
        <v>185</v>
      </c>
      <c r="F85" s="15" t="s">
        <v>322</v>
      </c>
      <c r="G85" s="63" t="s">
        <v>14</v>
      </c>
      <c r="H85" s="15">
        <f>30*3</f>
        <v>90</v>
      </c>
      <c r="I85" s="15" t="s">
        <v>317</v>
      </c>
      <c r="J85" s="63" t="s">
        <v>14</v>
      </c>
      <c r="K85" s="15">
        <f>30*2</f>
        <v>60</v>
      </c>
      <c r="L85" s="15" t="s">
        <v>317</v>
      </c>
      <c r="M85" s="63" t="s">
        <v>14</v>
      </c>
      <c r="N85" s="15">
        <f>2*30</f>
        <v>60</v>
      </c>
      <c r="O85" s="15" t="s">
        <v>322</v>
      </c>
      <c r="P85" s="63" t="s">
        <v>14</v>
      </c>
      <c r="Q85" s="15">
        <f>3*30</f>
        <v>90</v>
      </c>
      <c r="R85" s="15" t="s">
        <v>322</v>
      </c>
      <c r="S85" s="63" t="s">
        <v>14</v>
      </c>
      <c r="T85" s="15">
        <f>3*30</f>
        <v>90</v>
      </c>
      <c r="U85" s="15">
        <f t="shared" si="2"/>
        <v>390</v>
      </c>
      <c r="V85" s="103"/>
    </row>
    <row r="86" spans="1:22" s="6" customFormat="1" ht="48.75" customHeight="1">
      <c r="A86" s="33" t="s">
        <v>236</v>
      </c>
      <c r="B86" s="8" t="s">
        <v>261</v>
      </c>
      <c r="C86" s="5" t="s">
        <v>6</v>
      </c>
      <c r="D86" s="34" t="s">
        <v>139</v>
      </c>
      <c r="E86" s="15" t="s">
        <v>95</v>
      </c>
      <c r="F86" s="40">
        <v>0</v>
      </c>
      <c r="G86" s="41">
        <v>0</v>
      </c>
      <c r="H86" s="42">
        <v>0</v>
      </c>
      <c r="I86" s="40">
        <v>0</v>
      </c>
      <c r="J86" s="41">
        <v>0</v>
      </c>
      <c r="K86" s="42">
        <v>0</v>
      </c>
      <c r="L86" s="40">
        <v>0</v>
      </c>
      <c r="M86" s="41">
        <v>0</v>
      </c>
      <c r="N86" s="42">
        <v>0</v>
      </c>
      <c r="O86" s="40">
        <v>0</v>
      </c>
      <c r="P86" s="41">
        <v>0</v>
      </c>
      <c r="Q86" s="42">
        <v>0</v>
      </c>
      <c r="R86" s="40">
        <v>0</v>
      </c>
      <c r="S86" s="41">
        <v>0</v>
      </c>
      <c r="T86" s="42">
        <v>0</v>
      </c>
      <c r="U86" s="15">
        <f t="shared" si="2"/>
        <v>0</v>
      </c>
      <c r="V86" s="103"/>
    </row>
    <row r="87" spans="1:22" s="74" customFormat="1" ht="16.5" customHeight="1">
      <c r="A87" s="179" t="s">
        <v>198</v>
      </c>
      <c r="B87" s="180"/>
      <c r="C87" s="180"/>
      <c r="D87" s="180"/>
      <c r="E87" s="181"/>
      <c r="F87" s="65"/>
      <c r="G87" s="65"/>
      <c r="H87" s="65">
        <f>H80+H81+H82+H83+H84+H85</f>
        <v>7363</v>
      </c>
      <c r="I87" s="65"/>
      <c r="J87" s="65"/>
      <c r="K87" s="65">
        <f>K80+K81+K82+K83+K84+K85</f>
        <v>7348</v>
      </c>
      <c r="L87" s="65"/>
      <c r="M87" s="65"/>
      <c r="N87" s="65">
        <f>N80+N81+N82+N83+N84+N85</f>
        <v>7358</v>
      </c>
      <c r="O87" s="65"/>
      <c r="P87" s="65"/>
      <c r="Q87" s="65">
        <f>Q80+Q81+Q82+Q83+Q84+Q85</f>
        <v>7430</v>
      </c>
      <c r="R87" s="65"/>
      <c r="S87" s="65"/>
      <c r="T87" s="65">
        <f>T80+T81+T82+T83+T84+T85</f>
        <v>7440</v>
      </c>
      <c r="U87" s="75">
        <f t="shared" si="2"/>
        <v>36939</v>
      </c>
      <c r="V87" s="105"/>
    </row>
    <row r="88" spans="1:22" s="6" customFormat="1" ht="18.75" customHeight="1">
      <c r="A88" s="184" t="s">
        <v>99</v>
      </c>
      <c r="B88" s="185"/>
      <c r="C88" s="185"/>
      <c r="D88" s="185"/>
      <c r="E88" s="186"/>
      <c r="F88" s="35"/>
      <c r="G88" s="35"/>
      <c r="H88" s="35">
        <f>H80+H81+H82+H83+H84+H85</f>
        <v>7363</v>
      </c>
      <c r="I88" s="35"/>
      <c r="J88" s="35"/>
      <c r="K88" s="35">
        <f>K80+K81+K82+K83+K84+K85</f>
        <v>7348</v>
      </c>
      <c r="L88" s="35"/>
      <c r="M88" s="35"/>
      <c r="N88" s="35">
        <f>N80+N81+N82+N83+N84+N85</f>
        <v>7358</v>
      </c>
      <c r="O88" s="35"/>
      <c r="P88" s="35"/>
      <c r="Q88" s="35">
        <f>Q80+Q81+Q82+Q83+Q84+Q85</f>
        <v>7430</v>
      </c>
      <c r="R88" s="35"/>
      <c r="S88" s="35"/>
      <c r="T88" s="35">
        <f>T80+T81+T82+T83+T84+T85</f>
        <v>7440</v>
      </c>
      <c r="U88" s="19">
        <f t="shared" si="2"/>
        <v>36939</v>
      </c>
      <c r="V88" s="103"/>
    </row>
    <row r="89" spans="1:22" s="6" customFormat="1" ht="18.75" customHeight="1">
      <c r="A89" s="94" t="s">
        <v>6</v>
      </c>
      <c r="B89" s="97"/>
      <c r="C89" s="97"/>
      <c r="D89" s="97"/>
      <c r="E89" s="97"/>
      <c r="F89" s="35"/>
      <c r="G89" s="35"/>
      <c r="H89" s="35">
        <v>0</v>
      </c>
      <c r="I89" s="35"/>
      <c r="J89" s="35"/>
      <c r="K89" s="35">
        <v>0</v>
      </c>
      <c r="L89" s="35"/>
      <c r="M89" s="35"/>
      <c r="N89" s="35">
        <v>0</v>
      </c>
      <c r="O89" s="35"/>
      <c r="P89" s="35"/>
      <c r="Q89" s="35">
        <v>0</v>
      </c>
      <c r="R89" s="35"/>
      <c r="S89" s="35"/>
      <c r="T89" s="35">
        <v>0</v>
      </c>
      <c r="U89" s="19">
        <v>0</v>
      </c>
      <c r="V89" s="103"/>
    </row>
    <row r="90" spans="1:22" s="6" customFormat="1" ht="39" customHeight="1">
      <c r="A90" s="36" t="s">
        <v>77</v>
      </c>
      <c r="B90" s="175" t="s">
        <v>257</v>
      </c>
      <c r="C90" s="187"/>
      <c r="D90" s="187"/>
      <c r="E90" s="187"/>
      <c r="F90" s="187"/>
      <c r="G90" s="187"/>
      <c r="H90" s="187"/>
      <c r="I90" s="187"/>
      <c r="J90" s="187"/>
      <c r="K90" s="187"/>
      <c r="L90" s="187"/>
      <c r="M90" s="187"/>
      <c r="N90" s="187"/>
      <c r="O90" s="187"/>
      <c r="P90" s="187"/>
      <c r="Q90" s="187"/>
      <c r="R90" s="187"/>
      <c r="S90" s="187"/>
      <c r="T90" s="187"/>
      <c r="U90" s="187"/>
      <c r="V90" s="103"/>
    </row>
    <row r="91" spans="1:22" s="6" customFormat="1" ht="55.5" customHeight="1">
      <c r="A91" s="59" t="s">
        <v>78</v>
      </c>
      <c r="B91" s="60" t="s">
        <v>16</v>
      </c>
      <c r="C91" s="188" t="s">
        <v>6</v>
      </c>
      <c r="D91" s="61" t="s">
        <v>89</v>
      </c>
      <c r="E91" s="15" t="s">
        <v>33</v>
      </c>
      <c r="F91" s="35" t="s">
        <v>33</v>
      </c>
      <c r="G91" s="35" t="s">
        <v>33</v>
      </c>
      <c r="H91" s="35">
        <f>SUM(H92:H93)</f>
        <v>68</v>
      </c>
      <c r="I91" s="35" t="s">
        <v>134</v>
      </c>
      <c r="J91" s="15" t="s">
        <v>33</v>
      </c>
      <c r="K91" s="35">
        <f>SUM(K92:K93)</f>
        <v>68</v>
      </c>
      <c r="L91" s="35" t="s">
        <v>134</v>
      </c>
      <c r="M91" s="15" t="s">
        <v>33</v>
      </c>
      <c r="N91" s="35">
        <f>SUM(N92:N93)</f>
        <v>68</v>
      </c>
      <c r="O91" s="35" t="s">
        <v>134</v>
      </c>
      <c r="P91" s="15" t="s">
        <v>33</v>
      </c>
      <c r="Q91" s="35">
        <f>SUM(Q92:Q93)</f>
        <v>68</v>
      </c>
      <c r="R91" s="35" t="s">
        <v>134</v>
      </c>
      <c r="S91" s="15" t="s">
        <v>33</v>
      </c>
      <c r="T91" s="35">
        <f>SUM(T92:T93)</f>
        <v>68</v>
      </c>
      <c r="U91" s="15">
        <f>H91+K91+N91+Q91+T91</f>
        <v>340</v>
      </c>
      <c r="V91" s="103"/>
    </row>
    <row r="92" spans="1:22" s="6" customFormat="1" ht="66.75" customHeight="1">
      <c r="A92" s="64" t="s">
        <v>199</v>
      </c>
      <c r="B92" s="8" t="s">
        <v>17</v>
      </c>
      <c r="C92" s="189"/>
      <c r="D92" s="61" t="s">
        <v>89</v>
      </c>
      <c r="E92" s="15" t="s">
        <v>166</v>
      </c>
      <c r="F92" s="35" t="s">
        <v>133</v>
      </c>
      <c r="G92" s="28" t="s">
        <v>33</v>
      </c>
      <c r="H92" s="28">
        <v>39</v>
      </c>
      <c r="I92" s="28" t="s">
        <v>133</v>
      </c>
      <c r="J92" s="15" t="s">
        <v>33</v>
      </c>
      <c r="K92" s="35">
        <v>39</v>
      </c>
      <c r="L92" s="28" t="s">
        <v>133</v>
      </c>
      <c r="M92" s="15" t="s">
        <v>33</v>
      </c>
      <c r="N92" s="35">
        <v>39</v>
      </c>
      <c r="O92" s="28" t="s">
        <v>133</v>
      </c>
      <c r="P92" s="15" t="s">
        <v>33</v>
      </c>
      <c r="Q92" s="35">
        <v>39</v>
      </c>
      <c r="R92" s="28" t="s">
        <v>133</v>
      </c>
      <c r="S92" s="15" t="s">
        <v>33</v>
      </c>
      <c r="T92" s="35">
        <v>39</v>
      </c>
      <c r="U92" s="15">
        <f>H92+K92+N92+Q92+T92</f>
        <v>195</v>
      </c>
      <c r="V92" s="103"/>
    </row>
    <row r="93" spans="1:22" s="6" customFormat="1" ht="53.25" customHeight="1">
      <c r="A93" s="64" t="s">
        <v>200</v>
      </c>
      <c r="B93" s="8" t="s">
        <v>18</v>
      </c>
      <c r="C93" s="189"/>
      <c r="D93" s="61" t="s">
        <v>89</v>
      </c>
      <c r="E93" s="15" t="s">
        <v>165</v>
      </c>
      <c r="F93" s="35" t="s">
        <v>133</v>
      </c>
      <c r="G93" s="28" t="s">
        <v>33</v>
      </c>
      <c r="H93" s="28">
        <v>29</v>
      </c>
      <c r="I93" s="28" t="s">
        <v>133</v>
      </c>
      <c r="J93" s="15" t="s">
        <v>33</v>
      </c>
      <c r="K93" s="35">
        <v>29</v>
      </c>
      <c r="L93" s="28" t="s">
        <v>133</v>
      </c>
      <c r="M93" s="15" t="s">
        <v>33</v>
      </c>
      <c r="N93" s="35">
        <v>29</v>
      </c>
      <c r="O93" s="28" t="s">
        <v>133</v>
      </c>
      <c r="P93" s="15" t="s">
        <v>33</v>
      </c>
      <c r="Q93" s="35">
        <v>29</v>
      </c>
      <c r="R93" s="28" t="s">
        <v>133</v>
      </c>
      <c r="S93" s="15" t="s">
        <v>33</v>
      </c>
      <c r="T93" s="35">
        <v>29</v>
      </c>
      <c r="U93" s="15">
        <f>H93+K93+N93+Q93+T93</f>
        <v>145</v>
      </c>
      <c r="V93" s="103"/>
    </row>
    <row r="94" spans="1:22" s="74" customFormat="1" ht="18.75" customHeight="1">
      <c r="A94" s="179" t="s">
        <v>181</v>
      </c>
      <c r="B94" s="180"/>
      <c r="C94" s="180"/>
      <c r="D94" s="180"/>
      <c r="E94" s="181"/>
      <c r="F94" s="65"/>
      <c r="G94" s="65"/>
      <c r="H94" s="65">
        <f>H91</f>
        <v>68</v>
      </c>
      <c r="I94" s="72"/>
      <c r="J94" s="72"/>
      <c r="K94" s="72">
        <f>K91</f>
        <v>68</v>
      </c>
      <c r="L94" s="72"/>
      <c r="M94" s="72"/>
      <c r="N94" s="72">
        <f>N91</f>
        <v>68</v>
      </c>
      <c r="O94" s="72"/>
      <c r="P94" s="72"/>
      <c r="Q94" s="72">
        <f>Q91</f>
        <v>68</v>
      </c>
      <c r="R94" s="72"/>
      <c r="S94" s="72"/>
      <c r="T94" s="72">
        <f>T91</f>
        <v>68</v>
      </c>
      <c r="U94" s="73">
        <f>H94+K94+N94+Q94+T94</f>
        <v>340</v>
      </c>
      <c r="V94" s="105"/>
    </row>
    <row r="95" spans="1:22" s="6" customFormat="1" ht="23.25" customHeight="1">
      <c r="A95" s="94" t="s">
        <v>6</v>
      </c>
      <c r="B95" s="97"/>
      <c r="C95" s="96"/>
      <c r="D95" s="98"/>
      <c r="E95" s="99"/>
      <c r="F95" s="35"/>
      <c r="G95" s="28"/>
      <c r="H95" s="28">
        <f>H91</f>
        <v>68</v>
      </c>
      <c r="I95" s="28"/>
      <c r="J95" s="15"/>
      <c r="K95" s="35">
        <f>K91</f>
        <v>68</v>
      </c>
      <c r="L95" s="28"/>
      <c r="M95" s="15"/>
      <c r="N95" s="35">
        <f>N91</f>
        <v>68</v>
      </c>
      <c r="O95" s="28"/>
      <c r="P95" s="15"/>
      <c r="Q95" s="35">
        <f>Q91</f>
        <v>68</v>
      </c>
      <c r="R95" s="28"/>
      <c r="S95" s="15"/>
      <c r="T95" s="35">
        <f>T91</f>
        <v>68</v>
      </c>
      <c r="U95" s="15">
        <f>U91</f>
        <v>340</v>
      </c>
      <c r="V95" s="103"/>
    </row>
    <row r="96" spans="1:22" s="6" customFormat="1" ht="39" customHeight="1">
      <c r="A96" s="36" t="s">
        <v>79</v>
      </c>
      <c r="B96" s="175" t="s">
        <v>258</v>
      </c>
      <c r="C96" s="187"/>
      <c r="D96" s="187"/>
      <c r="E96" s="187"/>
      <c r="F96" s="187"/>
      <c r="G96" s="187"/>
      <c r="H96" s="187"/>
      <c r="I96" s="187"/>
      <c r="J96" s="187"/>
      <c r="K96" s="187"/>
      <c r="L96" s="187"/>
      <c r="M96" s="187"/>
      <c r="N96" s="187"/>
      <c r="O96" s="187"/>
      <c r="P96" s="187"/>
      <c r="Q96" s="187"/>
      <c r="R96" s="187"/>
      <c r="S96" s="187"/>
      <c r="T96" s="187"/>
      <c r="U96" s="187"/>
      <c r="V96" s="103"/>
    </row>
    <row r="97" spans="1:22" s="6" customFormat="1" ht="71.25" customHeight="1">
      <c r="A97" s="70" t="s">
        <v>80</v>
      </c>
      <c r="B97" s="112" t="s">
        <v>225</v>
      </c>
      <c r="C97" s="210" t="s">
        <v>224</v>
      </c>
      <c r="D97" s="5" t="s">
        <v>89</v>
      </c>
      <c r="E97" s="67" t="s">
        <v>185</v>
      </c>
      <c r="F97" s="67" t="s">
        <v>186</v>
      </c>
      <c r="G97" s="67" t="s">
        <v>187</v>
      </c>
      <c r="H97" s="66">
        <f>(100*20000)/1000</f>
        <v>2000</v>
      </c>
      <c r="I97" s="67" t="s">
        <v>186</v>
      </c>
      <c r="J97" s="67" t="s">
        <v>187</v>
      </c>
      <c r="K97" s="66">
        <f>(100*20000)/1000</f>
        <v>2000</v>
      </c>
      <c r="L97" s="67" t="s">
        <v>186</v>
      </c>
      <c r="M97" s="67" t="s">
        <v>187</v>
      </c>
      <c r="N97" s="66">
        <f>(100*20000)/1000</f>
        <v>2000</v>
      </c>
      <c r="O97" s="67" t="s">
        <v>186</v>
      </c>
      <c r="P97" s="67" t="s">
        <v>187</v>
      </c>
      <c r="Q97" s="66">
        <f>(100*20000)/1000</f>
        <v>2000</v>
      </c>
      <c r="R97" s="67" t="s">
        <v>186</v>
      </c>
      <c r="S97" s="67" t="s">
        <v>187</v>
      </c>
      <c r="T97" s="66">
        <f>(100*20000)/1000</f>
        <v>2000</v>
      </c>
      <c r="U97" s="66">
        <f>H97+K97+N97+Q97+T97</f>
        <v>10000</v>
      </c>
      <c r="V97" s="103"/>
    </row>
    <row r="98" spans="1:22" s="6" customFormat="1" ht="69" customHeight="1">
      <c r="A98" s="71" t="s">
        <v>201</v>
      </c>
      <c r="B98" s="112" t="s">
        <v>226</v>
      </c>
      <c r="C98" s="211"/>
      <c r="D98" s="5" t="s">
        <v>89</v>
      </c>
      <c r="E98" s="67" t="s">
        <v>185</v>
      </c>
      <c r="F98" s="67" t="s">
        <v>203</v>
      </c>
      <c r="G98" s="67" t="s">
        <v>211</v>
      </c>
      <c r="H98" s="66">
        <f>(20*500000)/1000</f>
        <v>10000</v>
      </c>
      <c r="I98" s="67" t="s">
        <v>203</v>
      </c>
      <c r="J98" s="67" t="s">
        <v>211</v>
      </c>
      <c r="K98" s="66">
        <f>(20*500000)/1000</f>
        <v>10000</v>
      </c>
      <c r="L98" s="67" t="s">
        <v>203</v>
      </c>
      <c r="M98" s="67" t="s">
        <v>211</v>
      </c>
      <c r="N98" s="66">
        <f>(20*500000)/1000</f>
        <v>10000</v>
      </c>
      <c r="O98" s="67" t="s">
        <v>203</v>
      </c>
      <c r="P98" s="67" t="s">
        <v>211</v>
      </c>
      <c r="Q98" s="66">
        <f>(20*500000)/1000</f>
        <v>10000</v>
      </c>
      <c r="R98" s="67" t="s">
        <v>203</v>
      </c>
      <c r="S98" s="67" t="s">
        <v>211</v>
      </c>
      <c r="T98" s="66">
        <f>(20*500000)/1000</f>
        <v>10000</v>
      </c>
      <c r="U98" s="66">
        <f>H98+K98+N98+Q98+T98</f>
        <v>50000</v>
      </c>
      <c r="V98" s="103"/>
    </row>
    <row r="99" spans="1:22" s="6" customFormat="1" ht="69" customHeight="1">
      <c r="A99" s="71" t="s">
        <v>202</v>
      </c>
      <c r="B99" s="8" t="s">
        <v>227</v>
      </c>
      <c r="C99" s="212"/>
      <c r="D99" s="5" t="s">
        <v>89</v>
      </c>
      <c r="E99" s="15" t="s">
        <v>167</v>
      </c>
      <c r="F99" s="35" t="s">
        <v>11</v>
      </c>
      <c r="G99" s="28" t="s">
        <v>168</v>
      </c>
      <c r="H99" s="28">
        <v>300</v>
      </c>
      <c r="I99" s="28" t="s">
        <v>11</v>
      </c>
      <c r="J99" s="63" t="s">
        <v>168</v>
      </c>
      <c r="K99" s="35">
        <v>300</v>
      </c>
      <c r="L99" s="28" t="s">
        <v>11</v>
      </c>
      <c r="M99" s="63" t="s">
        <v>168</v>
      </c>
      <c r="N99" s="35">
        <v>300</v>
      </c>
      <c r="O99" s="28" t="s">
        <v>11</v>
      </c>
      <c r="P99" s="63" t="s">
        <v>168</v>
      </c>
      <c r="Q99" s="35">
        <v>300</v>
      </c>
      <c r="R99" s="28" t="s">
        <v>11</v>
      </c>
      <c r="S99" s="63" t="s">
        <v>168</v>
      </c>
      <c r="T99" s="35">
        <v>300</v>
      </c>
      <c r="U99" s="15">
        <f>H99+K99+N99+Q99+T99</f>
        <v>1500</v>
      </c>
      <c r="V99" s="103"/>
    </row>
    <row r="100" spans="1:22" s="74" customFormat="1" ht="18.75" customHeight="1">
      <c r="A100" s="179" t="s">
        <v>15</v>
      </c>
      <c r="B100" s="180"/>
      <c r="C100" s="180"/>
      <c r="D100" s="180"/>
      <c r="E100" s="181"/>
      <c r="F100" s="65"/>
      <c r="G100" s="65"/>
      <c r="H100" s="65">
        <f>SUM(H97:H99)</f>
        <v>12300</v>
      </c>
      <c r="I100" s="72"/>
      <c r="J100" s="72"/>
      <c r="K100" s="72">
        <f>SUM(K97:K99)</f>
        <v>12300</v>
      </c>
      <c r="L100" s="72"/>
      <c r="M100" s="72"/>
      <c r="N100" s="72">
        <f>SUM(N97:N99)</f>
        <v>12300</v>
      </c>
      <c r="O100" s="72"/>
      <c r="P100" s="72"/>
      <c r="Q100" s="72">
        <f>SUM(Q97:Q99)</f>
        <v>12300</v>
      </c>
      <c r="R100" s="72"/>
      <c r="S100" s="72"/>
      <c r="T100" s="72">
        <f>SUM(T97:T99)</f>
        <v>12300</v>
      </c>
      <c r="U100" s="73">
        <f>H100+K100+N100+Q100+T100</f>
        <v>61500</v>
      </c>
      <c r="V100" s="105"/>
    </row>
    <row r="101" spans="1:22" s="74" customFormat="1" ht="18.75" customHeight="1">
      <c r="A101" s="94" t="s">
        <v>99</v>
      </c>
      <c r="B101" s="95"/>
      <c r="C101" s="100"/>
      <c r="D101" s="100"/>
      <c r="E101" s="100"/>
      <c r="F101" s="65"/>
      <c r="G101" s="65"/>
      <c r="H101" s="35">
        <f>H97+H98+H99</f>
        <v>12300</v>
      </c>
      <c r="I101" s="72"/>
      <c r="J101" s="72"/>
      <c r="K101" s="42">
        <f>K97+K98+K99</f>
        <v>12300</v>
      </c>
      <c r="L101" s="42"/>
      <c r="M101" s="42"/>
      <c r="N101" s="42">
        <f>N97+N98+N99</f>
        <v>12300</v>
      </c>
      <c r="O101" s="42"/>
      <c r="P101" s="42"/>
      <c r="Q101" s="42">
        <f>Q97+Q98+Q99</f>
        <v>12300</v>
      </c>
      <c r="R101" s="42"/>
      <c r="S101" s="42"/>
      <c r="T101" s="42">
        <f>T97+T98+T99</f>
        <v>12300</v>
      </c>
      <c r="U101" s="15"/>
      <c r="V101" s="105"/>
    </row>
    <row r="102" spans="1:22" s="74" customFormat="1" ht="18.75" customHeight="1">
      <c r="A102" s="94" t="s">
        <v>262</v>
      </c>
      <c r="B102" s="175" t="s">
        <v>266</v>
      </c>
      <c r="C102" s="187"/>
      <c r="D102" s="187"/>
      <c r="E102" s="187"/>
      <c r="F102" s="187"/>
      <c r="G102" s="187"/>
      <c r="H102" s="187"/>
      <c r="I102" s="187"/>
      <c r="J102" s="187"/>
      <c r="K102" s="187"/>
      <c r="L102" s="187"/>
      <c r="M102" s="187"/>
      <c r="N102" s="187"/>
      <c r="O102" s="187"/>
      <c r="P102" s="187"/>
      <c r="Q102" s="187"/>
      <c r="R102" s="187"/>
      <c r="S102" s="187"/>
      <c r="T102" s="187"/>
      <c r="U102" s="187"/>
      <c r="V102" s="105"/>
    </row>
    <row r="103" spans="1:22" s="150" customFormat="1" ht="161.25" customHeight="1">
      <c r="A103" s="144" t="s">
        <v>263</v>
      </c>
      <c r="B103" s="145" t="s">
        <v>292</v>
      </c>
      <c r="C103" s="146" t="s">
        <v>265</v>
      </c>
      <c r="D103" s="123" t="s">
        <v>89</v>
      </c>
      <c r="E103" s="123" t="s">
        <v>95</v>
      </c>
      <c r="F103" s="124" t="s">
        <v>270</v>
      </c>
      <c r="G103" s="124" t="s">
        <v>298</v>
      </c>
      <c r="H103" s="147">
        <v>2488</v>
      </c>
      <c r="I103" s="124" t="s">
        <v>270</v>
      </c>
      <c r="J103" s="124" t="s">
        <v>298</v>
      </c>
      <c r="K103" s="147">
        <v>2488</v>
      </c>
      <c r="L103" s="124" t="s">
        <v>270</v>
      </c>
      <c r="M103" s="124" t="s">
        <v>298</v>
      </c>
      <c r="N103" s="147">
        <v>2488</v>
      </c>
      <c r="O103" s="124" t="s">
        <v>270</v>
      </c>
      <c r="P103" s="124" t="s">
        <v>298</v>
      </c>
      <c r="Q103" s="147">
        <v>2488</v>
      </c>
      <c r="R103" s="124" t="s">
        <v>270</v>
      </c>
      <c r="S103" s="124" t="s">
        <v>298</v>
      </c>
      <c r="T103" s="147">
        <v>2488</v>
      </c>
      <c r="U103" s="148">
        <f>H103+K103+N103+Q103+T103</f>
        <v>12440</v>
      </c>
      <c r="V103" s="149"/>
    </row>
    <row r="104" spans="1:22" s="74" customFormat="1" ht="187.5" customHeight="1">
      <c r="A104" s="70" t="s">
        <v>264</v>
      </c>
      <c r="B104" s="113" t="s">
        <v>293</v>
      </c>
      <c r="C104" s="102" t="s">
        <v>224</v>
      </c>
      <c r="D104" s="5" t="s">
        <v>89</v>
      </c>
      <c r="E104" s="67" t="s">
        <v>95</v>
      </c>
      <c r="F104" s="17" t="s">
        <v>271</v>
      </c>
      <c r="G104" s="17" t="s">
        <v>267</v>
      </c>
      <c r="H104" s="101">
        <f>(540*1000*12)/1000</f>
        <v>6480</v>
      </c>
      <c r="I104" s="17" t="s">
        <v>271</v>
      </c>
      <c r="J104" s="17" t="s">
        <v>267</v>
      </c>
      <c r="K104" s="101">
        <f>(540*1000*12)/1000</f>
        <v>6480</v>
      </c>
      <c r="L104" s="17" t="s">
        <v>271</v>
      </c>
      <c r="M104" s="17" t="s">
        <v>267</v>
      </c>
      <c r="N104" s="101">
        <f>(540*1000*12)/1000</f>
        <v>6480</v>
      </c>
      <c r="O104" s="17" t="s">
        <v>271</v>
      </c>
      <c r="P104" s="17" t="s">
        <v>267</v>
      </c>
      <c r="Q104" s="101">
        <f>(540*1000*12)/1000</f>
        <v>6480</v>
      </c>
      <c r="R104" s="17" t="s">
        <v>271</v>
      </c>
      <c r="S104" s="17" t="s">
        <v>267</v>
      </c>
      <c r="T104" s="101">
        <f>(540*1000*12)/1000</f>
        <v>6480</v>
      </c>
      <c r="U104" s="15">
        <f>H104+K104+N104+Q104+6480</f>
        <v>32400</v>
      </c>
      <c r="V104" s="105"/>
    </row>
    <row r="105" spans="1:22" s="74" customFormat="1" ht="165.75" customHeight="1">
      <c r="A105" s="70" t="s">
        <v>268</v>
      </c>
      <c r="B105" s="113" t="s">
        <v>273</v>
      </c>
      <c r="C105" s="102" t="s">
        <v>224</v>
      </c>
      <c r="D105" s="5" t="s">
        <v>89</v>
      </c>
      <c r="E105" s="67" t="s">
        <v>95</v>
      </c>
      <c r="F105" s="17" t="s">
        <v>269</v>
      </c>
      <c r="G105" s="17" t="s">
        <v>272</v>
      </c>
      <c r="H105" s="35">
        <f>(8*60000*12)/1000</f>
        <v>5760</v>
      </c>
      <c r="I105" s="17" t="s">
        <v>269</v>
      </c>
      <c r="J105" s="17" t="s">
        <v>272</v>
      </c>
      <c r="K105" s="35">
        <f>(8*60000*12)/1000</f>
        <v>5760</v>
      </c>
      <c r="L105" s="17" t="s">
        <v>269</v>
      </c>
      <c r="M105" s="17" t="s">
        <v>272</v>
      </c>
      <c r="N105" s="35">
        <f>(8*60000*12)/1000</f>
        <v>5760</v>
      </c>
      <c r="O105" s="17" t="s">
        <v>269</v>
      </c>
      <c r="P105" s="17" t="s">
        <v>272</v>
      </c>
      <c r="Q105" s="35">
        <f>(8*60000*12)/1000</f>
        <v>5760</v>
      </c>
      <c r="R105" s="17" t="s">
        <v>269</v>
      </c>
      <c r="S105" s="17" t="s">
        <v>272</v>
      </c>
      <c r="T105" s="35">
        <f>(8*60000*12)/1000</f>
        <v>5760</v>
      </c>
      <c r="U105" s="15">
        <f>H105+K105+N105+Q105+5760</f>
        <v>28800</v>
      </c>
      <c r="V105" s="105"/>
    </row>
    <row r="106" spans="1:22" s="74" customFormat="1" ht="24" customHeight="1">
      <c r="A106" s="94" t="s">
        <v>99</v>
      </c>
      <c r="B106" s="95"/>
      <c r="C106" s="102"/>
      <c r="D106" s="5"/>
      <c r="E106" s="67"/>
      <c r="F106" s="17"/>
      <c r="G106" s="17"/>
      <c r="H106" s="35">
        <f>H103+H104+H105</f>
        <v>14728</v>
      </c>
      <c r="I106" s="17"/>
      <c r="J106" s="17"/>
      <c r="K106" s="35">
        <f>K103+K104+K105</f>
        <v>14728</v>
      </c>
      <c r="L106" s="17"/>
      <c r="M106" s="17"/>
      <c r="N106" s="35">
        <f>N103+N104+N105</f>
        <v>14728</v>
      </c>
      <c r="O106" s="17"/>
      <c r="P106" s="17"/>
      <c r="Q106" s="35">
        <f>Q103+Q104+Q105</f>
        <v>14728</v>
      </c>
      <c r="R106" s="17"/>
      <c r="S106" s="17"/>
      <c r="T106" s="35">
        <f>T103+T104+T105</f>
        <v>14728</v>
      </c>
      <c r="U106" s="15">
        <f>U103+U104+U105</f>
        <v>73640</v>
      </c>
      <c r="V106" s="105"/>
    </row>
    <row r="107" spans="1:22" s="74" customFormat="1" ht="24" customHeight="1">
      <c r="A107" s="94">
        <v>15</v>
      </c>
      <c r="B107" s="175" t="s">
        <v>275</v>
      </c>
      <c r="C107" s="187"/>
      <c r="D107" s="187"/>
      <c r="E107" s="187"/>
      <c r="F107" s="187"/>
      <c r="G107" s="187"/>
      <c r="H107" s="187"/>
      <c r="I107" s="187"/>
      <c r="J107" s="187"/>
      <c r="K107" s="187"/>
      <c r="L107" s="187"/>
      <c r="M107" s="187"/>
      <c r="N107" s="187"/>
      <c r="O107" s="187"/>
      <c r="P107" s="187"/>
      <c r="Q107" s="187"/>
      <c r="R107" s="187"/>
      <c r="S107" s="187"/>
      <c r="T107" s="187"/>
      <c r="U107" s="187"/>
      <c r="V107" s="105"/>
    </row>
    <row r="108" spans="1:22" s="74" customFormat="1" ht="84" customHeight="1">
      <c r="A108" s="70" t="s">
        <v>281</v>
      </c>
      <c r="B108" s="114" t="s">
        <v>276</v>
      </c>
      <c r="C108" s="114" t="s">
        <v>88</v>
      </c>
      <c r="D108" s="115" t="s">
        <v>89</v>
      </c>
      <c r="E108" s="116" t="s">
        <v>282</v>
      </c>
      <c r="F108" s="117" t="s">
        <v>279</v>
      </c>
      <c r="G108" s="117" t="s">
        <v>280</v>
      </c>
      <c r="H108" s="117">
        <f>3000*1314/1000</f>
        <v>3942</v>
      </c>
      <c r="I108" s="117" t="s">
        <v>279</v>
      </c>
      <c r="J108" s="117" t="s">
        <v>280</v>
      </c>
      <c r="K108" s="117">
        <f>3000*1314/1000</f>
        <v>3942</v>
      </c>
      <c r="L108" s="117" t="s">
        <v>279</v>
      </c>
      <c r="M108" s="117" t="s">
        <v>280</v>
      </c>
      <c r="N108" s="117">
        <f>3000*1314/1000</f>
        <v>3942</v>
      </c>
      <c r="O108" s="117" t="s">
        <v>279</v>
      </c>
      <c r="P108" s="117" t="s">
        <v>280</v>
      </c>
      <c r="Q108" s="117">
        <f>3000*1314/1000</f>
        <v>3942</v>
      </c>
      <c r="R108" s="117" t="s">
        <v>279</v>
      </c>
      <c r="S108" s="117" t="s">
        <v>280</v>
      </c>
      <c r="T108" s="117">
        <f>3000*1314/1000</f>
        <v>3942</v>
      </c>
      <c r="U108" s="118">
        <f>H108+K108+N108+Q108+T108</f>
        <v>19710</v>
      </c>
      <c r="V108" s="105"/>
    </row>
    <row r="109" spans="1:22" s="6" customFormat="1" ht="20.25">
      <c r="A109" s="182" t="s">
        <v>19</v>
      </c>
      <c r="B109" s="183"/>
      <c r="C109" s="183"/>
      <c r="D109" s="183"/>
      <c r="E109" s="183"/>
      <c r="F109" s="172">
        <f>SUM(F110:H112)</f>
        <v>189876.2</v>
      </c>
      <c r="G109" s="173"/>
      <c r="H109" s="174"/>
      <c r="I109" s="172">
        <f>SUM(I110:K112)</f>
        <v>203536.2</v>
      </c>
      <c r="J109" s="173"/>
      <c r="K109" s="174"/>
      <c r="L109" s="172">
        <f>SUM(L110:N112)</f>
        <v>204755.5</v>
      </c>
      <c r="M109" s="173"/>
      <c r="N109" s="174"/>
      <c r="O109" s="172">
        <f>SUM(O110:Q112)</f>
        <v>204827.5</v>
      </c>
      <c r="P109" s="173"/>
      <c r="Q109" s="174"/>
      <c r="R109" s="172">
        <f>R110+R111+R112</f>
        <v>204837.5</v>
      </c>
      <c r="S109" s="173"/>
      <c r="T109" s="174"/>
      <c r="U109" s="68">
        <f>F109+I109+L109+O109+R109</f>
        <v>1007832.9</v>
      </c>
      <c r="V109" s="103"/>
    </row>
    <row r="110" spans="1:22" s="6" customFormat="1" ht="18.75">
      <c r="A110" s="161" t="s">
        <v>176</v>
      </c>
      <c r="B110" s="161"/>
      <c r="C110" s="161"/>
      <c r="D110" s="161"/>
      <c r="E110" s="161"/>
      <c r="F110" s="162">
        <f>H28+H49+H64+H77+H95</f>
        <v>1907</v>
      </c>
      <c r="G110" s="162"/>
      <c r="H110" s="162"/>
      <c r="I110" s="162">
        <f>K28+K49+K64+K77+K94</f>
        <v>1907</v>
      </c>
      <c r="J110" s="162"/>
      <c r="K110" s="162"/>
      <c r="L110" s="162">
        <f>N28+N49+N64+N77+N94</f>
        <v>1907</v>
      </c>
      <c r="M110" s="162"/>
      <c r="N110" s="162"/>
      <c r="O110" s="162">
        <f>Q28+Q49+Q64+Q77+Q89+Q95</f>
        <v>1907</v>
      </c>
      <c r="P110" s="162"/>
      <c r="Q110" s="162"/>
      <c r="R110" s="162">
        <f>T28+T49+T64+T77+T89+T95</f>
        <v>1907</v>
      </c>
      <c r="S110" s="162"/>
      <c r="T110" s="162"/>
      <c r="U110" s="69">
        <f>F110+I110+L110+O110+R110</f>
        <v>9535</v>
      </c>
      <c r="V110" s="103"/>
    </row>
    <row r="111" spans="1:22" s="6" customFormat="1" ht="18.75">
      <c r="A111" s="161" t="s">
        <v>20</v>
      </c>
      <c r="B111" s="161"/>
      <c r="C111" s="161"/>
      <c r="D111" s="161"/>
      <c r="E111" s="161"/>
      <c r="F111" s="162">
        <f>H18+H22+H27+H50+H54+H58+H63+H68+H72+H78+H88+H101+H106</f>
        <v>97924</v>
      </c>
      <c r="G111" s="162"/>
      <c r="H111" s="162"/>
      <c r="I111" s="162">
        <f>K18+K22+K27+K50+K54+K58+K63+K68+K72+K78+K88+K101+K106</f>
        <v>111584</v>
      </c>
      <c r="J111" s="162"/>
      <c r="K111" s="162"/>
      <c r="L111" s="162">
        <f>N18+N22+N27+N50+N54+N58+N63+N68+N72+N78+N88+N101+N106</f>
        <v>112803.3</v>
      </c>
      <c r="M111" s="162"/>
      <c r="N111" s="162"/>
      <c r="O111" s="162">
        <f>Q18+Q22+Q27+Q50+Q54+Q58+Q63+Q68+Q72+Q78+Q88+Q101+Q106</f>
        <v>112875.3</v>
      </c>
      <c r="P111" s="162"/>
      <c r="Q111" s="162"/>
      <c r="R111" s="162">
        <f>T18+T22+T27+T50+T54+T58+T63+T68+T72+T78+T88+T101+T106</f>
        <v>112885.3</v>
      </c>
      <c r="S111" s="162"/>
      <c r="T111" s="162"/>
      <c r="U111" s="69">
        <f>R111+O111+L111+I111+F111</f>
        <v>548071.9</v>
      </c>
      <c r="V111" s="103"/>
    </row>
    <row r="112" spans="1:22" ht="20.25" customHeight="1">
      <c r="A112" s="165" t="s">
        <v>21</v>
      </c>
      <c r="B112" s="166"/>
      <c r="C112" s="166"/>
      <c r="D112" s="166"/>
      <c r="E112" s="167"/>
      <c r="F112" s="160">
        <f>H17+H108</f>
        <v>90045.200000000012</v>
      </c>
      <c r="G112" s="160"/>
      <c r="H112" s="160"/>
      <c r="I112" s="160">
        <f>K17+K108</f>
        <v>90045.200000000012</v>
      </c>
      <c r="J112" s="160"/>
      <c r="K112" s="160"/>
      <c r="L112" s="160">
        <f>N17+N108</f>
        <v>90045.200000000012</v>
      </c>
      <c r="M112" s="160"/>
      <c r="N112" s="160"/>
      <c r="O112" s="160">
        <f>Q17+Q108</f>
        <v>90045.200000000012</v>
      </c>
      <c r="P112" s="160"/>
      <c r="Q112" s="160"/>
      <c r="R112" s="160">
        <f>T17+T108</f>
        <v>90045.200000000012</v>
      </c>
      <c r="S112" s="160"/>
      <c r="T112" s="160"/>
      <c r="U112" s="69">
        <f>R112+O112+L112+I112+F112</f>
        <v>450226.00000000006</v>
      </c>
    </row>
    <row r="113" spans="1:21" ht="22.5" customHeight="1">
      <c r="A113" s="163" t="s">
        <v>22</v>
      </c>
      <c r="B113" s="163"/>
      <c r="C113" s="163"/>
      <c r="D113" s="163"/>
      <c r="E113" s="163"/>
      <c r="F113" s="163"/>
      <c r="G113" s="163"/>
      <c r="H113" s="163"/>
      <c r="I113" s="163"/>
      <c r="J113" s="163"/>
      <c r="K113" s="163"/>
      <c r="L113" s="163"/>
      <c r="M113" s="163"/>
      <c r="N113" s="163"/>
      <c r="O113" s="163"/>
      <c r="P113" s="163"/>
      <c r="Q113" s="163"/>
      <c r="R113" s="163"/>
      <c r="S113" s="163"/>
      <c r="T113" s="163"/>
      <c r="U113" s="163"/>
    </row>
    <row r="114" spans="1:21" ht="16.5">
      <c r="A114" s="164" t="s">
        <v>23</v>
      </c>
      <c r="B114" s="164"/>
      <c r="C114" s="164"/>
      <c r="D114" s="164"/>
      <c r="E114" s="91">
        <f>29400</f>
        <v>29400</v>
      </c>
      <c r="F114" s="37"/>
      <c r="G114" s="37"/>
      <c r="H114" s="37"/>
      <c r="I114" s="37"/>
      <c r="J114" s="37"/>
      <c r="K114" s="37"/>
      <c r="L114" s="38"/>
      <c r="M114" s="38"/>
      <c r="N114" s="38"/>
      <c r="O114" s="38"/>
      <c r="P114" s="38"/>
      <c r="Q114" s="38"/>
      <c r="R114" s="38"/>
      <c r="S114" s="38"/>
      <c r="T114" s="38"/>
      <c r="U114" s="37"/>
    </row>
    <row r="115" spans="1:21" ht="17.25" customHeight="1">
      <c r="A115" s="163" t="s">
        <v>24</v>
      </c>
      <c r="B115" s="163"/>
      <c r="C115" s="163"/>
      <c r="D115" s="163"/>
      <c r="E115" s="39"/>
      <c r="F115" s="39"/>
      <c r="G115" s="39"/>
      <c r="H115" s="39"/>
      <c r="I115" s="39"/>
      <c r="J115" s="39"/>
      <c r="K115" s="39"/>
      <c r="L115" s="39"/>
      <c r="M115" s="39"/>
      <c r="N115" s="39"/>
      <c r="O115" s="39"/>
      <c r="P115" s="39"/>
      <c r="Q115" s="39"/>
      <c r="R115" s="39"/>
      <c r="S115" s="39"/>
      <c r="T115" s="39"/>
      <c r="U115" s="159">
        <f>U110+U111+U112</f>
        <v>1007832.9000000001</v>
      </c>
    </row>
    <row r="121" spans="1:21">
      <c r="D121" s="119">
        <f>U109-E114</f>
        <v>978432.9</v>
      </c>
    </row>
  </sheetData>
  <mergeCells count="95">
    <mergeCell ref="D4:D5"/>
    <mergeCell ref="U4:U5"/>
    <mergeCell ref="O4:Q4"/>
    <mergeCell ref="R4:T4"/>
    <mergeCell ref="E4:E5"/>
    <mergeCell ref="F4:H4"/>
    <mergeCell ref="I4:K4"/>
    <mergeCell ref="L4:N4"/>
    <mergeCell ref="B107:U107"/>
    <mergeCell ref="R1:U1"/>
    <mergeCell ref="A2:U2"/>
    <mergeCell ref="A4:A5"/>
    <mergeCell ref="B4:B5"/>
    <mergeCell ref="C4:C5"/>
    <mergeCell ref="A7:U7"/>
    <mergeCell ref="B102:U102"/>
    <mergeCell ref="B96:U96"/>
    <mergeCell ref="A100:E100"/>
    <mergeCell ref="C97:C99"/>
    <mergeCell ref="B8:U8"/>
    <mergeCell ref="C9:C10"/>
    <mergeCell ref="C11:C12"/>
    <mergeCell ref="A21:E21"/>
    <mergeCell ref="A27:E27"/>
    <mergeCell ref="A22:E22"/>
    <mergeCell ref="B23:U23"/>
    <mergeCell ref="A26:E26"/>
    <mergeCell ref="A16:E16"/>
    <mergeCell ref="A17:E17"/>
    <mergeCell ref="A18:E18"/>
    <mergeCell ref="B19:U19"/>
    <mergeCell ref="A53:E53"/>
    <mergeCell ref="A54:E54"/>
    <mergeCell ref="A28:E28"/>
    <mergeCell ref="B29:U29"/>
    <mergeCell ref="D30:D34"/>
    <mergeCell ref="E30:E34"/>
    <mergeCell ref="B59:U59"/>
    <mergeCell ref="A62:E62"/>
    <mergeCell ref="A48:E48"/>
    <mergeCell ref="A57:E57"/>
    <mergeCell ref="A49:B49"/>
    <mergeCell ref="C30:C34"/>
    <mergeCell ref="C37:C38"/>
    <mergeCell ref="C40:C44"/>
    <mergeCell ref="A50:E50"/>
    <mergeCell ref="B51:U51"/>
    <mergeCell ref="B69:U69"/>
    <mergeCell ref="A71:E71"/>
    <mergeCell ref="A72:E72"/>
    <mergeCell ref="C81:C85"/>
    <mergeCell ref="A87:E87"/>
    <mergeCell ref="B55:U55"/>
    <mergeCell ref="A63:E63"/>
    <mergeCell ref="A64:E64"/>
    <mergeCell ref="B65:U65"/>
    <mergeCell ref="A58:E58"/>
    <mergeCell ref="A94:E94"/>
    <mergeCell ref="A109:E109"/>
    <mergeCell ref="F109:H109"/>
    <mergeCell ref="I109:K109"/>
    <mergeCell ref="L109:N109"/>
    <mergeCell ref="A88:E88"/>
    <mergeCell ref="B90:U90"/>
    <mergeCell ref="C91:C93"/>
    <mergeCell ref="L111:N111"/>
    <mergeCell ref="A67:E67"/>
    <mergeCell ref="A68:E68"/>
    <mergeCell ref="B79:U79"/>
    <mergeCell ref="O109:Q109"/>
    <mergeCell ref="R109:T109"/>
    <mergeCell ref="B73:U73"/>
    <mergeCell ref="A76:E76"/>
    <mergeCell ref="A77:E77"/>
    <mergeCell ref="A78:E78"/>
    <mergeCell ref="A115:D115"/>
    <mergeCell ref="A113:U113"/>
    <mergeCell ref="O110:Q110"/>
    <mergeCell ref="O111:Q111"/>
    <mergeCell ref="O112:Q112"/>
    <mergeCell ref="R110:T110"/>
    <mergeCell ref="R111:T111"/>
    <mergeCell ref="R112:T112"/>
    <mergeCell ref="A114:D114"/>
    <mergeCell ref="A112:E112"/>
    <mergeCell ref="F112:H112"/>
    <mergeCell ref="I112:K112"/>
    <mergeCell ref="L112:N112"/>
    <mergeCell ref="A110:E110"/>
    <mergeCell ref="F110:H110"/>
    <mergeCell ref="I110:K110"/>
    <mergeCell ref="L110:N110"/>
    <mergeCell ref="A111:E111"/>
    <mergeCell ref="F111:H111"/>
    <mergeCell ref="I111:K111"/>
  </mergeCells>
  <phoneticPr fontId="0" type="noConversion"/>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19" max="20" man="1"/>
    <brk id="35" max="16383" man="1"/>
    <brk id="50" max="16383" man="1"/>
    <brk id="72" max="16383" man="1"/>
    <brk id="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25.02.2019</vt:lpstr>
      <vt:lpstr>'25.02.2019'!Область_печати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razumova.ns</cp:lastModifiedBy>
  <cp:lastPrinted>2019-08-13T06:50:58Z</cp:lastPrinted>
  <dcterms:created xsi:type="dcterms:W3CDTF">2017-12-15T06:16:59Z</dcterms:created>
  <dcterms:modified xsi:type="dcterms:W3CDTF">2019-09-04T04:18:53Z</dcterms:modified>
</cp:coreProperties>
</file>