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336" tabRatio="563" activeTab="1"/>
  </bookViews>
  <sheets>
    <sheet name="Прил.1(финансы)" sheetId="1" r:id="rId1"/>
    <sheet name="Прил.2 (показатели) " sheetId="2" r:id="rId2"/>
  </sheets>
  <definedNames>
    <definedName name="_xlnm.Print_Titles" localSheetId="1">'Прил.2 (показатели) '!$10:$12</definedName>
    <definedName name="_xlnm.Print_Area" localSheetId="0">'Прил.1(финансы)'!$B$1:$AE$28</definedName>
    <definedName name="_xlnm.Print_Area" localSheetId="1">'Прил.2 (показатели) '!$A$1:$J$27</definedName>
  </definedNames>
  <calcPr fullCalcOnLoad="1"/>
</workbook>
</file>

<file path=xl/sharedStrings.xml><?xml version="1.0" encoding="utf-8"?>
<sst xmlns="http://schemas.openxmlformats.org/spreadsheetml/2006/main" count="171" uniqueCount="98">
  <si>
    <t>Местный бюджет</t>
  </si>
  <si>
    <t>ед.</t>
  </si>
  <si>
    <t>Приложение № 1</t>
  </si>
  <si>
    <t>№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</si>
  <si>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</si>
  <si>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</si>
  <si>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</si>
  <si>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ИТОГО</t>
  </si>
  <si>
    <t>Всего</t>
  </si>
  <si>
    <t>Област-ной бюджет</t>
  </si>
  <si>
    <t>Федера-льный бюджет</t>
  </si>
  <si>
    <t>Внебюд-жетные средства</t>
  </si>
  <si>
    <t>1.1</t>
  </si>
  <si>
    <t>департамент городского хозяйства</t>
  </si>
  <si>
    <t>Итого по задаче 1</t>
  </si>
  <si>
    <t>Приложение № 2</t>
  </si>
  <si>
    <t>Наименование показателей (индикаторов)</t>
  </si>
  <si>
    <t>Ед. изм.</t>
  </si>
  <si>
    <t>Значение показателей (индикаторов) по годам</t>
  </si>
  <si>
    <t>Перечень мероприятий муниципальной программы</t>
  </si>
  <si>
    <t>№ п/п</t>
  </si>
  <si>
    <t>Финансовое обеспечение реализации муниципальной программы, тыс. руб.</t>
  </si>
  <si>
    <t xml:space="preserve">Цель: Создание безопасных и благоприятных условий для эксплуатации помещений, находящихся в муниципальной собственности городского округа Тольятти </t>
  </si>
  <si>
    <t>2.1</t>
  </si>
  <si>
    <t>Итого по задаче 2</t>
  </si>
  <si>
    <t>Итого по задаче 3</t>
  </si>
  <si>
    <t>Итого по Программе</t>
  </si>
  <si>
    <t>кв.м.</t>
  </si>
  <si>
    <t xml:space="preserve">ед.  </t>
  </si>
  <si>
    <t xml:space="preserve">Количество установленных ИПУ по водоснабжению </t>
  </si>
  <si>
    <t>к Постановлению мэрии городского округа Тольятти                           от _____________  № ___________</t>
  </si>
  <si>
    <r>
      <t xml:space="preserve">Задача 2. Обеспечение безопасной эксплуатации бытового газоиспользующего оборудования </t>
    </r>
    <r>
      <rPr>
        <sz val="10"/>
        <color indexed="8"/>
        <rFont val="Times New Roman"/>
        <family val="1"/>
      </rPr>
      <t>в жилых муниципальных  помещениях.</t>
    </r>
  </si>
  <si>
    <t>Задача 2. Обеспечение безопасной эксплуатации бытового газоиспользующего оборудования в жилых муниципальных  помещениях</t>
  </si>
  <si>
    <t>0502</t>
  </si>
  <si>
    <t>0501</t>
  </si>
  <si>
    <t>1.1.</t>
  </si>
  <si>
    <t>2.1.</t>
  </si>
  <si>
    <t>3.1.</t>
  </si>
  <si>
    <t>ООО СамараКомплектСервис, НМЦК-812999,84  МК 590000  эк-222999,84 (ДГХ 111тр, ДФ 112тр)       1936-п/1 открыли на 100тр(7 плит)  Снимаем 813-(111-100)-112=690тр</t>
  </si>
  <si>
    <t>ООО Строй-Альянс НМЦК-29859,23  МК-297100,26  эк.-1492,97 (-197,18)                 ООО Строй-Плюс, НМЦК-2932626,7  МК-2443021,07   эк.-489605,63 (-244802,82)              снимаем 6755-245дгх(244,8+0,2)-246дф=6264  снимаем 225 (вся экономия от последнего МК)</t>
  </si>
  <si>
    <t>снимаем 3 тр (вся экономия)</t>
  </si>
  <si>
    <t>всего</t>
  </si>
  <si>
    <t>Было</t>
  </si>
  <si>
    <t>Стало</t>
  </si>
  <si>
    <t>1.2.</t>
  </si>
  <si>
    <t>Разработка проектов переустройства и (или) перепланировки помещений</t>
  </si>
  <si>
    <t xml:space="preserve">Количество разработанных проектов переустройства и (или) перепланировки помещений </t>
  </si>
  <si>
    <t>-</t>
  </si>
  <si>
    <t>Количество замененного бытового газоиспользующего оборудования: плит газовых</t>
  </si>
  <si>
    <r>
      <t xml:space="preserve">Площадь отремонтированных </t>
    </r>
    <r>
      <rPr>
        <sz val="10"/>
        <color indexed="8"/>
        <rFont val="Times New Roman"/>
        <family val="1"/>
      </rPr>
      <t>помещений</t>
    </r>
  </si>
  <si>
    <r>
      <t xml:space="preserve">Количество отремонтированных </t>
    </r>
    <r>
      <rPr>
        <sz val="10"/>
        <color indexed="8"/>
        <rFont val="Times New Roman"/>
        <family val="1"/>
      </rPr>
      <t>помещений в многоквартирных домах,  пригодных для проживания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</si>
  <si>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2023 </t>
    </r>
    <r>
      <rPr>
        <sz val="10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</si>
  <si>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>2024</t>
    </r>
    <r>
      <rPr>
        <sz val="10"/>
        <color indexed="8"/>
        <rFont val="Times New Roman"/>
        <family val="1"/>
      </rPr>
      <t xml:space="preserve"> 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</si>
  <si>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2025 </t>
    </r>
    <r>
      <rPr>
        <sz val="10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</si>
  <si>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2026 </t>
    </r>
    <r>
      <rPr>
        <sz val="10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</si>
  <si>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2027 </t>
    </r>
    <r>
      <rPr>
        <sz val="10"/>
        <color indexed="8"/>
        <rFont val="Times New Roman"/>
        <family val="1"/>
      </rPr>
      <t>год</t>
    </r>
  </si>
  <si>
    <t>Базовое значение (2021 год)</t>
  </si>
  <si>
    <t>2023 г.</t>
  </si>
  <si>
    <t>2024 г.</t>
  </si>
  <si>
    <t>2025 г.</t>
  </si>
  <si>
    <t>2026 г.</t>
  </si>
  <si>
    <t>2027 г.</t>
  </si>
  <si>
    <t xml:space="preserve">Задача 3. Обеспечение жилых муниципальных помещений индивидуальными приборами учета потребления коммунальных ресурсов </t>
  </si>
  <si>
    <t>2023-2027</t>
  </si>
  <si>
    <t>3.1</t>
  </si>
  <si>
    <t>к Муниципальной программе "Ремонт помещений, находящихся в муниципальной собственности городского округа Тольятти, на 2023-2027 годы"</t>
  </si>
  <si>
    <t>Задача 3. Обеспечение жилых муниципальных помещений индивидуальными приборами учета потребления коммунальных ресурсов</t>
  </si>
  <si>
    <t>Замена бытового газоиспользующего оборудования, непригодного для дальнейшей эксплуатации</t>
  </si>
  <si>
    <t>Установка индивидуальных приборов учета потребления коммунальных ресурсов</t>
  </si>
  <si>
    <t>Количество жилых муниципальных помещений, оборудованных ИПУ</t>
  </si>
  <si>
    <t xml:space="preserve">  -</t>
  </si>
  <si>
    <t xml:space="preserve"> -</t>
  </si>
  <si>
    <r>
      <t xml:space="preserve">Задача 1: Приведение временно свободных </t>
    </r>
    <r>
      <rPr>
        <sz val="10"/>
        <color indexed="8"/>
        <rFont val="Times New Roman"/>
        <family val="1"/>
      </rPr>
      <t xml:space="preserve">муниципальных помещений </t>
    </r>
    <r>
      <rPr>
        <sz val="10"/>
        <rFont val="Times New Roman"/>
        <family val="1"/>
      </rPr>
      <t xml:space="preserve">в технически исправное </t>
    </r>
    <r>
      <rPr>
        <sz val="10"/>
        <color indexed="8"/>
        <rFont val="Times New Roman"/>
        <family val="1"/>
      </rPr>
      <t xml:space="preserve">состояние для дальнейшего распределения администрацией городского округа Тольятти гражданам, нуждающимся в предоставлении жилых помещений в соответствии с действующим законодательством. </t>
    </r>
  </si>
  <si>
    <r>
      <t xml:space="preserve">Задача 1: Приведение временно свободных </t>
    </r>
    <r>
      <rPr>
        <sz val="10"/>
        <color indexed="8"/>
        <rFont val="Times New Roman"/>
        <family val="1"/>
      </rPr>
      <t>муниципальных помещений в технически исправное состояние для дальнейшего распределения администрацией городского округа Тольятти гражданам, нуждающимся в предоставлении жилых помещений в соответствии с действующим законодательством</t>
    </r>
  </si>
  <si>
    <r>
      <t xml:space="preserve">Показатели (индикаторы) </t>
    </r>
    <r>
      <rPr>
        <b/>
        <sz val="14"/>
        <color indexed="8"/>
        <rFont val="Times New Roman"/>
        <family val="1"/>
      </rPr>
      <t xml:space="preserve"> муниципальной программы</t>
    </r>
  </si>
  <si>
    <t>Задача 4. Приведение временно свободных нежилых муниципальных помещений в технически исправное состояние.</t>
  </si>
  <si>
    <t>4.1</t>
  </si>
  <si>
    <t>Ремонт в нежилых помещениях</t>
  </si>
  <si>
    <t>Итого по задаче 4</t>
  </si>
  <si>
    <t>Площадь отремонтированных нежилых помещений</t>
  </si>
  <si>
    <r>
      <rPr>
        <sz val="10"/>
        <rFont val="Times New Roman"/>
        <family val="1"/>
      </rPr>
      <t>Ремонт</t>
    </r>
    <r>
      <rPr>
        <sz val="10"/>
        <color indexed="8"/>
        <rFont val="Times New Roman"/>
        <family val="1"/>
      </rPr>
      <t xml:space="preserve"> 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муниципальных помещениях </t>
    </r>
  </si>
  <si>
    <r>
      <t xml:space="preserve">Ремонт в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муниципальных помещениях </t>
    </r>
  </si>
  <si>
    <t>Приложение 2</t>
  </si>
  <si>
    <t>к Постановлению администрации городского округа Тольятти от ____________ № ___________</t>
  </si>
  <si>
    <t>Приложение 1</t>
  </si>
  <si>
    <t>4.2</t>
  </si>
  <si>
    <t>Количество подготовленных проектов</t>
  </si>
  <si>
    <t>Подготовка проектной документации</t>
  </si>
  <si>
    <t>департамент по управлению муниципальным имуществом</t>
  </si>
  <si>
    <t>0113</t>
  </si>
  <si>
    <t>ДГХ</t>
  </si>
  <si>
    <t>ДУМИ</t>
  </si>
  <si>
    <t xml:space="preserve"> -  </t>
  </si>
  <si>
    <t xml:space="preserve">стало </t>
  </si>
  <si>
    <t>0501 ДУМИ</t>
  </si>
  <si>
    <t xml:space="preserve">департамент по управлению муниципальным имуществом </t>
  </si>
  <si>
    <t>0502 ДГХ</t>
  </si>
  <si>
    <t>2023, 2027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</si>
</sst>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54" fillId="33" borderId="0" xfId="0" applyFont="1" applyFill="1" applyAlignment="1">
      <alignment vertical="center"/>
    </xf>
    <xf numFmtId="3" fontId="55" fillId="33" borderId="0" xfId="0" applyNumberFormat="1" applyFont="1" applyFill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>
      <alignment vertical="center" wrapText="1"/>
    </xf>
    <xf numFmtId="0" fontId="0" fillId="33" borderId="0" xfId="0" applyFill="1" applyAlignment="1">
      <alignment wrapText="1"/>
    </xf>
    <xf numFmtId="0" fontId="53" fillId="33" borderId="0" xfId="0" applyFont="1" applyFill="1" applyAlignment="1">
      <alignment wrapText="1"/>
    </xf>
    <xf numFmtId="0" fontId="42" fillId="33" borderId="0" xfId="0" applyFont="1" applyFill="1" applyAlignment="1">
      <alignment wrapText="1"/>
    </xf>
    <xf numFmtId="49" fontId="53" fillId="33" borderId="0" xfId="0" applyNumberFormat="1" applyFont="1" applyFill="1" applyAlignment="1">
      <alignment horizontal="center" vertical="center" wrapText="1"/>
    </xf>
    <xf numFmtId="49" fontId="42" fillId="33" borderId="0" xfId="0" applyNumberFormat="1" applyFont="1" applyFill="1" applyAlignment="1">
      <alignment horizontal="center" vertical="center" wrapText="1"/>
    </xf>
    <xf numFmtId="49" fontId="55" fillId="33" borderId="0" xfId="0" applyNumberFormat="1" applyFont="1" applyFill="1" applyAlignment="1">
      <alignment horizontal="center" vertical="center" wrapText="1"/>
    </xf>
    <xf numFmtId="0" fontId="52" fillId="33" borderId="0" xfId="0" applyFont="1" applyFill="1" applyBorder="1" applyAlignment="1">
      <alignment/>
    </xf>
    <xf numFmtId="4" fontId="52" fillId="33" borderId="0" xfId="0" applyNumberFormat="1" applyFont="1" applyFill="1" applyAlignment="1">
      <alignment/>
    </xf>
    <xf numFmtId="3" fontId="42" fillId="33" borderId="0" xfId="0" applyNumberFormat="1" applyFont="1" applyFill="1" applyAlignment="1">
      <alignment/>
    </xf>
    <xf numFmtId="3" fontId="53" fillId="33" borderId="0" xfId="0" applyNumberFormat="1" applyFont="1" applyFill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0" xfId="74" applyNumberFormat="1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/>
    </xf>
    <xf numFmtId="176" fontId="53" fillId="33" borderId="10" xfId="0" applyNumberFormat="1" applyFont="1" applyFill="1" applyBorder="1" applyAlignment="1">
      <alignment/>
    </xf>
    <xf numFmtId="3" fontId="55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3" fontId="54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176" fontId="5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54" fillId="33" borderId="10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49" fontId="54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right" vertical="center"/>
    </xf>
    <xf numFmtId="3" fontId="57" fillId="33" borderId="0" xfId="0" applyNumberFormat="1" applyFont="1" applyFill="1" applyAlignment="1">
      <alignment wrapText="1"/>
    </xf>
    <xf numFmtId="0" fontId="0" fillId="33" borderId="0" xfId="0" applyFill="1" applyBorder="1" applyAlignment="1">
      <alignment/>
    </xf>
    <xf numFmtId="49" fontId="54" fillId="33" borderId="10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/>
    </xf>
    <xf numFmtId="0" fontId="0" fillId="33" borderId="0" xfId="0" applyFill="1" applyAlignment="1">
      <alignment horizontal="center" wrapText="1"/>
    </xf>
    <xf numFmtId="0" fontId="5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8" fillId="33" borderId="10" xfId="60" applyFont="1" applyFill="1" applyBorder="1" applyAlignment="1">
      <alignment horizontal="left" vertical="center" wrapText="1"/>
      <protection/>
    </xf>
    <xf numFmtId="49" fontId="54" fillId="33" borderId="10" xfId="0" applyNumberFormat="1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55" fillId="33" borderId="10" xfId="0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3" fontId="54" fillId="33" borderId="10" xfId="74" applyNumberFormat="1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49" fontId="52" fillId="33" borderId="0" xfId="0" applyNumberFormat="1" applyFont="1" applyFill="1" applyAlignment="1">
      <alignment/>
    </xf>
    <xf numFmtId="3" fontId="52" fillId="33" borderId="0" xfId="0" applyNumberFormat="1" applyFont="1" applyFill="1" applyAlignment="1">
      <alignment/>
    </xf>
    <xf numFmtId="0" fontId="52" fillId="33" borderId="0" xfId="0" applyFont="1" applyFill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0" fontId="54" fillId="0" borderId="0" xfId="0" applyFont="1" applyFill="1" applyAlignment="1">
      <alignment vertical="top" wrapText="1"/>
    </xf>
    <xf numFmtId="0" fontId="52" fillId="0" borderId="0" xfId="0" applyFont="1" applyFill="1" applyAlignment="1">
      <alignment vertical="center"/>
    </xf>
    <xf numFmtId="0" fontId="54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8" fillId="0" borderId="10" xfId="74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5" fillId="0" borderId="10" xfId="74" applyNumberFormat="1" applyFont="1" applyFill="1" applyBorder="1" applyAlignment="1" applyProtection="1">
      <alignment horizontal="center" vertical="center"/>
      <protection/>
    </xf>
    <xf numFmtId="0" fontId="52" fillId="0" borderId="11" xfId="0" applyFont="1" applyFill="1" applyBorder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 horizontal="right"/>
    </xf>
    <xf numFmtId="3" fontId="52" fillId="0" borderId="0" xfId="0" applyNumberFormat="1" applyFont="1" applyFill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horizontal="left" vertical="center" wrapText="1"/>
    </xf>
    <xf numFmtId="49" fontId="55" fillId="33" borderId="10" xfId="0" applyNumberFormat="1" applyFont="1" applyFill="1" applyBorder="1" applyAlignment="1">
      <alignment horizontal="right" vertical="center" wrapText="1"/>
    </xf>
    <xf numFmtId="0" fontId="54" fillId="33" borderId="10" xfId="0" applyNumberFormat="1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/>
    </xf>
    <xf numFmtId="0" fontId="54" fillId="33" borderId="13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left" vertical="center"/>
    </xf>
    <xf numFmtId="49" fontId="54" fillId="33" borderId="16" xfId="0" applyNumberFormat="1" applyFont="1" applyFill="1" applyBorder="1" applyAlignment="1">
      <alignment horizontal="center" vertical="center" wrapText="1"/>
    </xf>
    <xf numFmtId="49" fontId="54" fillId="33" borderId="17" xfId="0" applyNumberFormat="1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left" vertical="center" wrapText="1"/>
    </xf>
    <xf numFmtId="0" fontId="54" fillId="33" borderId="17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right"/>
    </xf>
    <xf numFmtId="0" fontId="54" fillId="0" borderId="0" xfId="0" applyFont="1" applyFill="1" applyAlignment="1">
      <alignment horizontal="right"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right" vertical="center"/>
    </xf>
    <xf numFmtId="0" fontId="42" fillId="33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54" fillId="33" borderId="0" xfId="0" applyNumberFormat="1" applyFont="1" applyFill="1" applyAlignment="1">
      <alignment horizontal="left" vertical="center" wrapText="1"/>
    </xf>
    <xf numFmtId="2" fontId="58" fillId="33" borderId="18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vertical="center" wrapText="1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right" vertical="center" wrapText="1"/>
    </xf>
    <xf numFmtId="0" fontId="5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horizontal="right" vertical="center" wrapText="1"/>
    </xf>
    <xf numFmtId="0" fontId="58" fillId="33" borderId="18" xfId="0" applyFont="1" applyFill="1" applyBorder="1" applyAlignment="1">
      <alignment horizontal="center" vertical="center"/>
    </xf>
    <xf numFmtId="16" fontId="54" fillId="33" borderId="13" xfId="0" applyNumberFormat="1" applyFont="1" applyFill="1" applyBorder="1" applyAlignment="1">
      <alignment horizontal="left" vertical="center" wrapText="1"/>
    </xf>
    <xf numFmtId="16" fontId="54" fillId="33" borderId="14" xfId="0" applyNumberFormat="1" applyFont="1" applyFill="1" applyBorder="1" applyAlignment="1">
      <alignment horizontal="left" vertical="center" wrapText="1"/>
    </xf>
    <xf numFmtId="16" fontId="54" fillId="33" borderId="15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6" fontId="54" fillId="33" borderId="16" xfId="0" applyNumberFormat="1" applyFont="1" applyFill="1" applyBorder="1" applyAlignment="1">
      <alignment horizontal="center" vertical="center" wrapText="1"/>
    </xf>
    <xf numFmtId="16" fontId="54" fillId="33" borderId="17" xfId="0" applyNumberFormat="1" applyFont="1" applyFill="1" applyBorder="1" applyAlignment="1">
      <alignment horizontal="center" vertical="center" wrapText="1"/>
    </xf>
    <xf numFmtId="16" fontId="54" fillId="33" borderId="10" xfId="0" applyNumberFormat="1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7" xfId="56"/>
    <cellStyle name="Обычный 3" xfId="57"/>
    <cellStyle name="Обычный 3 2" xfId="58"/>
    <cellStyle name="Обычный 4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3" xfId="72"/>
    <cellStyle name="Финансовый 3" xfId="73"/>
    <cellStyle name="Финансовый 3 2" xfId="74"/>
    <cellStyle name="Финансовый 3 2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K40"/>
  <sheetViews>
    <sheetView view="pageBreakPreview" zoomScale="75" zoomScaleNormal="91" zoomScaleSheetLayoutView="75" workbookViewId="0" topLeftCell="B1">
      <selection activeCell="G26" sqref="G26"/>
    </sheetView>
  </sheetViews>
  <sheetFormatPr defaultColWidth="9.140625" defaultRowHeight="15"/>
  <cols>
    <col min="1" max="1" width="9.140625" style="14" hidden="1" customWidth="1"/>
    <col min="2" max="2" width="3.57421875" style="1" customWidth="1"/>
    <col min="3" max="3" width="40.421875" style="1" customWidth="1"/>
    <col min="4" max="4" width="13.28125" style="1" customWidth="1"/>
    <col min="5" max="5" width="7.7109375" style="1" customWidth="1"/>
    <col min="6" max="6" width="6.8515625" style="1" customWidth="1"/>
    <col min="7" max="8" width="7.421875" style="1" customWidth="1"/>
    <col min="9" max="9" width="6.8515625" style="1" customWidth="1"/>
    <col min="10" max="11" width="6.8515625" style="90" customWidth="1"/>
    <col min="12" max="12" width="7.7109375" style="90" customWidth="1"/>
    <col min="13" max="16" width="6.8515625" style="90" customWidth="1"/>
    <col min="17" max="17" width="7.7109375" style="90" customWidth="1"/>
    <col min="18" max="21" width="6.8515625" style="90" customWidth="1"/>
    <col min="22" max="22" width="8.140625" style="90" customWidth="1"/>
    <col min="23" max="26" width="6.8515625" style="90" customWidth="1"/>
    <col min="27" max="27" width="8.140625" style="90" customWidth="1"/>
    <col min="28" max="30" width="6.8515625" style="90" customWidth="1"/>
    <col min="31" max="31" width="9.7109375" style="101" customWidth="1"/>
    <col min="32" max="32" width="71.140625" style="9" hidden="1" customWidth="1"/>
    <col min="33" max="16384" width="9.140625" style="1" customWidth="1"/>
  </cols>
  <sheetData>
    <row r="1" spans="17:31" ht="12" customHeight="1">
      <c r="Q1" s="91"/>
      <c r="R1" s="91"/>
      <c r="S1" s="91"/>
      <c r="T1" s="91"/>
      <c r="U1" s="91"/>
      <c r="V1" s="91"/>
      <c r="W1" s="91"/>
      <c r="X1" s="91"/>
      <c r="Y1" s="91"/>
      <c r="Z1" s="92"/>
      <c r="AA1" s="92"/>
      <c r="AB1" s="92"/>
      <c r="AC1" s="119" t="s">
        <v>84</v>
      </c>
      <c r="AD1" s="119"/>
      <c r="AE1" s="119"/>
    </row>
    <row r="2" spans="17:31" ht="29.25" customHeight="1">
      <c r="Q2" s="93"/>
      <c r="R2" s="93"/>
      <c r="S2" s="93"/>
      <c r="T2" s="93"/>
      <c r="U2" s="93"/>
      <c r="V2" s="93"/>
      <c r="W2" s="93"/>
      <c r="X2" s="93"/>
      <c r="Y2" s="93"/>
      <c r="Z2" s="120" t="s">
        <v>83</v>
      </c>
      <c r="AA2" s="120"/>
      <c r="AB2" s="120"/>
      <c r="AC2" s="120"/>
      <c r="AD2" s="120"/>
      <c r="AE2" s="120"/>
    </row>
    <row r="3" spans="18:31" ht="21" customHeight="1">
      <c r="R3" s="91"/>
      <c r="S3" s="91"/>
      <c r="T3" s="91"/>
      <c r="U3" s="91"/>
      <c r="V3" s="91"/>
      <c r="W3" s="91"/>
      <c r="X3" s="91"/>
      <c r="Y3" s="91"/>
      <c r="Z3" s="119" t="s">
        <v>2</v>
      </c>
      <c r="AA3" s="119"/>
      <c r="AB3" s="119"/>
      <c r="AC3" s="119"/>
      <c r="AD3" s="119"/>
      <c r="AE3" s="119"/>
    </row>
    <row r="4" spans="1:32" s="3" customFormat="1" ht="42.75" customHeight="1">
      <c r="A4" s="14"/>
      <c r="J4" s="94"/>
      <c r="K4" s="94"/>
      <c r="L4" s="94"/>
      <c r="M4" s="94"/>
      <c r="N4" s="94"/>
      <c r="O4" s="94"/>
      <c r="P4" s="94"/>
      <c r="Q4" s="94"/>
      <c r="R4" s="95"/>
      <c r="S4" s="95"/>
      <c r="T4" s="95"/>
      <c r="U4" s="95"/>
      <c r="V4" s="95"/>
      <c r="W4" s="95"/>
      <c r="X4" s="95"/>
      <c r="Y4" s="95"/>
      <c r="Z4" s="128" t="s">
        <v>65</v>
      </c>
      <c r="AA4" s="128"/>
      <c r="AB4" s="128"/>
      <c r="AC4" s="128"/>
      <c r="AD4" s="128"/>
      <c r="AE4" s="128"/>
      <c r="AF4" s="10"/>
    </row>
    <row r="5" spans="3:31" ht="33.75" customHeight="1">
      <c r="C5" s="127" t="s">
        <v>19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</row>
    <row r="6" spans="2:31" ht="21.75" customHeight="1">
      <c r="B6" s="121" t="s">
        <v>20</v>
      </c>
      <c r="C6" s="121" t="s">
        <v>4</v>
      </c>
      <c r="D6" s="121" t="s">
        <v>5</v>
      </c>
      <c r="E6" s="121" t="s">
        <v>6</v>
      </c>
      <c r="F6" s="121" t="s">
        <v>21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</row>
    <row r="7" spans="2:31" ht="21.75" customHeight="1">
      <c r="B7" s="121"/>
      <c r="C7" s="121"/>
      <c r="D7" s="121"/>
      <c r="E7" s="121"/>
      <c r="F7" s="121" t="s">
        <v>51</v>
      </c>
      <c r="G7" s="121"/>
      <c r="H7" s="121"/>
      <c r="I7" s="121"/>
      <c r="J7" s="121"/>
      <c r="K7" s="125" t="s">
        <v>52</v>
      </c>
      <c r="L7" s="125"/>
      <c r="M7" s="125"/>
      <c r="N7" s="125"/>
      <c r="O7" s="125"/>
      <c r="P7" s="125" t="s">
        <v>53</v>
      </c>
      <c r="Q7" s="125"/>
      <c r="R7" s="125"/>
      <c r="S7" s="125"/>
      <c r="T7" s="125"/>
      <c r="U7" s="125" t="s">
        <v>54</v>
      </c>
      <c r="V7" s="125"/>
      <c r="W7" s="125"/>
      <c r="X7" s="125"/>
      <c r="Y7" s="125"/>
      <c r="Z7" s="125" t="s">
        <v>55</v>
      </c>
      <c r="AA7" s="125"/>
      <c r="AB7" s="125"/>
      <c r="AC7" s="125"/>
      <c r="AD7" s="125"/>
      <c r="AE7" s="124" t="s">
        <v>7</v>
      </c>
    </row>
    <row r="8" spans="2:31" ht="39.75" customHeight="1">
      <c r="B8" s="121"/>
      <c r="C8" s="121"/>
      <c r="D8" s="121"/>
      <c r="E8" s="121"/>
      <c r="F8" s="8" t="s">
        <v>8</v>
      </c>
      <c r="G8" s="8" t="s">
        <v>0</v>
      </c>
      <c r="H8" s="8" t="s">
        <v>9</v>
      </c>
      <c r="I8" s="8" t="s">
        <v>10</v>
      </c>
      <c r="J8" s="87" t="s">
        <v>11</v>
      </c>
      <c r="K8" s="87" t="s">
        <v>8</v>
      </c>
      <c r="L8" s="87" t="s">
        <v>0</v>
      </c>
      <c r="M8" s="87" t="s">
        <v>9</v>
      </c>
      <c r="N8" s="87" t="s">
        <v>10</v>
      </c>
      <c r="O8" s="87" t="s">
        <v>11</v>
      </c>
      <c r="P8" s="87" t="s">
        <v>8</v>
      </c>
      <c r="Q8" s="87" t="s">
        <v>0</v>
      </c>
      <c r="R8" s="87" t="s">
        <v>9</v>
      </c>
      <c r="S8" s="87" t="s">
        <v>10</v>
      </c>
      <c r="T8" s="87" t="s">
        <v>11</v>
      </c>
      <c r="U8" s="87" t="s">
        <v>8</v>
      </c>
      <c r="V8" s="87" t="s">
        <v>0</v>
      </c>
      <c r="W8" s="87" t="s">
        <v>9</v>
      </c>
      <c r="X8" s="87" t="s">
        <v>10</v>
      </c>
      <c r="Y8" s="87" t="s">
        <v>11</v>
      </c>
      <c r="Z8" s="87" t="s">
        <v>8</v>
      </c>
      <c r="AA8" s="87" t="s">
        <v>0</v>
      </c>
      <c r="AB8" s="87" t="s">
        <v>9</v>
      </c>
      <c r="AC8" s="87" t="s">
        <v>10</v>
      </c>
      <c r="AD8" s="87" t="s">
        <v>11</v>
      </c>
      <c r="AE8" s="124"/>
    </row>
    <row r="9" spans="2:31" ht="18.75" customHeight="1">
      <c r="B9" s="21">
        <v>1</v>
      </c>
      <c r="C9" s="59">
        <v>2</v>
      </c>
      <c r="D9" s="59">
        <v>3</v>
      </c>
      <c r="E9" s="59">
        <v>4</v>
      </c>
      <c r="F9" s="59">
        <v>5</v>
      </c>
      <c r="G9" s="59">
        <v>6</v>
      </c>
      <c r="H9" s="59">
        <v>7</v>
      </c>
      <c r="I9" s="59">
        <v>8</v>
      </c>
      <c r="J9" s="73">
        <v>9</v>
      </c>
      <c r="K9" s="73">
        <v>10</v>
      </c>
      <c r="L9" s="73">
        <v>11</v>
      </c>
      <c r="M9" s="73">
        <v>12</v>
      </c>
      <c r="N9" s="73">
        <v>13</v>
      </c>
      <c r="O9" s="73">
        <v>14</v>
      </c>
      <c r="P9" s="73">
        <v>15</v>
      </c>
      <c r="Q9" s="73">
        <v>16</v>
      </c>
      <c r="R9" s="73">
        <v>17</v>
      </c>
      <c r="S9" s="73">
        <v>18</v>
      </c>
      <c r="T9" s="73">
        <v>19</v>
      </c>
      <c r="U9" s="73">
        <v>20</v>
      </c>
      <c r="V9" s="73">
        <v>21</v>
      </c>
      <c r="W9" s="73">
        <v>22</v>
      </c>
      <c r="X9" s="73">
        <v>23</v>
      </c>
      <c r="Y9" s="73">
        <v>24</v>
      </c>
      <c r="Z9" s="73">
        <v>25</v>
      </c>
      <c r="AA9" s="73">
        <v>26</v>
      </c>
      <c r="AB9" s="73">
        <v>27</v>
      </c>
      <c r="AC9" s="73">
        <v>28</v>
      </c>
      <c r="AD9" s="73">
        <v>29</v>
      </c>
      <c r="AE9" s="96">
        <v>30</v>
      </c>
    </row>
    <row r="10" spans="1:32" s="4" customFormat="1" ht="21.75" customHeight="1">
      <c r="A10" s="15"/>
      <c r="B10" s="108" t="s">
        <v>22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1"/>
    </row>
    <row r="11" spans="1:32" s="4" customFormat="1" ht="21.75" customHeight="1">
      <c r="A11" s="15"/>
      <c r="B11" s="108" t="s">
        <v>72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1"/>
    </row>
    <row r="12" spans="1:32" ht="44.25" customHeight="1">
      <c r="A12" s="14" t="s">
        <v>34</v>
      </c>
      <c r="B12" s="115" t="s">
        <v>35</v>
      </c>
      <c r="C12" s="117" t="s">
        <v>80</v>
      </c>
      <c r="D12" s="73" t="s">
        <v>13</v>
      </c>
      <c r="E12" s="77">
        <v>2023</v>
      </c>
      <c r="F12" s="68">
        <f>G12+H12+I12+J12</f>
        <v>4181</v>
      </c>
      <c r="G12" s="68">
        <f>13335-7470-1684</f>
        <v>4181</v>
      </c>
      <c r="H12" s="68">
        <v>0</v>
      </c>
      <c r="I12" s="68">
        <v>0</v>
      </c>
      <c r="J12" s="68">
        <v>0</v>
      </c>
      <c r="K12" s="68">
        <f>L12+M12+N12+O12</f>
        <v>0</v>
      </c>
      <c r="L12" s="68">
        <f>5528-5528</f>
        <v>0</v>
      </c>
      <c r="M12" s="68">
        <v>0</v>
      </c>
      <c r="N12" s="68">
        <v>0</v>
      </c>
      <c r="O12" s="68">
        <v>0</v>
      </c>
      <c r="P12" s="68">
        <f>Q12+R12+S12+T12</f>
        <v>0</v>
      </c>
      <c r="Q12" s="68">
        <f>5528-5528</f>
        <v>0</v>
      </c>
      <c r="R12" s="68">
        <v>0</v>
      </c>
      <c r="S12" s="68">
        <v>0</v>
      </c>
      <c r="T12" s="68">
        <v>0</v>
      </c>
      <c r="U12" s="68">
        <f>V12+W12+X12+Y12</f>
        <v>0</v>
      </c>
      <c r="V12" s="68">
        <f>5564-5564</f>
        <v>0</v>
      </c>
      <c r="W12" s="68">
        <v>0</v>
      </c>
      <c r="X12" s="68">
        <v>0</v>
      </c>
      <c r="Y12" s="68">
        <v>0</v>
      </c>
      <c r="Z12" s="68">
        <f>AA12+AB12+AC12+AD12</f>
        <v>0</v>
      </c>
      <c r="AA12" s="68">
        <f>5564-5564</f>
        <v>0</v>
      </c>
      <c r="AB12" s="68">
        <v>0</v>
      </c>
      <c r="AC12" s="68">
        <v>0</v>
      </c>
      <c r="AD12" s="68">
        <v>0</v>
      </c>
      <c r="AE12" s="86">
        <f>F12+K12+P12+U12+Z12</f>
        <v>4181</v>
      </c>
      <c r="AF12" s="10" t="s">
        <v>39</v>
      </c>
    </row>
    <row r="13" spans="2:32" ht="48" customHeight="1">
      <c r="B13" s="116"/>
      <c r="C13" s="118"/>
      <c r="D13" s="87" t="s">
        <v>88</v>
      </c>
      <c r="E13" s="67" t="s">
        <v>63</v>
      </c>
      <c r="F13" s="68">
        <f>G13+H13+I13+J13</f>
        <v>7470</v>
      </c>
      <c r="G13" s="68">
        <v>7470</v>
      </c>
      <c r="H13" s="68">
        <v>0</v>
      </c>
      <c r="I13" s="68">
        <v>0</v>
      </c>
      <c r="J13" s="68">
        <v>0</v>
      </c>
      <c r="K13" s="68">
        <f>L13+M13+N13+O13</f>
        <v>15540</v>
      </c>
      <c r="L13" s="68">
        <v>15540</v>
      </c>
      <c r="M13" s="68">
        <v>0</v>
      </c>
      <c r="N13" s="68">
        <v>0</v>
      </c>
      <c r="O13" s="68">
        <v>0</v>
      </c>
      <c r="P13" s="68">
        <f>Q13+R13+S13+T13</f>
        <v>15540</v>
      </c>
      <c r="Q13" s="68">
        <v>15540</v>
      </c>
      <c r="R13" s="68">
        <v>0</v>
      </c>
      <c r="S13" s="68">
        <v>0</v>
      </c>
      <c r="T13" s="68">
        <v>0</v>
      </c>
      <c r="U13" s="68">
        <f>V13+W13+X13+Y13</f>
        <v>15540</v>
      </c>
      <c r="V13" s="68">
        <v>15540</v>
      </c>
      <c r="W13" s="68">
        <v>0</v>
      </c>
      <c r="X13" s="68">
        <v>0</v>
      </c>
      <c r="Y13" s="68">
        <v>0</v>
      </c>
      <c r="Z13" s="68">
        <f>AA13+AB13+AC13+AD13</f>
        <v>5564</v>
      </c>
      <c r="AA13" s="68">
        <v>5564</v>
      </c>
      <c r="AB13" s="68">
        <v>0</v>
      </c>
      <c r="AC13" s="68">
        <v>0</v>
      </c>
      <c r="AD13" s="68">
        <v>0</v>
      </c>
      <c r="AE13" s="86">
        <f>F13+K13+P13+U13+Z13</f>
        <v>59654</v>
      </c>
      <c r="AF13" s="10"/>
    </row>
    <row r="14" spans="2:32" ht="55.5" customHeight="1">
      <c r="B14" s="39" t="s">
        <v>44</v>
      </c>
      <c r="C14" s="28" t="s">
        <v>45</v>
      </c>
      <c r="D14" s="88" t="s">
        <v>95</v>
      </c>
      <c r="E14" s="77">
        <v>2027</v>
      </c>
      <c r="F14" s="68">
        <f>G14+H14+I14+J14</f>
        <v>0</v>
      </c>
      <c r="G14" s="68">
        <f>357-357</f>
        <v>0</v>
      </c>
      <c r="H14" s="68">
        <v>0</v>
      </c>
      <c r="I14" s="68">
        <v>0</v>
      </c>
      <c r="J14" s="68">
        <v>0</v>
      </c>
      <c r="K14" s="68">
        <f>L14+M14+N14+O14</f>
        <v>0</v>
      </c>
      <c r="L14" s="68">
        <v>0</v>
      </c>
      <c r="M14" s="68">
        <v>0</v>
      </c>
      <c r="N14" s="68">
        <v>0</v>
      </c>
      <c r="O14" s="68">
        <v>0</v>
      </c>
      <c r="P14" s="68">
        <f>Q14+R14+S14+T14</f>
        <v>0</v>
      </c>
      <c r="Q14" s="68">
        <v>0</v>
      </c>
      <c r="R14" s="68">
        <v>0</v>
      </c>
      <c r="S14" s="68">
        <v>0</v>
      </c>
      <c r="T14" s="68">
        <v>0</v>
      </c>
      <c r="U14" s="68">
        <f>V14+W14+X14+Y14</f>
        <v>0</v>
      </c>
      <c r="V14" s="68">
        <f>356-356</f>
        <v>0</v>
      </c>
      <c r="W14" s="68">
        <v>0</v>
      </c>
      <c r="X14" s="68">
        <v>0</v>
      </c>
      <c r="Y14" s="68">
        <v>0</v>
      </c>
      <c r="Z14" s="68">
        <v>356</v>
      </c>
      <c r="AA14" s="68">
        <v>356</v>
      </c>
      <c r="AB14" s="68">
        <v>0</v>
      </c>
      <c r="AC14" s="68">
        <v>0</v>
      </c>
      <c r="AD14" s="68">
        <v>0</v>
      </c>
      <c r="AE14" s="86">
        <f>F14+K14+P14+U14+Z14</f>
        <v>356</v>
      </c>
      <c r="AF14" s="10"/>
    </row>
    <row r="15" spans="1:33" s="2" customFormat="1" ht="27" customHeight="1">
      <c r="A15" s="14"/>
      <c r="B15" s="109" t="s">
        <v>14</v>
      </c>
      <c r="C15" s="109"/>
      <c r="D15" s="69"/>
      <c r="E15" s="69"/>
      <c r="F15" s="70">
        <f>G15+H15+I15+J15</f>
        <v>11651</v>
      </c>
      <c r="G15" s="70">
        <f>G12+G13+G14</f>
        <v>11651</v>
      </c>
      <c r="H15" s="70">
        <f>H12+H13+H14</f>
        <v>0</v>
      </c>
      <c r="I15" s="70">
        <f>I12+I13+I14</f>
        <v>0</v>
      </c>
      <c r="J15" s="70">
        <f>J12+J13+J14</f>
        <v>0</v>
      </c>
      <c r="K15" s="70">
        <f>L15+M15+N15+O15</f>
        <v>15540</v>
      </c>
      <c r="L15" s="70">
        <f>L12+L13+L14</f>
        <v>15540</v>
      </c>
      <c r="M15" s="70">
        <f>M12+M13+M14</f>
        <v>0</v>
      </c>
      <c r="N15" s="70">
        <f>N12+N13+N14</f>
        <v>0</v>
      </c>
      <c r="O15" s="70">
        <f>O12+O13+O14</f>
        <v>0</v>
      </c>
      <c r="P15" s="70">
        <f>Q15+R15+S15+T15</f>
        <v>15540</v>
      </c>
      <c r="Q15" s="70">
        <f>Q12+Q13+Q14</f>
        <v>15540</v>
      </c>
      <c r="R15" s="70">
        <f>R12+R13+R14</f>
        <v>0</v>
      </c>
      <c r="S15" s="70">
        <f>S12+S13+S14</f>
        <v>0</v>
      </c>
      <c r="T15" s="70">
        <f>T12+T13+T14</f>
        <v>0</v>
      </c>
      <c r="U15" s="70">
        <f>V15+W15+X15+Y15</f>
        <v>15540</v>
      </c>
      <c r="V15" s="70">
        <f>V12+V13+V14</f>
        <v>15540</v>
      </c>
      <c r="W15" s="70">
        <f>W12+W13+W14</f>
        <v>0</v>
      </c>
      <c r="X15" s="70">
        <f>X12+X13+X14</f>
        <v>0</v>
      </c>
      <c r="Y15" s="70">
        <f>Y12+Y13+Y14</f>
        <v>0</v>
      </c>
      <c r="Z15" s="70">
        <f>AA15+AB15+AC15+AD15</f>
        <v>5920</v>
      </c>
      <c r="AA15" s="70">
        <f>AA12+AA13+AA14</f>
        <v>5920</v>
      </c>
      <c r="AB15" s="70">
        <f>AB12+AB13+AB14</f>
        <v>0</v>
      </c>
      <c r="AC15" s="70">
        <f>AC12+AC13+AC14</f>
        <v>0</v>
      </c>
      <c r="AD15" s="70">
        <f>AD12+AD13+AD14</f>
        <v>0</v>
      </c>
      <c r="AE15" s="86">
        <f>AE12+AE13+AE14</f>
        <v>64191</v>
      </c>
      <c r="AF15" s="12"/>
      <c r="AG15" s="20">
        <f>F15+K15+P15+U15+Z15</f>
        <v>64191</v>
      </c>
    </row>
    <row r="16" spans="2:31" ht="27" customHeight="1">
      <c r="B16" s="110" t="s">
        <v>31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2" s="4" customFormat="1" ht="49.5" customHeight="1">
      <c r="A17" s="15" t="s">
        <v>33</v>
      </c>
      <c r="B17" s="35" t="s">
        <v>36</v>
      </c>
      <c r="C17" s="48" t="s">
        <v>67</v>
      </c>
      <c r="D17" s="59" t="s">
        <v>13</v>
      </c>
      <c r="E17" s="22" t="s">
        <v>63</v>
      </c>
      <c r="F17" s="62">
        <f>G17+H17+I17+J17</f>
        <v>598</v>
      </c>
      <c r="G17" s="62">
        <v>598</v>
      </c>
      <c r="H17" s="23">
        <v>0</v>
      </c>
      <c r="I17" s="24">
        <v>0</v>
      </c>
      <c r="J17" s="97">
        <v>0</v>
      </c>
      <c r="K17" s="97">
        <f>L17+M17+N17+O17</f>
        <v>600</v>
      </c>
      <c r="L17" s="97">
        <v>600</v>
      </c>
      <c r="M17" s="98">
        <v>0</v>
      </c>
      <c r="N17" s="97">
        <v>0</v>
      </c>
      <c r="O17" s="97">
        <v>0</v>
      </c>
      <c r="P17" s="97">
        <f>Q17+R17+S17+T17</f>
        <v>600</v>
      </c>
      <c r="Q17" s="97">
        <v>600</v>
      </c>
      <c r="R17" s="68">
        <v>0</v>
      </c>
      <c r="S17" s="68">
        <v>0</v>
      </c>
      <c r="T17" s="68">
        <v>0</v>
      </c>
      <c r="U17" s="97">
        <f>V17+W17+X17+Y17</f>
        <v>600</v>
      </c>
      <c r="V17" s="97">
        <v>600</v>
      </c>
      <c r="W17" s="98">
        <v>0</v>
      </c>
      <c r="X17" s="97">
        <v>0</v>
      </c>
      <c r="Y17" s="97">
        <v>0</v>
      </c>
      <c r="Z17" s="97">
        <f>AA17+AB17+AC17+AD17</f>
        <v>598</v>
      </c>
      <c r="AA17" s="97">
        <v>598</v>
      </c>
      <c r="AB17" s="98">
        <v>0</v>
      </c>
      <c r="AC17" s="97">
        <v>0</v>
      </c>
      <c r="AD17" s="97">
        <v>0</v>
      </c>
      <c r="AE17" s="86">
        <f>F17+K17+P17+U17+Z17</f>
        <v>2996</v>
      </c>
      <c r="AF17" s="10" t="s">
        <v>38</v>
      </c>
    </row>
    <row r="18" spans="1:33" s="5" customFormat="1" ht="27" customHeight="1">
      <c r="A18" s="15"/>
      <c r="B18" s="122" t="s">
        <v>24</v>
      </c>
      <c r="C18" s="123"/>
      <c r="D18" s="25"/>
      <c r="E18" s="26"/>
      <c r="F18" s="27">
        <f>F17</f>
        <v>598</v>
      </c>
      <c r="G18" s="27">
        <f aca="true" t="shared" si="0" ref="G18:AE18">G17</f>
        <v>598</v>
      </c>
      <c r="H18" s="27">
        <f t="shared" si="0"/>
        <v>0</v>
      </c>
      <c r="I18" s="27">
        <f t="shared" si="0"/>
        <v>0</v>
      </c>
      <c r="J18" s="76">
        <f t="shared" si="0"/>
        <v>0</v>
      </c>
      <c r="K18" s="76">
        <f t="shared" si="0"/>
        <v>600</v>
      </c>
      <c r="L18" s="76">
        <f t="shared" si="0"/>
        <v>600</v>
      </c>
      <c r="M18" s="76">
        <f t="shared" si="0"/>
        <v>0</v>
      </c>
      <c r="N18" s="76">
        <f t="shared" si="0"/>
        <v>0</v>
      </c>
      <c r="O18" s="76">
        <f t="shared" si="0"/>
        <v>0</v>
      </c>
      <c r="P18" s="76">
        <f t="shared" si="0"/>
        <v>600</v>
      </c>
      <c r="Q18" s="76">
        <f t="shared" si="0"/>
        <v>600</v>
      </c>
      <c r="R18" s="76">
        <f t="shared" si="0"/>
        <v>0</v>
      </c>
      <c r="S18" s="76">
        <f t="shared" si="0"/>
        <v>0</v>
      </c>
      <c r="T18" s="76">
        <f t="shared" si="0"/>
        <v>0</v>
      </c>
      <c r="U18" s="76">
        <f t="shared" si="0"/>
        <v>600</v>
      </c>
      <c r="V18" s="76">
        <f t="shared" si="0"/>
        <v>600</v>
      </c>
      <c r="W18" s="76">
        <f t="shared" si="0"/>
        <v>0</v>
      </c>
      <c r="X18" s="76">
        <f t="shared" si="0"/>
        <v>0</v>
      </c>
      <c r="Y18" s="76">
        <f t="shared" si="0"/>
        <v>0</v>
      </c>
      <c r="Z18" s="76">
        <f t="shared" si="0"/>
        <v>598</v>
      </c>
      <c r="AA18" s="76">
        <f t="shared" si="0"/>
        <v>598</v>
      </c>
      <c r="AB18" s="76">
        <f t="shared" si="0"/>
        <v>0</v>
      </c>
      <c r="AC18" s="76">
        <f t="shared" si="0"/>
        <v>0</v>
      </c>
      <c r="AD18" s="76">
        <f t="shared" si="0"/>
        <v>0</v>
      </c>
      <c r="AE18" s="76">
        <f t="shared" si="0"/>
        <v>2996</v>
      </c>
      <c r="AF18" s="13"/>
      <c r="AG18" s="19">
        <f>F18+K18+P18+U18+Z18</f>
        <v>2996</v>
      </c>
    </row>
    <row r="19" spans="2:32" ht="27" customHeight="1">
      <c r="B19" s="111" t="s">
        <v>62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2"/>
    </row>
    <row r="20" spans="1:32" s="6" customFormat="1" ht="49.5" customHeight="1">
      <c r="A20" s="16" t="s">
        <v>33</v>
      </c>
      <c r="B20" s="49" t="s">
        <v>64</v>
      </c>
      <c r="C20" s="28" t="s">
        <v>68</v>
      </c>
      <c r="D20" s="59" t="s">
        <v>13</v>
      </c>
      <c r="E20" s="77">
        <v>2027</v>
      </c>
      <c r="F20" s="29">
        <f>G20+H20+I20+J20</f>
        <v>0</v>
      </c>
      <c r="G20" s="29">
        <v>0</v>
      </c>
      <c r="H20" s="29">
        <v>0</v>
      </c>
      <c r="I20" s="29">
        <v>0</v>
      </c>
      <c r="J20" s="75">
        <v>0</v>
      </c>
      <c r="K20" s="75">
        <f>L20+M20+N20+O20</f>
        <v>0</v>
      </c>
      <c r="L20" s="75">
        <v>0</v>
      </c>
      <c r="M20" s="75">
        <v>0</v>
      </c>
      <c r="N20" s="75">
        <v>0</v>
      </c>
      <c r="O20" s="75">
        <v>0</v>
      </c>
      <c r="P20" s="75">
        <f>Q20+R20+S20+T20</f>
        <v>0</v>
      </c>
      <c r="Q20" s="75">
        <v>0</v>
      </c>
      <c r="R20" s="75">
        <v>0</v>
      </c>
      <c r="S20" s="75">
        <v>0</v>
      </c>
      <c r="T20" s="75">
        <v>0</v>
      </c>
      <c r="U20" s="75">
        <f>V20+W20+X20+Y20</f>
        <v>0</v>
      </c>
      <c r="V20" s="75">
        <f>299-299</f>
        <v>0</v>
      </c>
      <c r="W20" s="75">
        <v>0</v>
      </c>
      <c r="X20" s="75">
        <v>0</v>
      </c>
      <c r="Y20" s="75">
        <v>0</v>
      </c>
      <c r="Z20" s="75">
        <f>AA20+AB20+AC20+AD20</f>
        <v>299</v>
      </c>
      <c r="AA20" s="75">
        <v>299</v>
      </c>
      <c r="AB20" s="75">
        <v>0</v>
      </c>
      <c r="AC20" s="75">
        <v>0</v>
      </c>
      <c r="AD20" s="75">
        <v>0</v>
      </c>
      <c r="AE20" s="76">
        <f>F20+P20+U20+Z20</f>
        <v>299</v>
      </c>
      <c r="AF20" s="9" t="s">
        <v>40</v>
      </c>
    </row>
    <row r="21" spans="1:33" s="7" customFormat="1" ht="27" customHeight="1">
      <c r="A21" s="16"/>
      <c r="B21" s="36"/>
      <c r="C21" s="58" t="s">
        <v>25</v>
      </c>
      <c r="D21" s="30"/>
      <c r="E21" s="31"/>
      <c r="F21" s="27">
        <f>G21+H21+I21+J21</f>
        <v>0</v>
      </c>
      <c r="G21" s="27">
        <f>G20</f>
        <v>0</v>
      </c>
      <c r="H21" s="27">
        <f>H20</f>
        <v>0</v>
      </c>
      <c r="I21" s="27">
        <f>I20</f>
        <v>0</v>
      </c>
      <c r="J21" s="76">
        <f>J20</f>
        <v>0</v>
      </c>
      <c r="K21" s="76">
        <f>L21+M21+N21+O21</f>
        <v>0</v>
      </c>
      <c r="L21" s="76">
        <f>L20</f>
        <v>0</v>
      </c>
      <c r="M21" s="76">
        <f>M20</f>
        <v>0</v>
      </c>
      <c r="N21" s="76">
        <f>N20</f>
        <v>0</v>
      </c>
      <c r="O21" s="76">
        <f>O20</f>
        <v>0</v>
      </c>
      <c r="P21" s="76">
        <f>Q21+R21+S21+T21</f>
        <v>0</v>
      </c>
      <c r="Q21" s="76">
        <f>SUM(Q20)</f>
        <v>0</v>
      </c>
      <c r="R21" s="76">
        <f>SUM(R20)</f>
        <v>0</v>
      </c>
      <c r="S21" s="76">
        <f>SUM(S20)</f>
        <v>0</v>
      </c>
      <c r="T21" s="76">
        <f>SUM(T20)</f>
        <v>0</v>
      </c>
      <c r="U21" s="76">
        <f>V21+W21+X21+Y21</f>
        <v>0</v>
      </c>
      <c r="V21" s="76">
        <f>V20</f>
        <v>0</v>
      </c>
      <c r="W21" s="76">
        <f>W20</f>
        <v>0</v>
      </c>
      <c r="X21" s="76">
        <f>X20</f>
        <v>0</v>
      </c>
      <c r="Y21" s="76">
        <f>Y20</f>
        <v>0</v>
      </c>
      <c r="Z21" s="76">
        <f>AA21+AB21+AC21+AD21</f>
        <v>299</v>
      </c>
      <c r="AA21" s="76">
        <f>AA20</f>
        <v>299</v>
      </c>
      <c r="AB21" s="76">
        <f>AB20</f>
        <v>0</v>
      </c>
      <c r="AC21" s="76">
        <f>AC20</f>
        <v>0</v>
      </c>
      <c r="AD21" s="76">
        <f>AD20</f>
        <v>0</v>
      </c>
      <c r="AE21" s="76">
        <f>AE20</f>
        <v>299</v>
      </c>
      <c r="AF21" s="12"/>
      <c r="AG21" s="7">
        <f>F21+K21+P21+U21+Z21</f>
        <v>299</v>
      </c>
    </row>
    <row r="22" spans="1:37" s="7" customFormat="1" ht="27" customHeight="1">
      <c r="A22" s="16"/>
      <c r="B22" s="112" t="s">
        <v>75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4"/>
      <c r="AF22" s="12"/>
      <c r="AG22" s="126"/>
      <c r="AH22" s="126"/>
      <c r="AI22" s="126"/>
      <c r="AJ22" s="126"/>
      <c r="AK22" s="126"/>
    </row>
    <row r="23" spans="1:37" s="7" customFormat="1" ht="42" customHeight="1">
      <c r="A23" s="16"/>
      <c r="B23" s="71" t="s">
        <v>76</v>
      </c>
      <c r="C23" s="72" t="s">
        <v>77</v>
      </c>
      <c r="D23" s="73" t="s">
        <v>13</v>
      </c>
      <c r="E23" s="74" t="s">
        <v>97</v>
      </c>
      <c r="F23" s="75">
        <f>G23+H23+I23+J23</f>
        <v>15951</v>
      </c>
      <c r="G23" s="75">
        <f>12527+3984-101-459</f>
        <v>15951</v>
      </c>
      <c r="H23" s="75">
        <v>0</v>
      </c>
      <c r="I23" s="75">
        <v>0</v>
      </c>
      <c r="J23" s="75">
        <v>0</v>
      </c>
      <c r="K23" s="75">
        <f>L23+M23+N23+O23</f>
        <v>0</v>
      </c>
      <c r="L23" s="75">
        <f>194-194</f>
        <v>0</v>
      </c>
      <c r="M23" s="75">
        <v>0</v>
      </c>
      <c r="N23" s="75">
        <v>0</v>
      </c>
      <c r="O23" s="75">
        <v>0</v>
      </c>
      <c r="P23" s="75">
        <f>Q23+R23+S23+T23</f>
        <v>0</v>
      </c>
      <c r="Q23" s="75">
        <f>16049-16049</f>
        <v>0</v>
      </c>
      <c r="R23" s="75">
        <v>0</v>
      </c>
      <c r="S23" s="75">
        <v>0</v>
      </c>
      <c r="T23" s="75">
        <v>0</v>
      </c>
      <c r="U23" s="75">
        <f>V23+W23+X23+Y23</f>
        <v>0</v>
      </c>
      <c r="V23" s="75">
        <f>4477-4477</f>
        <v>0</v>
      </c>
      <c r="W23" s="75">
        <v>0</v>
      </c>
      <c r="X23" s="75">
        <v>0</v>
      </c>
      <c r="Y23" s="75">
        <v>0</v>
      </c>
      <c r="Z23" s="75">
        <f>AA23+AB23+AC23+AD23</f>
        <v>4750</v>
      </c>
      <c r="AA23" s="75">
        <v>4750</v>
      </c>
      <c r="AB23" s="75">
        <v>0</v>
      </c>
      <c r="AC23" s="75">
        <v>0</v>
      </c>
      <c r="AD23" s="75">
        <v>0</v>
      </c>
      <c r="AE23" s="76">
        <f>F23+K23+P23+U23+Z23</f>
        <v>20701</v>
      </c>
      <c r="AF23" s="12"/>
      <c r="AG23" s="126"/>
      <c r="AH23" s="126"/>
      <c r="AI23" s="126"/>
      <c r="AJ23" s="126"/>
      <c r="AK23" s="126"/>
    </row>
    <row r="24" spans="1:32" s="7" customFormat="1" ht="42" customHeight="1">
      <c r="A24" s="16"/>
      <c r="B24" s="71" t="s">
        <v>85</v>
      </c>
      <c r="C24" s="72" t="s">
        <v>87</v>
      </c>
      <c r="D24" s="73" t="s">
        <v>13</v>
      </c>
      <c r="E24" s="77">
        <v>2023</v>
      </c>
      <c r="F24" s="75">
        <f>G24+H24+I24+J24</f>
        <v>505</v>
      </c>
      <c r="G24" s="75">
        <f>516-11</f>
        <v>505</v>
      </c>
      <c r="H24" s="75">
        <v>0</v>
      </c>
      <c r="I24" s="75">
        <v>0</v>
      </c>
      <c r="J24" s="75">
        <v>0</v>
      </c>
      <c r="K24" s="75">
        <f>L24+M24+N24+O24</f>
        <v>0</v>
      </c>
      <c r="L24" s="75">
        <v>0</v>
      </c>
      <c r="M24" s="75">
        <v>0</v>
      </c>
      <c r="N24" s="75">
        <v>0</v>
      </c>
      <c r="O24" s="75">
        <v>0</v>
      </c>
      <c r="P24" s="75">
        <f>Q24+R24+S24+T24</f>
        <v>0</v>
      </c>
      <c r="Q24" s="75">
        <v>0</v>
      </c>
      <c r="R24" s="75">
        <v>0</v>
      </c>
      <c r="S24" s="75">
        <v>0</v>
      </c>
      <c r="T24" s="75">
        <v>0</v>
      </c>
      <c r="U24" s="75">
        <f>V24+W24+X24+Y24</f>
        <v>0</v>
      </c>
      <c r="V24" s="75">
        <v>0</v>
      </c>
      <c r="W24" s="75">
        <v>0</v>
      </c>
      <c r="X24" s="75">
        <v>0</v>
      </c>
      <c r="Y24" s="75">
        <v>0</v>
      </c>
      <c r="Z24" s="75">
        <f>AA24+AB24+AC24+AD24</f>
        <v>0</v>
      </c>
      <c r="AA24" s="75">
        <v>0</v>
      </c>
      <c r="AB24" s="75">
        <v>0</v>
      </c>
      <c r="AC24" s="75">
        <v>0</v>
      </c>
      <c r="AD24" s="75">
        <v>0</v>
      </c>
      <c r="AE24" s="76">
        <f>F24+K24+P24+U24+Z24</f>
        <v>505</v>
      </c>
      <c r="AF24" s="12"/>
    </row>
    <row r="25" spans="1:33" s="7" customFormat="1" ht="27" customHeight="1">
      <c r="A25" s="16"/>
      <c r="B25" s="78"/>
      <c r="C25" s="78" t="s">
        <v>78</v>
      </c>
      <c r="D25" s="79"/>
      <c r="E25" s="80"/>
      <c r="F25" s="76">
        <f>G25+H25+I25+J25</f>
        <v>16456</v>
      </c>
      <c r="G25" s="76">
        <f>G23+G24</f>
        <v>16456</v>
      </c>
      <c r="H25" s="76">
        <f>H23+H24</f>
        <v>0</v>
      </c>
      <c r="I25" s="76">
        <f>I23+I24</f>
        <v>0</v>
      </c>
      <c r="J25" s="76">
        <f>J23+J24</f>
        <v>0</v>
      </c>
      <c r="K25" s="76">
        <f>L25+M25+N25+O25</f>
        <v>0</v>
      </c>
      <c r="L25" s="76">
        <f>L23+L24</f>
        <v>0</v>
      </c>
      <c r="M25" s="76">
        <f>M23+M24</f>
        <v>0</v>
      </c>
      <c r="N25" s="76">
        <f>N23+N24</f>
        <v>0</v>
      </c>
      <c r="O25" s="76">
        <f>O23+O24</f>
        <v>0</v>
      </c>
      <c r="P25" s="76">
        <f>Q25+R25+S25+T25</f>
        <v>0</v>
      </c>
      <c r="Q25" s="76">
        <f>Q23+Q24</f>
        <v>0</v>
      </c>
      <c r="R25" s="76">
        <f>R23+R24</f>
        <v>0</v>
      </c>
      <c r="S25" s="76">
        <f>S23+S24</f>
        <v>0</v>
      </c>
      <c r="T25" s="76">
        <f>T23+T24</f>
        <v>0</v>
      </c>
      <c r="U25" s="76">
        <f>V25+W25+X25+Y25</f>
        <v>0</v>
      </c>
      <c r="V25" s="76">
        <f>V23+V24</f>
        <v>0</v>
      </c>
      <c r="W25" s="76">
        <f>W23</f>
        <v>0</v>
      </c>
      <c r="X25" s="76">
        <f>X23</f>
        <v>0</v>
      </c>
      <c r="Y25" s="76">
        <f>Y23</f>
        <v>0</v>
      </c>
      <c r="Z25" s="76">
        <f>AA25+AB25+AC25+AD25</f>
        <v>4750</v>
      </c>
      <c r="AA25" s="76">
        <f>AA23+AA24</f>
        <v>4750</v>
      </c>
      <c r="AB25" s="76">
        <f>AB23+AB24</f>
        <v>0</v>
      </c>
      <c r="AC25" s="76">
        <f>AC23+AC24</f>
        <v>0</v>
      </c>
      <c r="AD25" s="76">
        <f>AD23+AD24</f>
        <v>0</v>
      </c>
      <c r="AE25" s="76">
        <f>AE23+AE24</f>
        <v>21206</v>
      </c>
      <c r="AF25" s="12"/>
      <c r="AG25" s="7">
        <f>F25+K25+P25+U25+Z25</f>
        <v>21206</v>
      </c>
    </row>
    <row r="26" spans="1:33" s="7" customFormat="1" ht="27" customHeight="1">
      <c r="A26" s="16"/>
      <c r="B26" s="107" t="s">
        <v>26</v>
      </c>
      <c r="C26" s="107"/>
      <c r="D26" s="81"/>
      <c r="E26" s="81"/>
      <c r="F26" s="76">
        <f>G26+H26+I26+J26</f>
        <v>28705</v>
      </c>
      <c r="G26" s="76">
        <f>G15+G18+G21+G25</f>
        <v>28705</v>
      </c>
      <c r="H26" s="76">
        <f>H15+H18+H21+H25</f>
        <v>0</v>
      </c>
      <c r="I26" s="76">
        <f>I15+I18+I21+I25</f>
        <v>0</v>
      </c>
      <c r="J26" s="76">
        <f>J15+J18+J21+J25</f>
        <v>0</v>
      </c>
      <c r="K26" s="76">
        <f>L26+M26+N26+O26</f>
        <v>16140</v>
      </c>
      <c r="L26" s="76">
        <f>L15+L18+L21+L25</f>
        <v>16140</v>
      </c>
      <c r="M26" s="76">
        <f>M15+M18+M21+M25</f>
        <v>0</v>
      </c>
      <c r="N26" s="76">
        <f>N15+N18+N21+N25</f>
        <v>0</v>
      </c>
      <c r="O26" s="76">
        <f>O15+O18+O21+O25</f>
        <v>0</v>
      </c>
      <c r="P26" s="99">
        <f>Q26+R26+S26+T26</f>
        <v>16140</v>
      </c>
      <c r="Q26" s="76">
        <f>Q15+Q18+Q21+Q25</f>
        <v>16140</v>
      </c>
      <c r="R26" s="76">
        <f>R15+R18+R21+R25</f>
        <v>0</v>
      </c>
      <c r="S26" s="76">
        <f>S15+S18+S21+S25</f>
        <v>0</v>
      </c>
      <c r="T26" s="76">
        <f>T15+T18+T21+T25</f>
        <v>0</v>
      </c>
      <c r="U26" s="76">
        <f>V26+W26+X26+Y26</f>
        <v>16140</v>
      </c>
      <c r="V26" s="76">
        <f>V15+V18+V21+V25</f>
        <v>16140</v>
      </c>
      <c r="W26" s="76">
        <f>W15+W18+W21+W25</f>
        <v>0</v>
      </c>
      <c r="X26" s="76">
        <f>X15+X18+X21+X25</f>
        <v>0</v>
      </c>
      <c r="Y26" s="76">
        <f>Y15+Y18+Y21+Y25</f>
        <v>0</v>
      </c>
      <c r="Z26" s="76">
        <f>AA26+AB26+AC26+AD26</f>
        <v>11567</v>
      </c>
      <c r="AA26" s="76">
        <f>AA15+AA18+AA21+AA25</f>
        <v>11567</v>
      </c>
      <c r="AB26" s="76">
        <f>AB15+AB18+AB21+AB25</f>
        <v>0</v>
      </c>
      <c r="AC26" s="76">
        <f>AC15+AC18+AC21+AC25</f>
        <v>0</v>
      </c>
      <c r="AD26" s="76">
        <f>AD15+AD18+AD21+AD25</f>
        <v>0</v>
      </c>
      <c r="AE26" s="76">
        <f>AE15+AE18+AE21+AE25</f>
        <v>88692</v>
      </c>
      <c r="AF26" s="37"/>
      <c r="AG26" s="7">
        <f>F26+K26+P26+U26+Z26</f>
        <v>88692</v>
      </c>
    </row>
    <row r="27" spans="4:16" ht="23.25" customHeight="1" thickBot="1">
      <c r="D27" s="18"/>
      <c r="I27" s="40"/>
      <c r="J27" s="100"/>
      <c r="K27" s="100"/>
      <c r="L27" s="100"/>
      <c r="M27" s="100"/>
      <c r="N27" s="100"/>
      <c r="O27" s="100"/>
      <c r="P27" s="100"/>
    </row>
    <row r="28" spans="9:16" ht="13.5">
      <c r="I28" s="17"/>
      <c r="J28" s="102"/>
      <c r="K28" s="102"/>
      <c r="L28" s="102"/>
      <c r="M28" s="102"/>
      <c r="N28" s="102"/>
      <c r="O28" s="102"/>
      <c r="P28" s="102"/>
    </row>
    <row r="31" spans="5:6" ht="13.5">
      <c r="E31" s="82" t="s">
        <v>34</v>
      </c>
      <c r="F31" s="83">
        <f>4181+5399+592+505+0.7836</f>
        <v>10677.7836</v>
      </c>
    </row>
    <row r="32" spans="5:21" ht="13.5">
      <c r="E32" s="82" t="s">
        <v>33</v>
      </c>
      <c r="F32" s="83">
        <f>F18</f>
        <v>598</v>
      </c>
      <c r="J32" s="103" t="s">
        <v>96</v>
      </c>
      <c r="K32" s="104">
        <f>K17</f>
        <v>600</v>
      </c>
      <c r="L32" s="104"/>
      <c r="O32" s="103" t="s">
        <v>96</v>
      </c>
      <c r="P32" s="104">
        <f>P17</f>
        <v>600</v>
      </c>
      <c r="T32" s="103" t="s">
        <v>96</v>
      </c>
      <c r="U32" s="104">
        <f>U17</f>
        <v>600</v>
      </c>
    </row>
    <row r="33" spans="5:6" ht="13.5">
      <c r="E33" s="82" t="s">
        <v>89</v>
      </c>
      <c r="F33" s="1">
        <f>9959</f>
        <v>9959</v>
      </c>
    </row>
    <row r="34" spans="4:6" ht="13.5">
      <c r="D34" s="84" t="s">
        <v>90</v>
      </c>
      <c r="E34" s="82"/>
      <c r="F34" s="83">
        <f>SUM(F31:F33)</f>
        <v>21234.783600000002</v>
      </c>
    </row>
    <row r="35" spans="4:21" ht="13.5">
      <c r="D35" s="84" t="s">
        <v>91</v>
      </c>
      <c r="E35" s="82" t="s">
        <v>34</v>
      </c>
      <c r="F35" s="83">
        <f>F13</f>
        <v>7470</v>
      </c>
      <c r="J35" s="103" t="s">
        <v>94</v>
      </c>
      <c r="K35" s="104">
        <f>K13</f>
        <v>15540</v>
      </c>
      <c r="L35" s="104"/>
      <c r="O35" s="103" t="s">
        <v>94</v>
      </c>
      <c r="P35" s="104">
        <f>P13</f>
        <v>15540</v>
      </c>
      <c r="T35" s="103" t="s">
        <v>94</v>
      </c>
      <c r="U35" s="104">
        <f>U13</f>
        <v>15540</v>
      </c>
    </row>
    <row r="36" spans="5:21" ht="13.5">
      <c r="E36" s="82"/>
      <c r="F36" s="83">
        <f>SUM(F34:F35)</f>
        <v>28704.783600000002</v>
      </c>
      <c r="K36" s="104">
        <f>K32+K35</f>
        <v>16140</v>
      </c>
      <c r="L36" s="104"/>
      <c r="P36" s="104">
        <f>P32+P35</f>
        <v>16140</v>
      </c>
      <c r="U36" s="104">
        <f>U32+U35</f>
        <v>16140</v>
      </c>
    </row>
    <row r="37" ht="13.5">
      <c r="E37" s="82"/>
    </row>
    <row r="38" ht="13.5">
      <c r="E38" s="82"/>
    </row>
    <row r="39" ht="13.5">
      <c r="E39" s="82"/>
    </row>
    <row r="40" ht="13.5">
      <c r="E40" s="82"/>
    </row>
  </sheetData>
  <sheetProtection/>
  <mergeCells count="27">
    <mergeCell ref="AG22:AK23"/>
    <mergeCell ref="Z3:AE3"/>
    <mergeCell ref="U7:Y7"/>
    <mergeCell ref="C5:AE5"/>
    <mergeCell ref="Z4:AE4"/>
    <mergeCell ref="Z7:AD7"/>
    <mergeCell ref="D6:D8"/>
    <mergeCell ref="P7:T7"/>
    <mergeCell ref="AC1:AE1"/>
    <mergeCell ref="Z2:AE2"/>
    <mergeCell ref="B6:B8"/>
    <mergeCell ref="B18:C18"/>
    <mergeCell ref="E6:E8"/>
    <mergeCell ref="F6:AE6"/>
    <mergeCell ref="F7:J7"/>
    <mergeCell ref="AE7:AE8"/>
    <mergeCell ref="K7:O7"/>
    <mergeCell ref="C6:C8"/>
    <mergeCell ref="B26:C26"/>
    <mergeCell ref="B10:AE10"/>
    <mergeCell ref="B11:AE11"/>
    <mergeCell ref="B15:C15"/>
    <mergeCell ref="B16:AE16"/>
    <mergeCell ref="B19:AE19"/>
    <mergeCell ref="B22:AE22"/>
    <mergeCell ref="B12:B13"/>
    <mergeCell ref="C12:C13"/>
  </mergeCells>
  <printOptions/>
  <pageMargins left="0.4330708661417323" right="0.2362204724409449" top="0.7874015748031497" bottom="0.5905511811023623" header="0.15748031496062992" footer="0.15748031496062992"/>
  <pageSetup firstPageNumber="4" useFirstPageNumber="1" horizontalDpi="600" verticalDpi="600" orientation="landscape" pageOrder="overThenDown" paperSize="9" scale="55" r:id="rId1"/>
  <headerFooter differentFirst="1">
    <oddHeader>&amp;C&amp;P</oddHeader>
    <firstHeader>&amp;C&amp;P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tabSelected="1" view="pageBreakPreview" zoomScaleNormal="74" zoomScaleSheetLayoutView="100" zoomScalePageLayoutView="0" workbookViewId="0" topLeftCell="A3">
      <selection activeCell="S18" sqref="S18"/>
    </sheetView>
  </sheetViews>
  <sheetFormatPr defaultColWidth="9.140625" defaultRowHeight="15"/>
  <cols>
    <col min="1" max="1" width="7.140625" style="4" customWidth="1"/>
    <col min="2" max="2" width="41.00390625" style="4" customWidth="1"/>
    <col min="3" max="3" width="51.00390625" style="4" customWidth="1"/>
    <col min="4" max="4" width="9.7109375" style="4" customWidth="1"/>
    <col min="5" max="5" width="10.57421875" style="4" customWidth="1"/>
    <col min="6" max="10" width="12.140625" style="4" customWidth="1"/>
    <col min="11" max="12" width="8.8515625" style="43" hidden="1" customWidth="1"/>
    <col min="13" max="13" width="24.28125" style="4" hidden="1" customWidth="1"/>
    <col min="14" max="16" width="0" style="4" hidden="1" customWidth="1"/>
    <col min="17" max="18" width="9.140625" style="56" customWidth="1"/>
    <col min="19" max="19" width="42.7109375" style="4" customWidth="1"/>
    <col min="20" max="16384" width="9.140625" style="4" customWidth="1"/>
  </cols>
  <sheetData>
    <row r="1" spans="6:8" ht="14.25" hidden="1">
      <c r="F1" s="129" t="s">
        <v>15</v>
      </c>
      <c r="G1" s="129"/>
      <c r="H1" s="129"/>
    </row>
    <row r="2" spans="6:8" ht="30" customHeight="1" hidden="1">
      <c r="F2" s="130" t="s">
        <v>30</v>
      </c>
      <c r="G2" s="130"/>
      <c r="H2" s="130"/>
    </row>
    <row r="3" spans="6:18" ht="13.5" customHeight="1">
      <c r="F3" s="61"/>
      <c r="G3" s="61"/>
      <c r="H3" s="61"/>
      <c r="I3" s="132" t="s">
        <v>82</v>
      </c>
      <c r="J3" s="132"/>
      <c r="K3" s="60"/>
      <c r="L3" s="60"/>
      <c r="Q3" s="60"/>
      <c r="R3" s="60"/>
    </row>
    <row r="4" spans="6:18" ht="30" customHeight="1">
      <c r="F4" s="61"/>
      <c r="G4" s="133" t="s">
        <v>83</v>
      </c>
      <c r="H4" s="133"/>
      <c r="I4" s="133"/>
      <c r="J4" s="133"/>
      <c r="K4" s="60"/>
      <c r="L4" s="60"/>
      <c r="Q4" s="60"/>
      <c r="R4" s="60"/>
    </row>
    <row r="5" spans="6:18" ht="5.25" customHeight="1">
      <c r="F5" s="61"/>
      <c r="G5" s="61"/>
      <c r="H5" s="61"/>
      <c r="K5" s="60"/>
      <c r="L5" s="60"/>
      <c r="Q5" s="60"/>
      <c r="R5" s="60"/>
    </row>
    <row r="6" spans="7:10" ht="21.75" customHeight="1">
      <c r="G6" s="131" t="s">
        <v>15</v>
      </c>
      <c r="H6" s="131"/>
      <c r="I6" s="131"/>
      <c r="J6" s="131"/>
    </row>
    <row r="7" spans="7:10" ht="42" customHeight="1">
      <c r="G7" s="135" t="s">
        <v>65</v>
      </c>
      <c r="H7" s="135"/>
      <c r="I7" s="135"/>
      <c r="J7" s="135"/>
    </row>
    <row r="8" spans="6:8" ht="5.25" customHeight="1">
      <c r="F8" s="32"/>
      <c r="G8" s="32"/>
      <c r="H8" s="32"/>
    </row>
    <row r="9" spans="1:10" ht="24.75" customHeight="1">
      <c r="A9" s="136" t="s">
        <v>74</v>
      </c>
      <c r="B9" s="136"/>
      <c r="C9" s="136"/>
      <c r="D9" s="136"/>
      <c r="E9" s="136"/>
      <c r="F9" s="136"/>
      <c r="G9" s="136"/>
      <c r="H9" s="136"/>
      <c r="I9" s="136"/>
      <c r="J9" s="136"/>
    </row>
    <row r="10" spans="1:12" ht="24" customHeight="1">
      <c r="A10" s="121" t="s">
        <v>3</v>
      </c>
      <c r="B10" s="142" t="s">
        <v>4</v>
      </c>
      <c r="C10" s="121" t="s">
        <v>16</v>
      </c>
      <c r="D10" s="121" t="s">
        <v>17</v>
      </c>
      <c r="E10" s="121" t="s">
        <v>56</v>
      </c>
      <c r="F10" s="121" t="s">
        <v>18</v>
      </c>
      <c r="G10" s="121"/>
      <c r="H10" s="121"/>
      <c r="I10" s="121"/>
      <c r="J10" s="121"/>
      <c r="K10" s="43" t="s">
        <v>43</v>
      </c>
      <c r="L10" s="43" t="s">
        <v>42</v>
      </c>
    </row>
    <row r="11" spans="1:10" ht="14.25">
      <c r="A11" s="121"/>
      <c r="B11" s="142"/>
      <c r="C11" s="121"/>
      <c r="D11" s="121"/>
      <c r="E11" s="121"/>
      <c r="F11" s="59" t="s">
        <v>57</v>
      </c>
      <c r="G11" s="59" t="s">
        <v>58</v>
      </c>
      <c r="H11" s="59" t="s">
        <v>59</v>
      </c>
      <c r="I11" s="59" t="s">
        <v>60</v>
      </c>
      <c r="J11" s="59" t="s">
        <v>61</v>
      </c>
    </row>
    <row r="12" spans="1:18" ht="14.25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59">
        <v>6</v>
      </c>
      <c r="G12" s="59">
        <v>7</v>
      </c>
      <c r="H12" s="59">
        <v>8</v>
      </c>
      <c r="I12" s="33">
        <v>9</v>
      </c>
      <c r="J12" s="33">
        <v>10</v>
      </c>
      <c r="Q12" s="56" t="s">
        <v>42</v>
      </c>
      <c r="R12" s="56" t="s">
        <v>93</v>
      </c>
    </row>
    <row r="13" spans="1:10" ht="28.5" customHeight="1">
      <c r="A13" s="108" t="s">
        <v>22</v>
      </c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0" ht="36" customHeight="1">
      <c r="A14" s="108" t="s">
        <v>73</v>
      </c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9" ht="27" customHeight="1">
      <c r="A15" s="145" t="s">
        <v>12</v>
      </c>
      <c r="B15" s="134" t="s">
        <v>81</v>
      </c>
      <c r="C15" s="42" t="s">
        <v>49</v>
      </c>
      <c r="D15" s="42" t="s">
        <v>27</v>
      </c>
      <c r="E15" s="42">
        <v>483.1</v>
      </c>
      <c r="F15" s="65">
        <v>657.2</v>
      </c>
      <c r="G15" s="73">
        <v>765.9</v>
      </c>
      <c r="H15" s="73">
        <v>765.9</v>
      </c>
      <c r="I15" s="106">
        <v>765.9</v>
      </c>
      <c r="J15" s="59">
        <v>274.2</v>
      </c>
      <c r="K15" s="43">
        <f>3783.7+510.4+2278.5+351.7+351.7</f>
        <v>7275.999999999999</v>
      </c>
      <c r="L15" s="43">
        <f>3783.7+510.4+351.7+351.7+351.7</f>
        <v>5349.199999999999</v>
      </c>
      <c r="M15" s="43"/>
      <c r="N15" s="140">
        <f>SUM(F15:J15)</f>
        <v>3229.1</v>
      </c>
      <c r="O15" s="140"/>
      <c r="P15" s="140"/>
      <c r="Q15" s="56">
        <f>657.2+350.2*2+352.4*2</f>
        <v>2062.3999999999996</v>
      </c>
      <c r="R15" s="56">
        <f>657.2+765.9*3+274.2</f>
        <v>3229.0999999999995</v>
      </c>
      <c r="S15" s="41"/>
    </row>
    <row r="16" spans="1:19" ht="35.25" customHeight="1">
      <c r="A16" s="121"/>
      <c r="B16" s="134"/>
      <c r="C16" s="42" t="s">
        <v>50</v>
      </c>
      <c r="D16" s="42" t="s">
        <v>28</v>
      </c>
      <c r="E16" s="42">
        <v>12</v>
      </c>
      <c r="F16" s="65">
        <v>14</v>
      </c>
      <c r="G16" s="73">
        <v>20</v>
      </c>
      <c r="H16" s="73">
        <v>20</v>
      </c>
      <c r="I16" s="73">
        <v>20</v>
      </c>
      <c r="J16" s="59">
        <v>7</v>
      </c>
      <c r="K16" s="43">
        <f>88+16+46+10+10</f>
        <v>170</v>
      </c>
      <c r="L16" s="43">
        <f>88+16+10+10+10</f>
        <v>134</v>
      </c>
      <c r="M16" s="43"/>
      <c r="N16" s="141">
        <f>SUM(F16:J16)</f>
        <v>81</v>
      </c>
      <c r="O16" s="141"/>
      <c r="P16" s="141"/>
      <c r="Q16" s="56">
        <v>70</v>
      </c>
      <c r="R16" s="57">
        <f>14+20*3+7</f>
        <v>81</v>
      </c>
      <c r="S16" s="41"/>
    </row>
    <row r="17" spans="1:18" ht="35.25" customHeight="1">
      <c r="A17" s="42" t="s">
        <v>44</v>
      </c>
      <c r="B17" s="46" t="s">
        <v>45</v>
      </c>
      <c r="C17" s="42" t="s">
        <v>46</v>
      </c>
      <c r="D17" s="42" t="s">
        <v>1</v>
      </c>
      <c r="E17" s="42" t="s">
        <v>47</v>
      </c>
      <c r="F17" s="66" t="s">
        <v>92</v>
      </c>
      <c r="G17" s="73" t="s">
        <v>71</v>
      </c>
      <c r="H17" s="73" t="s">
        <v>71</v>
      </c>
      <c r="I17" s="73" t="s">
        <v>71</v>
      </c>
      <c r="J17" s="59">
        <v>3</v>
      </c>
      <c r="M17" s="43"/>
      <c r="N17" s="43"/>
      <c r="O17" s="43"/>
      <c r="P17" s="43"/>
      <c r="Q17" s="56">
        <v>6</v>
      </c>
      <c r="R17" s="56">
        <v>3</v>
      </c>
    </row>
    <row r="18" spans="1:13" ht="32.25" customHeight="1">
      <c r="A18" s="108" t="s">
        <v>32</v>
      </c>
      <c r="B18" s="108"/>
      <c r="C18" s="108"/>
      <c r="D18" s="108"/>
      <c r="E18" s="108"/>
      <c r="F18" s="108"/>
      <c r="G18" s="108"/>
      <c r="H18" s="108"/>
      <c r="I18" s="108"/>
      <c r="J18" s="108"/>
      <c r="L18" s="43" t="e">
        <f>L19+#REF!</f>
        <v>#REF!</v>
      </c>
      <c r="M18" s="34" t="s">
        <v>41</v>
      </c>
    </row>
    <row r="19" spans="1:18" ht="43.5" customHeight="1">
      <c r="A19" s="47" t="s">
        <v>23</v>
      </c>
      <c r="B19" s="48" t="s">
        <v>67</v>
      </c>
      <c r="C19" s="42" t="s">
        <v>48</v>
      </c>
      <c r="D19" s="44" t="s">
        <v>1</v>
      </c>
      <c r="E19" s="44">
        <v>38</v>
      </c>
      <c r="F19" s="44">
        <v>32</v>
      </c>
      <c r="G19" s="105">
        <v>30</v>
      </c>
      <c r="H19" s="105">
        <v>30</v>
      </c>
      <c r="I19" s="105">
        <v>30</v>
      </c>
      <c r="J19" s="105">
        <v>30</v>
      </c>
      <c r="Q19" s="56">
        <f>32*5</f>
        <v>160</v>
      </c>
      <c r="R19" s="56">
        <f>32+30*4</f>
        <v>152</v>
      </c>
    </row>
    <row r="20" spans="1:13" ht="29.25" customHeight="1">
      <c r="A20" s="108" t="s">
        <v>66</v>
      </c>
      <c r="B20" s="108"/>
      <c r="C20" s="108"/>
      <c r="D20" s="108"/>
      <c r="E20" s="108"/>
      <c r="F20" s="108"/>
      <c r="G20" s="108"/>
      <c r="H20" s="108"/>
      <c r="I20" s="108"/>
      <c r="J20" s="108"/>
      <c r="L20" s="43" t="e">
        <f>L21+#REF!</f>
        <v>#REF!</v>
      </c>
      <c r="M20" s="34" t="s">
        <v>41</v>
      </c>
    </row>
    <row r="21" spans="1:18" ht="26.25" customHeight="1">
      <c r="A21" s="143" t="s">
        <v>37</v>
      </c>
      <c r="B21" s="146" t="s">
        <v>68</v>
      </c>
      <c r="C21" s="45" t="s">
        <v>29</v>
      </c>
      <c r="D21" s="45" t="s">
        <v>1</v>
      </c>
      <c r="E21" s="45">
        <v>114</v>
      </c>
      <c r="F21" s="59" t="s">
        <v>70</v>
      </c>
      <c r="G21" s="59" t="s">
        <v>71</v>
      </c>
      <c r="H21" s="59" t="s">
        <v>71</v>
      </c>
      <c r="I21" s="89" t="s">
        <v>71</v>
      </c>
      <c r="J21" s="59">
        <v>102</v>
      </c>
      <c r="L21" s="43">
        <f>60+60+60+60</f>
        <v>240</v>
      </c>
      <c r="Q21" s="56">
        <v>204</v>
      </c>
      <c r="R21" s="56">
        <f>102</f>
        <v>102</v>
      </c>
    </row>
    <row r="22" spans="1:18" ht="26.25" customHeight="1">
      <c r="A22" s="144"/>
      <c r="B22" s="147"/>
      <c r="C22" s="50" t="s">
        <v>69</v>
      </c>
      <c r="D22" s="50" t="s">
        <v>1</v>
      </c>
      <c r="E22" s="50" t="s">
        <v>71</v>
      </c>
      <c r="F22" s="59" t="s">
        <v>71</v>
      </c>
      <c r="G22" s="59" t="s">
        <v>71</v>
      </c>
      <c r="H22" s="59" t="s">
        <v>71</v>
      </c>
      <c r="I22" s="89" t="s">
        <v>71</v>
      </c>
      <c r="J22" s="59">
        <v>42</v>
      </c>
      <c r="K22" s="51"/>
      <c r="L22" s="51"/>
      <c r="Q22" s="56">
        <v>84</v>
      </c>
      <c r="R22" s="56">
        <f>42</f>
        <v>42</v>
      </c>
    </row>
    <row r="23" spans="1:12" ht="25.5" customHeight="1">
      <c r="A23" s="137" t="s">
        <v>75</v>
      </c>
      <c r="B23" s="138"/>
      <c r="C23" s="138"/>
      <c r="D23" s="138"/>
      <c r="E23" s="138"/>
      <c r="F23" s="138"/>
      <c r="G23" s="138"/>
      <c r="H23" s="138"/>
      <c r="I23" s="138"/>
      <c r="J23" s="139"/>
      <c r="K23" s="53"/>
      <c r="L23" s="53"/>
    </row>
    <row r="24" spans="1:18" ht="30" customHeight="1">
      <c r="A24" s="55" t="s">
        <v>76</v>
      </c>
      <c r="B24" s="54" t="s">
        <v>77</v>
      </c>
      <c r="C24" s="54" t="s">
        <v>79</v>
      </c>
      <c r="D24" s="54" t="s">
        <v>27</v>
      </c>
      <c r="E24" s="54" t="s">
        <v>71</v>
      </c>
      <c r="F24" s="85">
        <f>793.8+185.8</f>
        <v>979.5999999999999</v>
      </c>
      <c r="G24" s="89" t="s">
        <v>71</v>
      </c>
      <c r="H24" s="89" t="s">
        <v>71</v>
      </c>
      <c r="I24" s="89" t="s">
        <v>71</v>
      </c>
      <c r="J24" s="59">
        <v>257.3</v>
      </c>
      <c r="K24" s="53"/>
      <c r="L24" s="53"/>
      <c r="Q24" s="56">
        <f>F24+11.8+940.2+252.2+257.3</f>
        <v>2441.1</v>
      </c>
      <c r="R24" s="56">
        <f>F24+257.3</f>
        <v>1236.8999999999999</v>
      </c>
    </row>
    <row r="25" spans="1:18" ht="30" customHeight="1">
      <c r="A25" s="55" t="s">
        <v>85</v>
      </c>
      <c r="B25" s="63" t="s">
        <v>87</v>
      </c>
      <c r="C25" s="63" t="s">
        <v>86</v>
      </c>
      <c r="D25" s="63" t="s">
        <v>1</v>
      </c>
      <c r="E25" s="63" t="s">
        <v>71</v>
      </c>
      <c r="F25" s="66">
        <v>1</v>
      </c>
      <c r="G25" s="63" t="s">
        <v>71</v>
      </c>
      <c r="H25" s="63" t="s">
        <v>71</v>
      </c>
      <c r="I25" s="63" t="s">
        <v>71</v>
      </c>
      <c r="J25" s="63" t="s">
        <v>71</v>
      </c>
      <c r="K25" s="64"/>
      <c r="L25" s="64"/>
      <c r="Q25" s="64">
        <v>1</v>
      </c>
      <c r="R25" s="64"/>
    </row>
    <row r="26" spans="3:6" ht="15" customHeight="1" thickBot="1">
      <c r="C26" s="52"/>
      <c r="D26" s="52"/>
      <c r="E26" s="52"/>
      <c r="F26" s="38"/>
    </row>
    <row r="27" ht="5.25" customHeight="1"/>
  </sheetData>
  <sheetProtection/>
  <mergeCells count="24">
    <mergeCell ref="B21:B22"/>
    <mergeCell ref="A20:J20"/>
    <mergeCell ref="A13:J13"/>
    <mergeCell ref="F10:J10"/>
    <mergeCell ref="A23:J23"/>
    <mergeCell ref="N15:P15"/>
    <mergeCell ref="N16:P16"/>
    <mergeCell ref="B10:B11"/>
    <mergeCell ref="C10:C11"/>
    <mergeCell ref="D10:D11"/>
    <mergeCell ref="A18:J18"/>
    <mergeCell ref="A10:A11"/>
    <mergeCell ref="A21:A22"/>
    <mergeCell ref="A15:A16"/>
    <mergeCell ref="F1:H1"/>
    <mergeCell ref="F2:H2"/>
    <mergeCell ref="G6:J6"/>
    <mergeCell ref="I3:J3"/>
    <mergeCell ref="G4:J4"/>
    <mergeCell ref="B15:B16"/>
    <mergeCell ref="G7:J7"/>
    <mergeCell ref="A9:J9"/>
    <mergeCell ref="E10:E11"/>
    <mergeCell ref="A14:J14"/>
  </mergeCells>
  <printOptions horizontalCentered="1"/>
  <pageMargins left="0.3937007874015748" right="0.3937007874015748" top="0.5905511811023623" bottom="0.5905511811023623" header="0.31496062992125984" footer="0.31496062992125984"/>
  <pageSetup firstPageNumber="5" useFirstPageNumber="1" fitToHeight="10" horizontalDpi="600" verticalDpi="600" orientation="landscape" paperSize="9" scale="77" r:id="rId1"/>
  <headerFooter scaleWithDoc="0">
    <oddHeader>&amp;C&amp;"Times New Roman,обычный"&amp;9&amp;P</oddHeader>
    <firstHeader>&amp;C&amp;10&amp;P&amp;R&amp;"Times New Roman,обычный"&amp;10Приложение № 7
к долгосрочной целевой программе
«Ремонт жилых комплексов, муниципальных
общежитий, многоквартирных домов,
утративших статус общежития,
городского округа Тольятти
на 2012-2020 гг.»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2023-12-18T09:58:21Z</cp:lastPrinted>
  <dcterms:created xsi:type="dcterms:W3CDTF">2013-08-30T10:11:22Z</dcterms:created>
  <dcterms:modified xsi:type="dcterms:W3CDTF">2023-12-18T10:00:35Z</dcterms:modified>
  <cp:category/>
  <cp:version/>
  <cp:contentType/>
  <cp:contentStatus/>
</cp:coreProperties>
</file>