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96" yWindow="588" windowWidth="11748" windowHeight="10140" activeTab="0"/>
  </bookViews>
  <sheets>
    <sheet name="Прил.1(мероприятия)" sheetId="1" r:id="rId1"/>
    <sheet name="Прил.2 (показатели)" sheetId="2" r:id="rId2"/>
  </sheets>
  <definedNames>
    <definedName name="_xlnm.Print_Titles" localSheetId="0">'Прил.1(мероприятия)'!$9:$9</definedName>
    <definedName name="_xlnm.Print_Titles" localSheetId="1">'Прил.2 (показатели)'!$7:$9</definedName>
    <definedName name="_xlnm.Print_Area" localSheetId="0">'Прил.1(мероприятия)'!$A$1:$AD$48</definedName>
    <definedName name="_xlnm.Print_Area" localSheetId="1">'Прил.2 (показатели)'!$A$1:$J$47</definedName>
  </definedNames>
  <calcPr fullCalcOnLoad="1"/>
</workbook>
</file>

<file path=xl/sharedStrings.xml><?xml version="1.0" encoding="utf-8"?>
<sst xmlns="http://schemas.openxmlformats.org/spreadsheetml/2006/main" count="474" uniqueCount="180">
  <si>
    <t>Местный бюджет</t>
  </si>
  <si>
    <t>Сроки реализации</t>
  </si>
  <si>
    <t>ИТОГО</t>
  </si>
  <si>
    <t>Всего</t>
  </si>
  <si>
    <t>1.1</t>
  </si>
  <si>
    <t>1.2</t>
  </si>
  <si>
    <t>1.3</t>
  </si>
  <si>
    <t>1.4</t>
  </si>
  <si>
    <t>1.5</t>
  </si>
  <si>
    <t>Финансовое обеспечение реализации муниципальной программы, тыс. руб.</t>
  </si>
  <si>
    <t>Областной бюджет</t>
  </si>
  <si>
    <t>Содержание лесных дорог противопожарного назначения</t>
  </si>
  <si>
    <t>ДГХ</t>
  </si>
  <si>
    <t>Устройство и содержание противопожарных минерализованных полос с расчисткой от внелесосечной захламленности</t>
  </si>
  <si>
    <t>Изготовление листовок на противопожарную тему</t>
  </si>
  <si>
    <t>Итого по задаче 1:</t>
  </si>
  <si>
    <t>2.1</t>
  </si>
  <si>
    <t>2.2</t>
  </si>
  <si>
    <t>Уборка захламленности (очистка городских лесов от внелесосечной захламленности, ветровальных и буреломных деревьев)</t>
  </si>
  <si>
    <t>2.3</t>
  </si>
  <si>
    <t>2.4</t>
  </si>
  <si>
    <t>Итого по задаче 2:</t>
  </si>
  <si>
    <t>3.1</t>
  </si>
  <si>
    <t>3.2</t>
  </si>
  <si>
    <t>Устройство твердых покрытий в дендропарке</t>
  </si>
  <si>
    <t>Итого по задаче 3:</t>
  </si>
  <si>
    <t>Содержание и посадка лесных культур в дендропарке</t>
  </si>
  <si>
    <t>Итого по муниципальной программе:</t>
  </si>
  <si>
    <t>N п/п</t>
  </si>
  <si>
    <t>Наименование целей, задач и мероприятий муниципальной программы</t>
  </si>
  <si>
    <t>Ответственный исполнитель</t>
  </si>
  <si>
    <t>Федеральный бюджет</t>
  </si>
  <si>
    <t>Внебюджетные средства</t>
  </si>
  <si>
    <t>Обеспечение первичных мер пожарной безопасности</t>
  </si>
  <si>
    <t>2.5</t>
  </si>
  <si>
    <t>Ликвидация несанкционированных свалок с территорий лесных кварталов</t>
  </si>
  <si>
    <t>Проведение лесопатологического обследования лесных участков Тольяттинского лесничества</t>
  </si>
  <si>
    <t>2.6</t>
  </si>
  <si>
    <t xml:space="preserve"> -</t>
  </si>
  <si>
    <t>к постановлению администрации городского округа Тольятти                                 от _______________ № ______________</t>
  </si>
  <si>
    <t>Приложение № 1</t>
  </si>
  <si>
    <t>Приложение № 2</t>
  </si>
  <si>
    <t>от ____________________  № _______________</t>
  </si>
  <si>
    <t>Показатели (индикаторы) реализации муниципальной программы</t>
  </si>
  <si>
    <t>№</t>
  </si>
  <si>
    <t xml:space="preserve">Наименование </t>
  </si>
  <si>
    <t>Наименование показателей (индикаторов)</t>
  </si>
  <si>
    <t>Ед. изм.</t>
  </si>
  <si>
    <t>Значение показателей (индикаторов) по годам</t>
  </si>
  <si>
    <t xml:space="preserve"> 1.3</t>
  </si>
  <si>
    <t xml:space="preserve"> 1.4</t>
  </si>
  <si>
    <t xml:space="preserve"> 1.5</t>
  </si>
  <si>
    <t>Протяженность дорог противопожарного назначения, содержащихся в надлежащем состоянии</t>
  </si>
  <si>
    <t>км</t>
  </si>
  <si>
    <t>Протяженность вновь устроенных противопожарных минерализованных полос</t>
  </si>
  <si>
    <t>Протяженность противопожарных минерализованных полос, содержащихся в надлежащем состоянии</t>
  </si>
  <si>
    <t>Объем внелесосечной захламленности, полученный в результате расчистки противопожарных минерализованных полос</t>
  </si>
  <si>
    <t>-</t>
  </si>
  <si>
    <t>Площадь городских лесов, в которых обеспечиваются первичные меры пожарной безопасности</t>
  </si>
  <si>
    <t>га</t>
  </si>
  <si>
    <t>Количество установленных шлагбаумов, аншлагов и запрещающих знаков</t>
  </si>
  <si>
    <t>шт.</t>
  </si>
  <si>
    <t>Количество изготовленных и распространенных листовок на противопожарную тему</t>
  </si>
  <si>
    <t>Объем убранных и утилизированных отходов с территорий несанкционированных свалок</t>
  </si>
  <si>
    <t>м3</t>
  </si>
  <si>
    <t>Площадь твердых покрытий, устроенных в дендропарке</t>
  </si>
  <si>
    <t>Количество объектов с улучшенными декоративными качествами лесных культур, содержащихся в надлежащем состоянии</t>
  </si>
  <si>
    <t>объект</t>
  </si>
  <si>
    <t>План на 2019 год</t>
  </si>
  <si>
    <t>Базовое значение (2017)</t>
  </si>
  <si>
    <t>Лесовосстановление</t>
  </si>
  <si>
    <t>Проведение агротехнического ухода за лесными культурами</t>
  </si>
  <si>
    <t>Обработка почвы под лесные культуры</t>
  </si>
  <si>
    <t>Дополнение лесных культур</t>
  </si>
  <si>
    <t>План на 2020 год</t>
  </si>
  <si>
    <t>План на 2021 год</t>
  </si>
  <si>
    <t>План на 2022 год</t>
  </si>
  <si>
    <t>План на 2023год</t>
  </si>
  <si>
    <t xml:space="preserve">Перечень мероприятий муниципальной программы "Охрана, защита и воспроизводство лесов, расположенных в границах городского округа Тольятти, на 2019-2023 годы" </t>
  </si>
  <si>
    <t>Площадь лесных участков в границах городского округа Тольятти, на территории которых проведен агротехнический уход за лесными культурами</t>
  </si>
  <si>
    <t>к муниципальной программе "Охрана, защита и воспроизводство лесов, расположенных в границах городского округа Тольятти, на 2019-2023 годы"</t>
  </si>
  <si>
    <t>2019-2023</t>
  </si>
  <si>
    <t>3.3</t>
  </si>
  <si>
    <t>3.4</t>
  </si>
  <si>
    <t xml:space="preserve">
Площадь лесных участков в границах городского округа Тольятти, на территории которых выполнено дополнение лесных культур
</t>
  </si>
  <si>
    <t>Площадь лесных участков в границах городского округа Тольятти, на территории которых проведена обработка почвы под посадку лесных культур</t>
  </si>
  <si>
    <t>Площадь искусственного лесовосстановления в границах городского округа Тольятти</t>
  </si>
  <si>
    <t>Установка шлагбаумов, аншлагов и запрещающих знаков</t>
  </si>
  <si>
    <t>2019-2022</t>
  </si>
  <si>
    <r>
      <t>Задача 1: Организация и осуществление первичных мер пожарной безопасности в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городских лесах</t>
    </r>
  </si>
  <si>
    <r>
      <t>Задача 2: Поддержание удовлетворительного санитарно-экологического состояния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городских лесов и сокращение потерь лесного хозяйства от вредителей и болезней</t>
    </r>
  </si>
  <si>
    <r>
      <t>Развешивание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искусственных гнездовий</t>
    </r>
  </si>
  <si>
    <r>
      <t xml:space="preserve">Задача 1: Организация и осуществление первичных мер пожарной безопасности в 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городских лесах</t>
    </r>
  </si>
  <si>
    <t>Задача 2: Поддержание удовлетворительного санитарно-экологического состояния городских лесов и сокращение потерь лесного хозяйства от вредителей и болезней</t>
  </si>
  <si>
    <t>к проекту постановления администрации                                            городского округа Тольятти</t>
  </si>
  <si>
    <t>4.1</t>
  </si>
  <si>
    <t>Итого по  задаче 4:</t>
  </si>
  <si>
    <t xml:space="preserve">Содержание муниципального лесничества городского округа Тольятти </t>
  </si>
  <si>
    <t>Задача 4: Обеспечение устойчивого управления  городскими лесами</t>
  </si>
  <si>
    <t>Задача 4:  Обеспечение устойчивого управления городскими лесами</t>
  </si>
  <si>
    <t xml:space="preserve">ед.  </t>
  </si>
  <si>
    <t>2019, 2022, 2023</t>
  </si>
  <si>
    <t>2022, 2023</t>
  </si>
  <si>
    <t xml:space="preserve"> - </t>
  </si>
  <si>
    <t>1.6</t>
  </si>
  <si>
    <t xml:space="preserve"> 1.6</t>
  </si>
  <si>
    <t>Количество противопожарных резервуаров, содержащихся в надлежащем состоянии</t>
  </si>
  <si>
    <t>Санитарное содержание городских лесов</t>
  </si>
  <si>
    <t>Площадь лесов, расположенных в границах городского округа Тольятти, охваченных лесопатологическим обследованием (инструментальный способ)</t>
  </si>
  <si>
    <t>Площадь лесов, расположенных в границах городского округа Тольятти, охваченных лесопатологическим обследованием (визуальный способ)</t>
  </si>
  <si>
    <t>Объем внелесосечной захламленности, полученный в результате уборки городских лесов</t>
  </si>
  <si>
    <t>Итого по задаче 5:</t>
  </si>
  <si>
    <t xml:space="preserve">Устройство твердых покрытий в дендропарке  </t>
  </si>
  <si>
    <t xml:space="preserve"> Цель: Обеспечение сохранения природных экосистем и биоразнообразия, снижения антропогенной нагрузки путем повышения эффективности охраны, защиты и воспроизводства лесов, расположенных в границах городского округа Тольятти</t>
  </si>
  <si>
    <t>Цель: Обеспечение сохранения природных экосистем и биоразнообразия, снижения антропогенной нагрузки путем повышения эффективности охраны, защиты и воспроизводства лесов, расположенных в границах городского округа Тольятти</t>
  </si>
  <si>
    <t>5.1</t>
  </si>
  <si>
    <t>5.2</t>
  </si>
  <si>
    <t xml:space="preserve">Количество лесничеств, осуществляющих обеспечение устойчивого управление городскими лесами </t>
  </si>
  <si>
    <r>
      <t>Задача 3:</t>
    </r>
    <r>
      <rPr>
        <i/>
        <sz val="13"/>
        <color indexed="10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Обеспечение воспроизводства городских лесов для восстановления зеленого каркаса городского округа Тольятти</t>
    </r>
  </si>
  <si>
    <r>
      <t>Задача 5: Использование и раскрытие пространственного потенциала городского округа Тольятти (городские леса)</t>
    </r>
    <r>
      <rPr>
        <sz val="14"/>
        <rFont val="Times New Roman"/>
        <family val="1"/>
      </rPr>
      <t xml:space="preserve"> для</t>
    </r>
    <r>
      <rPr>
        <sz val="13"/>
        <rFont val="Times New Roman"/>
        <family val="1"/>
      </rPr>
      <t xml:space="preserve"> сохранения рекреационных и ландшафтно-композиционных функций природной среды</t>
    </r>
  </si>
  <si>
    <t>Задача 3: Обеспечение воспроизводства городских лесов для восстановления зеленого каркаса городского округа Тольятти</t>
  </si>
  <si>
    <t>Задача 5: Использование и раскрытие пространственного потенциала городского округа Тольятти (городские леса) для сохранения рекреационных и ландшафтно-композиционных функций природной среды</t>
  </si>
  <si>
    <r>
      <t>м</t>
    </r>
    <r>
      <rPr>
        <vertAlign val="superscript"/>
        <sz val="12"/>
        <color indexed="8"/>
        <rFont val="Times New Roman"/>
        <family val="1"/>
      </rPr>
      <t>3</t>
    </r>
  </si>
  <si>
    <t>Расчистка неликвидных лесных участков, пострадавших в результате засухи и последствий лесных пожаров</t>
  </si>
  <si>
    <t>Площадь расчищенных неликвидных лесных участков, пострадавших в результате засухи и последствий лесных пожаров</t>
  </si>
  <si>
    <r>
      <t>Развешивание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искусственных гнездовий</t>
    </r>
  </si>
  <si>
    <r>
      <t>Количество развешенных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искусственных гнездовий</t>
    </r>
  </si>
  <si>
    <r>
      <t>м</t>
    </r>
    <r>
      <rPr>
        <vertAlign val="superscript"/>
        <sz val="12"/>
        <color indexed="8"/>
        <rFont val="Times New Roman"/>
        <family val="1"/>
      </rPr>
      <t>2</t>
    </r>
  </si>
  <si>
    <t>2020-2023</t>
  </si>
  <si>
    <t>Приложение 1</t>
  </si>
  <si>
    <t>Приложение 2</t>
  </si>
  <si>
    <t>в рамках финансирования основной деятельности учреждения</t>
  </si>
  <si>
    <t>МБУ "Зеленстрой" (МКУ "Тольяттинское лесничество", ДГХ)</t>
  </si>
  <si>
    <t>МКУ "Тольяттинское лесничество" (ДГХ)</t>
  </si>
  <si>
    <t>МБУ "Зеленстрой"              (МКУ "Тольяттинское лесничество", ДГХ)</t>
  </si>
  <si>
    <t>МБУ "Зеленстрой"             (МКУ "Тольяттинское лесничество", ДГХ)</t>
  </si>
  <si>
    <t>МБУ "Зеленстрой"          (МКУ "Тольяттинское лесничество", ДГХ)</t>
  </si>
  <si>
    <t>МБУ "Зеленстрой"                   (МКУ "Тольяттинское лесничество", ДГХ)</t>
  </si>
  <si>
    <t>МБУ "Зеленстрой"            (МКУ "Тольяттинское лесничество", ДГХ)</t>
  </si>
  <si>
    <t>МБУ "Зеленстрой"                  (МКУ "Тольяттинское лесничество", ДГХ)</t>
  </si>
  <si>
    <t>Приобретение лесопожарной техники и оборудования</t>
  </si>
  <si>
    <t>Приобретение техники и оборудования для выполнения лесокультурных работ</t>
  </si>
  <si>
    <t>Задача 6: Оснащение муниципальных учреждений специализированной техникой и оборудованием для проведения комплекса мероприятий по охране, защите и воспроизводству городских лесов</t>
  </si>
  <si>
    <t>6.1</t>
  </si>
  <si>
    <t>Приобретение, и (или) модернизация, и (или) дооборудование, и (или) капитальный ремонт основных средств Учреждений, не относящихся к объектам капитального строительства</t>
  </si>
  <si>
    <t>6.1.2</t>
  </si>
  <si>
    <t>6.1.1</t>
  </si>
  <si>
    <t>МБУ "Зеленстрой"                   (ДГХ)</t>
  </si>
  <si>
    <t>Итого по задаче 6:</t>
  </si>
  <si>
    <t xml:space="preserve">Площадь городских лесов, на территории которых выполнено санитарное содержание </t>
  </si>
  <si>
    <t>Количество приобретенной лесокультурной техники и оборудования для оснащения муниципальных учреждений, выполняющих мероприятия по воспроизводству городских лесов</t>
  </si>
  <si>
    <t>ед.</t>
  </si>
  <si>
    <t xml:space="preserve">Количество приобретенной лесопожарной техники и оборудования для оснащения муниципальных учреждений, выполняющих мероприятия по охране городских лесов от пожаров </t>
  </si>
  <si>
    <t>МКУ "Тольяттинское лесничество",                        МБУ "Зеленстрой"                                           (ДГХ)</t>
  </si>
  <si>
    <t>Содержание противопожарных железобетонных резервуаров (Эксплуатация и ремонт пожарных водоемов)</t>
  </si>
  <si>
    <t xml:space="preserve">Содержание противопожарных железобетонных резервуаров (Эксплуатация и ремонт пожарных водоемов) </t>
  </si>
  <si>
    <t>МБУ "Зеленстрой",                МКУ "Тольяттинское лесничество",                  ДГХ</t>
  </si>
  <si>
    <t>Было</t>
  </si>
  <si>
    <t>Стало</t>
  </si>
  <si>
    <t>4.2</t>
  </si>
  <si>
    <t>Подготовка каталога координат характерных точек границ Тольяттинского лесничества</t>
  </si>
  <si>
    <t>Доля выполненных работ по подготовке каталога координат характерных точек границ Тольяттинского лесничества</t>
  </si>
  <si>
    <t>%</t>
  </si>
  <si>
    <t>область</t>
  </si>
  <si>
    <t>город</t>
  </si>
  <si>
    <t>Зеленстрой</t>
  </si>
  <si>
    <t>МКУ</t>
  </si>
  <si>
    <t>софин-е</t>
  </si>
  <si>
    <t>МЗ Зеленстрой</t>
  </si>
  <si>
    <t>МЗ Зеленстрой, расчет 2022-2023</t>
  </si>
  <si>
    <t xml:space="preserve">МЗ Зеленстрой, расчет  </t>
  </si>
  <si>
    <t xml:space="preserve">МЗ Зеленстрой, расчет </t>
  </si>
  <si>
    <t>МКУ, расчет есть</t>
  </si>
  <si>
    <t>Площадь лесов, расположенных в границах городского округа Тольятти, охваченных лесопатологическим обследованием, по результатам которого составлены и утверждены акты ЛПО</t>
  </si>
  <si>
    <t>200 и более</t>
  </si>
  <si>
    <t>Степень выполнения учреждением плана мероприятий по охране, защите и воспроизводству лесов</t>
  </si>
  <si>
    <t>60                                и более</t>
  </si>
  <si>
    <t>59,1</t>
  </si>
  <si>
    <t>105,6</t>
  </si>
  <si>
    <t>62,6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</si>
</sst>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#,##0.0"/>
    <numFmt numFmtId="176" formatCode="0.0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0.000"/>
    <numFmt numFmtId="182" formatCode="0.0000"/>
    <numFmt numFmtId="183" formatCode="0.00000"/>
    <numFmt numFmtId="184" formatCode="#,##0.000"/>
    <numFmt numFmtId="185" formatCode="#,##0.0000"/>
    <numFmt numFmtId="186" formatCode="#,##0.00000"/>
    <numFmt numFmtId="187" formatCode="#,##0.000000"/>
    <numFmt numFmtId="188" formatCode="000"/>
    <numFmt numFmtId="189" formatCode="#,##0.0000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1"/>
    </font>
    <font>
      <i/>
      <sz val="13"/>
      <color indexed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2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9"/>
      <name val="Calibri"/>
      <family val="2"/>
    </font>
    <font>
      <sz val="10"/>
      <name val="Calibri"/>
      <family val="2"/>
    </font>
    <font>
      <sz val="14"/>
      <color indexed="8"/>
      <name val="Times New Roman"/>
      <family val="1"/>
    </font>
    <font>
      <sz val="16"/>
      <color indexed="9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b/>
      <sz val="20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0"/>
      <name val="Calibri"/>
      <family val="2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0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4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70" fillId="33" borderId="0" xfId="0" applyFont="1" applyFill="1" applyAlignment="1">
      <alignment vertical="center" wrapText="1"/>
    </xf>
    <xf numFmtId="0" fontId="52" fillId="0" borderId="0" xfId="0" applyFont="1" applyAlignment="1">
      <alignment/>
    </xf>
    <xf numFmtId="0" fontId="14" fillId="33" borderId="0" xfId="0" applyFont="1" applyFill="1" applyAlignment="1">
      <alignment vertical="center" wrapText="1"/>
    </xf>
    <xf numFmtId="3" fontId="4" fillId="33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3" fontId="13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Border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1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72" fillId="34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16" fontId="72" fillId="33" borderId="12" xfId="0" applyNumberFormat="1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vertical="center" wrapText="1"/>
    </xf>
    <xf numFmtId="3" fontId="13" fillId="33" borderId="0" xfId="0" applyNumberFormat="1" applyFont="1" applyFill="1" applyBorder="1" applyAlignment="1">
      <alignment vertical="center" wrapText="1"/>
    </xf>
    <xf numFmtId="3" fontId="13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73" fillId="33" borderId="0" xfId="0" applyFont="1" applyFill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49" fontId="70" fillId="33" borderId="0" xfId="0" applyNumberFormat="1" applyFont="1" applyFill="1" applyAlignment="1">
      <alignment vertical="center" wrapText="1"/>
    </xf>
    <xf numFmtId="0" fontId="74" fillId="33" borderId="0" xfId="0" applyFont="1" applyFill="1" applyAlignment="1">
      <alignment vertical="center" wrapText="1"/>
    </xf>
    <xf numFmtId="49" fontId="4" fillId="33" borderId="0" xfId="0" applyNumberFormat="1" applyFont="1" applyFill="1" applyAlignment="1">
      <alignment vertical="center" wrapText="1"/>
    </xf>
    <xf numFmtId="0" fontId="45" fillId="33" borderId="0" xfId="0" applyFont="1" applyFill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vertical="center" wrapText="1"/>
    </xf>
    <xf numFmtId="3" fontId="75" fillId="33" borderId="13" xfId="0" applyNumberFormat="1" applyFont="1" applyFill="1" applyBorder="1" applyAlignment="1">
      <alignment vertical="center" wrapText="1"/>
    </xf>
    <xf numFmtId="49" fontId="6" fillId="33" borderId="10" xfId="42" applyNumberFormat="1" applyFont="1" applyFill="1" applyBorder="1" applyAlignment="1">
      <alignment horizontal="center" vertical="center" wrapText="1"/>
    </xf>
    <xf numFmtId="3" fontId="6" fillId="33" borderId="10" xfId="42" applyNumberFormat="1" applyFont="1" applyFill="1" applyBorder="1" applyAlignment="1">
      <alignment horizontal="left" vertical="center" wrapText="1"/>
    </xf>
    <xf numFmtId="3" fontId="6" fillId="33" borderId="12" xfId="42" applyNumberFormat="1" applyFont="1" applyFill="1" applyBorder="1" applyAlignment="1">
      <alignment horizontal="right" vertical="center" wrapText="1"/>
    </xf>
    <xf numFmtId="3" fontId="13" fillId="33" borderId="13" xfId="42" applyNumberFormat="1" applyFont="1" applyFill="1" applyBorder="1" applyAlignment="1">
      <alignment horizontal="right" vertical="center" wrapText="1"/>
    </xf>
    <xf numFmtId="49" fontId="6" fillId="33" borderId="10" xfId="42" applyNumberFormat="1" applyFont="1" applyFill="1" applyBorder="1" applyAlignment="1">
      <alignment horizontal="right" vertical="center" wrapText="1"/>
    </xf>
    <xf numFmtId="3" fontId="6" fillId="33" borderId="10" xfId="42" applyNumberFormat="1" applyFont="1" applyFill="1" applyBorder="1" applyAlignment="1">
      <alignment horizontal="right" vertical="center" wrapText="1"/>
    </xf>
    <xf numFmtId="3" fontId="13" fillId="33" borderId="10" xfId="42" applyNumberFormat="1" applyFont="1" applyFill="1" applyBorder="1" applyAlignment="1">
      <alignment horizontal="right" vertical="center" wrapText="1"/>
    </xf>
    <xf numFmtId="3" fontId="13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vertical="center" wrapText="1"/>
    </xf>
    <xf numFmtId="3" fontId="4" fillId="33" borderId="0" xfId="0" applyNumberFormat="1" applyFont="1" applyFill="1" applyBorder="1" applyAlignment="1">
      <alignment vertical="center" wrapText="1"/>
    </xf>
    <xf numFmtId="3" fontId="17" fillId="33" borderId="0" xfId="0" applyNumberFormat="1" applyFont="1" applyFill="1" applyBorder="1" applyAlignment="1">
      <alignment horizontal="center" vertical="center" wrapText="1"/>
    </xf>
    <xf numFmtId="0" fontId="76" fillId="33" borderId="0" xfId="0" applyFont="1" applyFill="1" applyAlignment="1">
      <alignment vertical="center" wrapText="1"/>
    </xf>
    <xf numFmtId="16" fontId="72" fillId="33" borderId="10" xfId="0" applyNumberFormat="1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left" vertical="center" wrapText="1"/>
    </xf>
    <xf numFmtId="0" fontId="72" fillId="33" borderId="14" xfId="0" applyFont="1" applyFill="1" applyBorder="1" applyAlignment="1">
      <alignment horizontal="left" vertical="center" wrapText="1"/>
    </xf>
    <xf numFmtId="0" fontId="72" fillId="33" borderId="14" xfId="0" applyFont="1" applyFill="1" applyBorder="1" applyAlignment="1">
      <alignment horizontal="center" vertical="center" wrapText="1"/>
    </xf>
    <xf numFmtId="0" fontId="72" fillId="33" borderId="12" xfId="0" applyFont="1" applyFill="1" applyBorder="1" applyAlignment="1">
      <alignment vertical="center" wrapText="1"/>
    </xf>
    <xf numFmtId="0" fontId="72" fillId="33" borderId="15" xfId="0" applyFont="1" applyFill="1" applyBorder="1" applyAlignment="1">
      <alignment vertical="center" wrapText="1"/>
    </xf>
    <xf numFmtId="0" fontId="72" fillId="33" borderId="12" xfId="0" applyFont="1" applyFill="1" applyBorder="1" applyAlignment="1">
      <alignment horizontal="center" vertical="center" wrapText="1"/>
    </xf>
    <xf numFmtId="49" fontId="72" fillId="33" borderId="10" xfId="0" applyNumberFormat="1" applyFont="1" applyFill="1" applyBorder="1" applyAlignment="1">
      <alignment horizontal="center" vertical="center" wrapText="1"/>
    </xf>
    <xf numFmtId="49" fontId="72" fillId="33" borderId="14" xfId="0" applyNumberFormat="1" applyFont="1" applyFill="1" applyBorder="1" applyAlignment="1">
      <alignment horizontal="center" vertical="center"/>
    </xf>
    <xf numFmtId="49" fontId="72" fillId="33" borderId="10" xfId="0" applyNumberFormat="1" applyFont="1" applyFill="1" applyBorder="1" applyAlignment="1">
      <alignment horizontal="center" vertical="center"/>
    </xf>
    <xf numFmtId="0" fontId="72" fillId="33" borderId="13" xfId="0" applyFont="1" applyFill="1" applyBorder="1" applyAlignment="1">
      <alignment vertical="center" wrapText="1"/>
    </xf>
    <xf numFmtId="49" fontId="75" fillId="33" borderId="10" xfId="42" applyNumberFormat="1" applyFont="1" applyFill="1" applyBorder="1" applyAlignment="1">
      <alignment horizontal="center" vertical="center" wrapText="1"/>
    </xf>
    <xf numFmtId="49" fontId="75" fillId="33" borderId="10" xfId="0" applyNumberFormat="1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left" vertical="center" wrapText="1"/>
    </xf>
    <xf numFmtId="0" fontId="73" fillId="33" borderId="10" xfId="0" applyFont="1" applyFill="1" applyBorder="1" applyAlignment="1">
      <alignment horizontal="center" vertical="center" wrapText="1"/>
    </xf>
    <xf numFmtId="49" fontId="72" fillId="33" borderId="0" xfId="0" applyNumberFormat="1" applyFont="1" applyFill="1" applyAlignment="1">
      <alignment wrapText="1"/>
    </xf>
    <xf numFmtId="49" fontId="72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6" fillId="33" borderId="10" xfId="42" applyNumberFormat="1" applyFont="1" applyFill="1" applyBorder="1" applyAlignment="1">
      <alignment horizontal="left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left" vertical="center" wrapText="1"/>
    </xf>
    <xf numFmtId="0" fontId="77" fillId="33" borderId="0" xfId="0" applyFont="1" applyFill="1" applyAlignment="1">
      <alignment vertical="center" wrapText="1"/>
    </xf>
    <xf numFmtId="0" fontId="18" fillId="33" borderId="0" xfId="0" applyFont="1" applyFill="1" applyBorder="1" applyAlignment="1">
      <alignment vertical="center" wrapText="1"/>
    </xf>
    <xf numFmtId="3" fontId="18" fillId="33" borderId="0" xfId="0" applyNumberFormat="1" applyFont="1" applyFill="1" applyBorder="1" applyAlignment="1">
      <alignment horizontal="center" vertical="center" wrapText="1"/>
    </xf>
    <xf numFmtId="0" fontId="78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left" vertical="center" wrapText="1"/>
    </xf>
    <xf numFmtId="0" fontId="19" fillId="33" borderId="11" xfId="0" applyFont="1" applyFill="1" applyBorder="1" applyAlignment="1">
      <alignment vertical="center" wrapText="1"/>
    </xf>
    <xf numFmtId="3" fontId="19" fillId="33" borderId="0" xfId="0" applyNumberFormat="1" applyFont="1" applyFill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 wrapText="1"/>
    </xf>
    <xf numFmtId="3" fontId="21" fillId="33" borderId="0" xfId="0" applyNumberFormat="1" applyFont="1" applyFill="1" applyAlignment="1">
      <alignment horizontal="left" vertical="center" wrapText="1"/>
    </xf>
    <xf numFmtId="3" fontId="22" fillId="33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" fillId="33" borderId="0" xfId="0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3" fontId="13" fillId="33" borderId="0" xfId="0" applyNumberFormat="1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left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75" fillId="0" borderId="13" xfId="0" applyNumberFormat="1" applyFont="1" applyFill="1" applyBorder="1" applyAlignment="1">
      <alignment vertical="center" wrapText="1"/>
    </xf>
    <xf numFmtId="0" fontId="72" fillId="0" borderId="10" xfId="0" applyFont="1" applyFill="1" applyBorder="1" applyAlignment="1">
      <alignment horizontal="center" vertical="center" wrapText="1"/>
    </xf>
    <xf numFmtId="49" fontId="72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3" fontId="13" fillId="33" borderId="0" xfId="0" applyNumberFormat="1" applyFont="1" applyFill="1" applyBorder="1" applyAlignment="1">
      <alignment horizontal="center" vertical="center" wrapText="1"/>
    </xf>
    <xf numFmtId="3" fontId="13" fillId="33" borderId="16" xfId="0" applyNumberFormat="1" applyFont="1" applyFill="1" applyBorder="1" applyAlignment="1">
      <alignment horizontal="center" vertical="center" wrapText="1"/>
    </xf>
    <xf numFmtId="3" fontId="5" fillId="33" borderId="10" xfId="42" applyNumberFormat="1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/>
    </xf>
    <xf numFmtId="3" fontId="13" fillId="33" borderId="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3" fontId="6" fillId="33" borderId="12" xfId="42" applyNumberFormat="1" applyFont="1" applyFill="1" applyBorder="1" applyAlignment="1">
      <alignment horizontal="left" vertical="center" wrapText="1"/>
    </xf>
    <xf numFmtId="3" fontId="6" fillId="33" borderId="18" xfId="42" applyNumberFormat="1" applyFont="1" applyFill="1" applyBorder="1" applyAlignment="1">
      <alignment horizontal="left" vertical="center" wrapText="1"/>
    </xf>
    <xf numFmtId="3" fontId="6" fillId="33" borderId="13" xfId="42" applyNumberFormat="1" applyFont="1" applyFill="1" applyBorder="1" applyAlignment="1">
      <alignment horizontal="left" vertical="center" wrapText="1"/>
    </xf>
    <xf numFmtId="3" fontId="13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left" vertical="center" wrapText="1"/>
    </xf>
    <xf numFmtId="0" fontId="75" fillId="0" borderId="18" xfId="0" applyFont="1" applyFill="1" applyBorder="1" applyAlignment="1">
      <alignment horizontal="left" vertical="center" wrapText="1"/>
    </xf>
    <xf numFmtId="0" fontId="75" fillId="0" borderId="13" xfId="0" applyFont="1" applyFill="1" applyBorder="1" applyAlignment="1">
      <alignment horizontal="left" vertical="center" wrapText="1"/>
    </xf>
    <xf numFmtId="0" fontId="79" fillId="33" borderId="18" xfId="0" applyFont="1" applyFill="1" applyBorder="1" applyAlignment="1">
      <alignment horizontal="right" vertical="center"/>
    </xf>
    <xf numFmtId="0" fontId="79" fillId="33" borderId="13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  <xf numFmtId="0" fontId="80" fillId="33" borderId="19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13" fillId="0" borderId="12" xfId="42" applyFont="1" applyFill="1" applyBorder="1" applyAlignment="1">
      <alignment horizontal="right" vertical="center" wrapText="1"/>
    </xf>
    <xf numFmtId="0" fontId="13" fillId="0" borderId="13" xfId="42" applyFont="1" applyFill="1" applyBorder="1" applyAlignment="1">
      <alignment horizontal="right" vertical="center" wrapText="1"/>
    </xf>
    <xf numFmtId="0" fontId="79" fillId="0" borderId="18" xfId="0" applyFont="1" applyFill="1" applyBorder="1" applyAlignment="1">
      <alignment horizontal="right" vertical="center"/>
    </xf>
    <xf numFmtId="0" fontId="79" fillId="0" borderId="13" xfId="0" applyFont="1" applyFill="1" applyBorder="1" applyAlignment="1">
      <alignment horizontal="right" vertical="center"/>
    </xf>
    <xf numFmtId="0" fontId="79" fillId="33" borderId="12" xfId="0" applyFont="1" applyFill="1" applyBorder="1" applyAlignment="1">
      <alignment horizontal="left" vertical="center" wrapText="1"/>
    </xf>
    <xf numFmtId="0" fontId="79" fillId="33" borderId="18" xfId="0" applyFont="1" applyFill="1" applyBorder="1" applyAlignment="1">
      <alignment horizontal="left" vertical="center" wrapText="1"/>
    </xf>
    <xf numFmtId="0" fontId="79" fillId="33" borderId="13" xfId="0" applyFont="1" applyFill="1" applyBorder="1" applyAlignment="1">
      <alignment horizontal="left" vertical="center" wrapText="1"/>
    </xf>
    <xf numFmtId="0" fontId="75" fillId="33" borderId="12" xfId="0" applyFont="1" applyFill="1" applyBorder="1" applyAlignment="1">
      <alignment horizontal="left" vertical="center" wrapText="1"/>
    </xf>
    <xf numFmtId="0" fontId="75" fillId="33" borderId="18" xfId="0" applyFont="1" applyFill="1" applyBorder="1" applyAlignment="1">
      <alignment horizontal="left" vertical="center" wrapText="1"/>
    </xf>
    <xf numFmtId="0" fontId="75" fillId="33" borderId="13" xfId="0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9" fontId="72" fillId="33" borderId="14" xfId="0" applyNumberFormat="1" applyFont="1" applyFill="1" applyBorder="1" applyAlignment="1">
      <alignment horizontal="center" vertical="center"/>
    </xf>
    <xf numFmtId="49" fontId="72" fillId="33" borderId="20" xfId="0" applyNumberFormat="1" applyFont="1" applyFill="1" applyBorder="1" applyAlignment="1">
      <alignment horizontal="center" vertical="center"/>
    </xf>
    <xf numFmtId="0" fontId="72" fillId="33" borderId="14" xfId="0" applyFont="1" applyFill="1" applyBorder="1" applyAlignment="1">
      <alignment horizontal="left" vertical="center" wrapText="1"/>
    </xf>
    <xf numFmtId="0" fontId="72" fillId="33" borderId="20" xfId="0" applyFont="1" applyFill="1" applyBorder="1" applyAlignment="1">
      <alignment horizontal="left" vertical="center" wrapText="1"/>
    </xf>
    <xf numFmtId="49" fontId="72" fillId="33" borderId="12" xfId="0" applyNumberFormat="1" applyFont="1" applyFill="1" applyBorder="1" applyAlignment="1">
      <alignment horizontal="left" vertical="center"/>
    </xf>
    <xf numFmtId="49" fontId="72" fillId="33" borderId="18" xfId="0" applyNumberFormat="1" applyFont="1" applyFill="1" applyBorder="1" applyAlignment="1">
      <alignment horizontal="left" vertical="center"/>
    </xf>
    <xf numFmtId="49" fontId="72" fillId="33" borderId="13" xfId="0" applyNumberFormat="1" applyFont="1" applyFill="1" applyBorder="1" applyAlignment="1">
      <alignment horizontal="left" vertical="center"/>
    </xf>
    <xf numFmtId="49" fontId="72" fillId="33" borderId="15" xfId="0" applyNumberFormat="1" applyFont="1" applyFill="1" applyBorder="1" applyAlignment="1">
      <alignment horizontal="left" vertical="center" wrapText="1"/>
    </xf>
    <xf numFmtId="49" fontId="72" fillId="33" borderId="21" xfId="0" applyNumberFormat="1" applyFont="1" applyFill="1" applyBorder="1" applyAlignment="1">
      <alignment horizontal="left" vertical="center" wrapText="1"/>
    </xf>
    <xf numFmtId="49" fontId="72" fillId="33" borderId="22" xfId="0" applyNumberFormat="1" applyFont="1" applyFill="1" applyBorder="1" applyAlignment="1">
      <alignment horizontal="left" vertical="center" wrapText="1"/>
    </xf>
    <xf numFmtId="0" fontId="72" fillId="33" borderId="12" xfId="0" applyFont="1" applyFill="1" applyBorder="1" applyAlignment="1">
      <alignment horizontal="left" vertical="center" wrapText="1"/>
    </xf>
    <xf numFmtId="0" fontId="72" fillId="33" borderId="18" xfId="0" applyFont="1" applyFill="1" applyBorder="1" applyAlignment="1">
      <alignment horizontal="left" vertical="center" wrapText="1"/>
    </xf>
    <xf numFmtId="0" fontId="72" fillId="33" borderId="13" xfId="0" applyFont="1" applyFill="1" applyBorder="1" applyAlignment="1">
      <alignment horizontal="left" vertical="center" wrapText="1"/>
    </xf>
    <xf numFmtId="49" fontId="72" fillId="33" borderId="14" xfId="0" applyNumberFormat="1" applyFont="1" applyFill="1" applyBorder="1" applyAlignment="1">
      <alignment horizontal="center" vertical="center" wrapText="1"/>
    </xf>
    <xf numFmtId="49" fontId="72" fillId="33" borderId="23" xfId="0" applyNumberFormat="1" applyFont="1" applyFill="1" applyBorder="1" applyAlignment="1">
      <alignment horizontal="center" vertical="center" wrapText="1"/>
    </xf>
    <xf numFmtId="49" fontId="72" fillId="33" borderId="20" xfId="0" applyNumberFormat="1" applyFont="1" applyFill="1" applyBorder="1" applyAlignment="1">
      <alignment horizontal="center" vertical="center" wrapText="1"/>
    </xf>
    <xf numFmtId="0" fontId="72" fillId="33" borderId="15" xfId="59" applyFont="1" applyFill="1" applyBorder="1" applyAlignment="1">
      <alignment horizontal="left" vertical="center" wrapText="1"/>
      <protection/>
    </xf>
    <xf numFmtId="0" fontId="72" fillId="33" borderId="11" xfId="59" applyFont="1" applyFill="1" applyBorder="1" applyAlignment="1">
      <alignment horizontal="left" vertical="center" wrapText="1"/>
      <protection/>
    </xf>
    <xf numFmtId="0" fontId="72" fillId="33" borderId="14" xfId="0" applyFont="1" applyFill="1" applyBorder="1" applyAlignment="1">
      <alignment horizontal="center" vertical="center" wrapText="1"/>
    </xf>
    <xf numFmtId="0" fontId="72" fillId="33" borderId="23" xfId="0" applyFont="1" applyFill="1" applyBorder="1" applyAlignment="1">
      <alignment horizontal="center" vertical="center" wrapText="1"/>
    </xf>
    <xf numFmtId="0" fontId="72" fillId="33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3" fillId="33" borderId="0" xfId="0" applyFont="1" applyFill="1" applyAlignment="1">
      <alignment horizontal="center" vertical="center" wrapText="1"/>
    </xf>
    <xf numFmtId="49" fontId="72" fillId="33" borderId="10" xfId="0" applyNumberFormat="1" applyFont="1" applyFill="1" applyBorder="1" applyAlignment="1">
      <alignment horizontal="left" vertical="center"/>
    </xf>
    <xf numFmtId="0" fontId="81" fillId="33" borderId="19" xfId="0" applyFont="1" applyFill="1" applyBorder="1" applyAlignment="1">
      <alignment horizontal="center" vertical="center"/>
    </xf>
    <xf numFmtId="0" fontId="73" fillId="33" borderId="0" xfId="0" applyFont="1" applyFill="1" applyAlignment="1">
      <alignment horizontal="center"/>
    </xf>
    <xf numFmtId="0" fontId="73" fillId="33" borderId="0" xfId="0" applyFont="1" applyFill="1" applyAlignment="1">
      <alignment horizontal="center" wrapText="1"/>
    </xf>
    <xf numFmtId="0" fontId="82" fillId="33" borderId="0" xfId="0" applyFont="1" applyFill="1" applyAlignment="1">
      <alignment horizontal="left" vertical="center"/>
    </xf>
    <xf numFmtId="49" fontId="72" fillId="33" borderId="21" xfId="0" applyNumberFormat="1" applyFont="1" applyFill="1" applyBorder="1" applyAlignment="1">
      <alignment horizontal="left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4" xfId="58"/>
    <cellStyle name="Обычный_Лист1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Финансовый 2 3" xfId="71"/>
    <cellStyle name="Финансовый 3" xfId="72"/>
    <cellStyle name="Финансовый 3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276225</xdr:colOff>
      <xdr:row>3</xdr:row>
      <xdr:rowOff>295275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239750" y="1409700"/>
          <a:ext cx="1809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15"/>
  <sheetViews>
    <sheetView tabSelected="1" view="pageBreakPreview" zoomScale="50" zoomScaleNormal="60" zoomScaleSheetLayoutView="50" zoomScalePageLayoutView="40" workbookViewId="0" topLeftCell="A1">
      <selection activeCell="AB54" sqref="AB54"/>
    </sheetView>
  </sheetViews>
  <sheetFormatPr defaultColWidth="9.140625" defaultRowHeight="15"/>
  <cols>
    <col min="1" max="1" width="8.7109375" style="36" customWidth="1"/>
    <col min="2" max="2" width="36.00390625" style="1" customWidth="1"/>
    <col min="3" max="3" width="25.57421875" style="1" customWidth="1"/>
    <col min="4" max="4" width="11.140625" style="1" customWidth="1"/>
    <col min="5" max="5" width="9.57421875" style="1" customWidth="1"/>
    <col min="6" max="6" width="9.8515625" style="1" customWidth="1"/>
    <col min="7" max="7" width="10.28125" style="1" customWidth="1"/>
    <col min="8" max="8" width="10.8515625" style="1" customWidth="1"/>
    <col min="9" max="9" width="10.00390625" style="1" customWidth="1"/>
    <col min="10" max="10" width="11.421875" style="1" customWidth="1"/>
    <col min="11" max="11" width="10.28125" style="1" customWidth="1"/>
    <col min="12" max="12" width="10.8515625" style="1" customWidth="1"/>
    <col min="13" max="13" width="10.00390625" style="1" customWidth="1"/>
    <col min="14" max="14" width="10.140625" style="1" customWidth="1"/>
    <col min="15" max="15" width="9.7109375" style="1" customWidth="1"/>
    <col min="16" max="16" width="9.8515625" style="1" customWidth="1"/>
    <col min="17" max="17" width="9.7109375" style="1" customWidth="1"/>
    <col min="18" max="19" width="9.57421875" style="1" customWidth="1"/>
    <col min="20" max="21" width="10.00390625" style="1" customWidth="1"/>
    <col min="22" max="22" width="10.28125" style="1" customWidth="1"/>
    <col min="23" max="23" width="9.00390625" style="1" customWidth="1"/>
    <col min="24" max="24" width="10.140625" style="1" customWidth="1"/>
    <col min="25" max="25" width="9.7109375" style="1" customWidth="1"/>
    <col min="26" max="26" width="10.00390625" style="1" customWidth="1"/>
    <col min="27" max="27" width="9.8515625" style="1" customWidth="1"/>
    <col min="28" max="28" width="11.00390625" style="1" customWidth="1"/>
    <col min="29" max="29" width="9.7109375" style="1" customWidth="1"/>
    <col min="30" max="30" width="11.28125" style="1" customWidth="1"/>
    <col min="31" max="31" width="35.28125" style="84" customWidth="1"/>
    <col min="32" max="33" width="9.140625" style="1" customWidth="1"/>
    <col min="34" max="16384" width="9.140625" style="1" customWidth="1"/>
  </cols>
  <sheetData>
    <row r="1" spans="1:31" s="3" customFormat="1" ht="15" customHeight="1">
      <c r="A1" s="34"/>
      <c r="Y1" s="144" t="s">
        <v>129</v>
      </c>
      <c r="Z1" s="144"/>
      <c r="AA1" s="144"/>
      <c r="AB1" s="144"/>
      <c r="AC1" s="144"/>
      <c r="AD1" s="144"/>
      <c r="AE1" s="83"/>
    </row>
    <row r="2" spans="1:31" s="3" customFormat="1" ht="48" customHeight="1">
      <c r="A2" s="34"/>
      <c r="B2" s="53"/>
      <c r="C2" s="80"/>
      <c r="F2" s="35"/>
      <c r="W2" s="35"/>
      <c r="Y2" s="144" t="s">
        <v>39</v>
      </c>
      <c r="Z2" s="144"/>
      <c r="AA2" s="144"/>
      <c r="AB2" s="144"/>
      <c r="AC2" s="144"/>
      <c r="AD2" s="144"/>
      <c r="AE2" s="83"/>
    </row>
    <row r="3" spans="6:30" ht="24.75" customHeight="1">
      <c r="F3" s="37"/>
      <c r="W3" s="37"/>
      <c r="Y3" s="145" t="s">
        <v>40</v>
      </c>
      <c r="Z3" s="145"/>
      <c r="AA3" s="145"/>
      <c r="AB3" s="145"/>
      <c r="AC3" s="145"/>
      <c r="AD3" s="145"/>
    </row>
    <row r="4" spans="6:30" ht="56.25" customHeight="1">
      <c r="F4" s="37"/>
      <c r="X4" s="37"/>
      <c r="Y4" s="144" t="s">
        <v>80</v>
      </c>
      <c r="Z4" s="144"/>
      <c r="AA4" s="144"/>
      <c r="AB4" s="144"/>
      <c r="AC4" s="144"/>
      <c r="AD4" s="144"/>
    </row>
    <row r="5" spans="1:30" ht="40.5" customHeight="1">
      <c r="A5" s="146" t="s">
        <v>78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</row>
    <row r="6" spans="1:30" ht="31.5" customHeight="1">
      <c r="A6" s="158" t="s">
        <v>28</v>
      </c>
      <c r="B6" s="132" t="s">
        <v>29</v>
      </c>
      <c r="C6" s="132" t="s">
        <v>30</v>
      </c>
      <c r="D6" s="132" t="s">
        <v>1</v>
      </c>
      <c r="E6" s="132" t="s">
        <v>9</v>
      </c>
      <c r="F6" s="132"/>
      <c r="G6" s="132"/>
      <c r="H6" s="132"/>
      <c r="I6" s="132"/>
      <c r="J6" s="132"/>
      <c r="K6" s="132"/>
      <c r="L6" s="132"/>
      <c r="M6" s="132"/>
      <c r="N6" s="132"/>
      <c r="O6" s="132" t="s">
        <v>9</v>
      </c>
      <c r="P6" s="132"/>
      <c r="Q6" s="132"/>
      <c r="R6" s="132"/>
      <c r="S6" s="132"/>
      <c r="T6" s="132"/>
      <c r="U6" s="132"/>
      <c r="V6" s="132"/>
      <c r="W6" s="132"/>
      <c r="X6" s="132"/>
      <c r="Y6" s="132" t="s">
        <v>9</v>
      </c>
      <c r="Z6" s="132"/>
      <c r="AA6" s="132"/>
      <c r="AB6" s="132"/>
      <c r="AC6" s="132"/>
      <c r="AD6" s="132"/>
    </row>
    <row r="7" spans="1:30" ht="31.5" customHeight="1">
      <c r="A7" s="158"/>
      <c r="B7" s="132"/>
      <c r="C7" s="132"/>
      <c r="D7" s="132"/>
      <c r="E7" s="147" t="s">
        <v>68</v>
      </c>
      <c r="F7" s="147"/>
      <c r="G7" s="147"/>
      <c r="H7" s="147"/>
      <c r="I7" s="147"/>
      <c r="J7" s="147" t="s">
        <v>74</v>
      </c>
      <c r="K7" s="147"/>
      <c r="L7" s="147"/>
      <c r="M7" s="147"/>
      <c r="N7" s="147"/>
      <c r="O7" s="147" t="s">
        <v>75</v>
      </c>
      <c r="P7" s="147"/>
      <c r="Q7" s="147"/>
      <c r="R7" s="147"/>
      <c r="S7" s="147"/>
      <c r="T7" s="147" t="s">
        <v>76</v>
      </c>
      <c r="U7" s="147"/>
      <c r="V7" s="147"/>
      <c r="W7" s="147"/>
      <c r="X7" s="147"/>
      <c r="Y7" s="147" t="s">
        <v>77</v>
      </c>
      <c r="Z7" s="147"/>
      <c r="AA7" s="147"/>
      <c r="AB7" s="147"/>
      <c r="AC7" s="147"/>
      <c r="AD7" s="132" t="s">
        <v>2</v>
      </c>
    </row>
    <row r="8" spans="1:30" ht="54.75" customHeight="1">
      <c r="A8" s="158"/>
      <c r="B8" s="132"/>
      <c r="C8" s="132"/>
      <c r="D8" s="132"/>
      <c r="E8" s="78" t="s">
        <v>3</v>
      </c>
      <c r="F8" s="78" t="s">
        <v>0</v>
      </c>
      <c r="G8" s="78" t="s">
        <v>10</v>
      </c>
      <c r="H8" s="78" t="s">
        <v>31</v>
      </c>
      <c r="I8" s="78" t="s">
        <v>32</v>
      </c>
      <c r="J8" s="78" t="s">
        <v>3</v>
      </c>
      <c r="K8" s="78" t="s">
        <v>0</v>
      </c>
      <c r="L8" s="78" t="s">
        <v>10</v>
      </c>
      <c r="M8" s="78" t="s">
        <v>31</v>
      </c>
      <c r="N8" s="78" t="s">
        <v>32</v>
      </c>
      <c r="O8" s="78" t="s">
        <v>3</v>
      </c>
      <c r="P8" s="78" t="s">
        <v>0</v>
      </c>
      <c r="Q8" s="78" t="s">
        <v>10</v>
      </c>
      <c r="R8" s="78" t="s">
        <v>31</v>
      </c>
      <c r="S8" s="78" t="s">
        <v>32</v>
      </c>
      <c r="T8" s="78" t="s">
        <v>3</v>
      </c>
      <c r="U8" s="78" t="s">
        <v>0</v>
      </c>
      <c r="V8" s="78" t="s">
        <v>10</v>
      </c>
      <c r="W8" s="78" t="s">
        <v>31</v>
      </c>
      <c r="X8" s="78" t="s">
        <v>32</v>
      </c>
      <c r="Y8" s="78" t="s">
        <v>3</v>
      </c>
      <c r="Z8" s="78" t="s">
        <v>0</v>
      </c>
      <c r="AA8" s="78" t="s">
        <v>10</v>
      </c>
      <c r="AB8" s="78" t="s">
        <v>31</v>
      </c>
      <c r="AC8" s="78" t="s">
        <v>32</v>
      </c>
      <c r="AD8" s="132"/>
    </row>
    <row r="9" spans="1:30" ht="23.25" customHeight="1">
      <c r="A9" s="38">
        <v>1</v>
      </c>
      <c r="B9" s="78">
        <v>2</v>
      </c>
      <c r="C9" s="78">
        <v>3</v>
      </c>
      <c r="D9" s="78">
        <v>4</v>
      </c>
      <c r="E9" s="78">
        <v>5</v>
      </c>
      <c r="F9" s="78">
        <v>6</v>
      </c>
      <c r="G9" s="78">
        <v>7</v>
      </c>
      <c r="H9" s="78">
        <v>8</v>
      </c>
      <c r="I9" s="78">
        <v>9</v>
      </c>
      <c r="J9" s="78">
        <v>10</v>
      </c>
      <c r="K9" s="78">
        <v>11</v>
      </c>
      <c r="L9" s="78">
        <v>12</v>
      </c>
      <c r="M9" s="78">
        <v>13</v>
      </c>
      <c r="N9" s="78">
        <v>14</v>
      </c>
      <c r="O9" s="78">
        <v>15</v>
      </c>
      <c r="P9" s="78">
        <v>16</v>
      </c>
      <c r="Q9" s="78">
        <v>17</v>
      </c>
      <c r="R9" s="78">
        <v>18</v>
      </c>
      <c r="S9" s="78">
        <v>19</v>
      </c>
      <c r="T9" s="78">
        <v>20</v>
      </c>
      <c r="U9" s="78">
        <v>21</v>
      </c>
      <c r="V9" s="78">
        <v>22</v>
      </c>
      <c r="W9" s="78">
        <v>23</v>
      </c>
      <c r="X9" s="78">
        <v>24</v>
      </c>
      <c r="Y9" s="78">
        <v>25</v>
      </c>
      <c r="Z9" s="78">
        <v>26</v>
      </c>
      <c r="AA9" s="78">
        <v>27</v>
      </c>
      <c r="AB9" s="78">
        <v>28</v>
      </c>
      <c r="AC9" s="78">
        <v>29</v>
      </c>
      <c r="AD9" s="78">
        <v>30</v>
      </c>
    </row>
    <row r="10" spans="1:31" ht="32.25" customHeight="1">
      <c r="A10" s="152" t="s">
        <v>113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4"/>
      <c r="AE10" s="85"/>
    </row>
    <row r="11" spans="1:30" ht="35.25" customHeight="1">
      <c r="A11" s="155" t="s">
        <v>89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7"/>
    </row>
    <row r="12" spans="1:30" ht="57" customHeight="1">
      <c r="A12" s="24" t="s">
        <v>4</v>
      </c>
      <c r="B12" s="25" t="s">
        <v>11</v>
      </c>
      <c r="C12" s="16" t="s">
        <v>133</v>
      </c>
      <c r="D12" s="26" t="s">
        <v>102</v>
      </c>
      <c r="E12" s="8">
        <f>F12+G12+H12+I12</f>
        <v>0</v>
      </c>
      <c r="F12" s="9">
        <v>0</v>
      </c>
      <c r="G12" s="9">
        <v>0</v>
      </c>
      <c r="H12" s="9">
        <v>0</v>
      </c>
      <c r="I12" s="9">
        <v>0</v>
      </c>
      <c r="J12" s="8">
        <f>K12+L12+M12+N12</f>
        <v>0</v>
      </c>
      <c r="K12" s="9">
        <v>0</v>
      </c>
      <c r="L12" s="9">
        <v>0</v>
      </c>
      <c r="M12" s="9">
        <v>0</v>
      </c>
      <c r="N12" s="9">
        <v>0</v>
      </c>
      <c r="O12" s="8">
        <f>P12+Q12+R12+S12</f>
        <v>0</v>
      </c>
      <c r="P12" s="9">
        <v>0</v>
      </c>
      <c r="Q12" s="9">
        <v>0</v>
      </c>
      <c r="R12" s="9">
        <v>0</v>
      </c>
      <c r="S12" s="9">
        <v>0</v>
      </c>
      <c r="T12" s="8">
        <f>U12+V12+W12+X12</f>
        <v>0</v>
      </c>
      <c r="U12" s="9">
        <f>1290-1290</f>
        <v>0</v>
      </c>
      <c r="V12" s="9">
        <v>0</v>
      </c>
      <c r="W12" s="9">
        <v>0</v>
      </c>
      <c r="X12" s="9">
        <v>0</v>
      </c>
      <c r="Y12" s="8">
        <f>Z12+AA12+AB12+AC12</f>
        <v>0</v>
      </c>
      <c r="Z12" s="9">
        <f>1290-1290</f>
        <v>0</v>
      </c>
      <c r="AA12" s="9">
        <v>0</v>
      </c>
      <c r="AB12" s="9">
        <v>0</v>
      </c>
      <c r="AC12" s="9">
        <v>0</v>
      </c>
      <c r="AD12" s="8">
        <f aca="true" t="shared" si="0" ref="AD12:AD17">E12+J12+O12+T12+Y12</f>
        <v>0</v>
      </c>
    </row>
    <row r="13" spans="1:30" ht="85.5" customHeight="1">
      <c r="A13" s="103" t="s">
        <v>5</v>
      </c>
      <c r="B13" s="104" t="s">
        <v>13</v>
      </c>
      <c r="C13" s="105" t="s">
        <v>134</v>
      </c>
      <c r="D13" s="106" t="s">
        <v>81</v>
      </c>
      <c r="E13" s="102">
        <f aca="true" t="shared" si="1" ref="E13:E18">F13+G13+H13+I13</f>
        <v>166</v>
      </c>
      <c r="F13" s="107">
        <v>166</v>
      </c>
      <c r="G13" s="107">
        <v>0</v>
      </c>
      <c r="H13" s="107">
        <v>0</v>
      </c>
      <c r="I13" s="107">
        <v>0</v>
      </c>
      <c r="J13" s="102">
        <f aca="true" t="shared" si="2" ref="J13:J18">K13+L13+M13+N13</f>
        <v>166</v>
      </c>
      <c r="K13" s="107">
        <v>166</v>
      </c>
      <c r="L13" s="107">
        <v>0</v>
      </c>
      <c r="M13" s="107">
        <v>0</v>
      </c>
      <c r="N13" s="107">
        <v>0</v>
      </c>
      <c r="O13" s="102">
        <f aca="true" t="shared" si="3" ref="O13:O18">P13+Q13+R13+S13</f>
        <v>221</v>
      </c>
      <c r="P13" s="107">
        <v>221</v>
      </c>
      <c r="Q13" s="107">
        <v>0</v>
      </c>
      <c r="R13" s="107">
        <v>0</v>
      </c>
      <c r="S13" s="107">
        <v>0</v>
      </c>
      <c r="T13" s="102">
        <f aca="true" t="shared" si="4" ref="T13:T18">U13+V13+W13+X13</f>
        <v>218</v>
      </c>
      <c r="U13" s="107">
        <v>218</v>
      </c>
      <c r="V13" s="107">
        <v>0</v>
      </c>
      <c r="W13" s="107">
        <v>0</v>
      </c>
      <c r="X13" s="107">
        <v>0</v>
      </c>
      <c r="Y13" s="102">
        <f aca="true" t="shared" si="5" ref="Y13:Y18">Z13+AA13+AB13+AC13</f>
        <v>218</v>
      </c>
      <c r="Z13" s="107">
        <v>218</v>
      </c>
      <c r="AA13" s="107">
        <v>0</v>
      </c>
      <c r="AB13" s="107">
        <v>0</v>
      </c>
      <c r="AC13" s="107">
        <v>0</v>
      </c>
      <c r="AD13" s="102">
        <f t="shared" si="0"/>
        <v>989</v>
      </c>
    </row>
    <row r="14" spans="1:33" ht="47.25" customHeight="1">
      <c r="A14" s="108" t="s">
        <v>6</v>
      </c>
      <c r="B14" s="109" t="s">
        <v>33</v>
      </c>
      <c r="C14" s="105" t="s">
        <v>133</v>
      </c>
      <c r="D14" s="106" t="s">
        <v>128</v>
      </c>
      <c r="E14" s="102">
        <f t="shared" si="1"/>
        <v>0</v>
      </c>
      <c r="F14" s="107">
        <v>0</v>
      </c>
      <c r="G14" s="107">
        <v>0</v>
      </c>
      <c r="H14" s="107">
        <v>0</v>
      </c>
      <c r="I14" s="107">
        <v>0</v>
      </c>
      <c r="J14" s="133" t="s">
        <v>131</v>
      </c>
      <c r="K14" s="134"/>
      <c r="L14" s="134"/>
      <c r="M14" s="134"/>
      <c r="N14" s="135"/>
      <c r="O14" s="133" t="s">
        <v>131</v>
      </c>
      <c r="P14" s="134"/>
      <c r="Q14" s="134"/>
      <c r="R14" s="134"/>
      <c r="S14" s="135"/>
      <c r="T14" s="133" t="s">
        <v>131</v>
      </c>
      <c r="U14" s="134"/>
      <c r="V14" s="134"/>
      <c r="W14" s="134"/>
      <c r="X14" s="135"/>
      <c r="Y14" s="133" t="s">
        <v>131</v>
      </c>
      <c r="Z14" s="134"/>
      <c r="AA14" s="134"/>
      <c r="AB14" s="134"/>
      <c r="AC14" s="135"/>
      <c r="AD14" s="102">
        <f>E14</f>
        <v>0</v>
      </c>
      <c r="AE14" s="86"/>
      <c r="AF14" s="10"/>
      <c r="AG14" s="10"/>
    </row>
    <row r="15" spans="1:30" ht="57" customHeight="1">
      <c r="A15" s="108" t="s">
        <v>7</v>
      </c>
      <c r="B15" s="109" t="s">
        <v>87</v>
      </c>
      <c r="C15" s="105" t="s">
        <v>133</v>
      </c>
      <c r="D15" s="106">
        <v>2023</v>
      </c>
      <c r="E15" s="102">
        <f t="shared" si="1"/>
        <v>0</v>
      </c>
      <c r="F15" s="107">
        <v>0</v>
      </c>
      <c r="G15" s="107">
        <v>0</v>
      </c>
      <c r="H15" s="107">
        <v>0</v>
      </c>
      <c r="I15" s="107">
        <v>0</v>
      </c>
      <c r="J15" s="102">
        <f t="shared" si="2"/>
        <v>0</v>
      </c>
      <c r="K15" s="107">
        <v>0</v>
      </c>
      <c r="L15" s="107">
        <v>0</v>
      </c>
      <c r="M15" s="107">
        <v>0</v>
      </c>
      <c r="N15" s="107">
        <v>0</v>
      </c>
      <c r="O15" s="102">
        <f t="shared" si="3"/>
        <v>0</v>
      </c>
      <c r="P15" s="107">
        <v>0</v>
      </c>
      <c r="Q15" s="107">
        <v>0</v>
      </c>
      <c r="R15" s="107">
        <v>0</v>
      </c>
      <c r="S15" s="107">
        <v>0</v>
      </c>
      <c r="T15" s="102">
        <f t="shared" si="4"/>
        <v>0</v>
      </c>
      <c r="U15" s="107">
        <f>588-588</f>
        <v>0</v>
      </c>
      <c r="V15" s="107">
        <v>0</v>
      </c>
      <c r="W15" s="107">
        <v>0</v>
      </c>
      <c r="X15" s="107">
        <v>0</v>
      </c>
      <c r="Y15" s="102">
        <f t="shared" si="5"/>
        <v>0</v>
      </c>
      <c r="Z15" s="107">
        <f>588-588</f>
        <v>0</v>
      </c>
      <c r="AA15" s="107">
        <v>0</v>
      </c>
      <c r="AB15" s="107">
        <v>0</v>
      </c>
      <c r="AC15" s="107">
        <v>0</v>
      </c>
      <c r="AD15" s="102">
        <f t="shared" si="0"/>
        <v>0</v>
      </c>
    </row>
    <row r="16" spans="1:30" ht="54" customHeight="1">
      <c r="A16" s="108" t="s">
        <v>8</v>
      </c>
      <c r="B16" s="109" t="s">
        <v>14</v>
      </c>
      <c r="C16" s="105" t="s">
        <v>133</v>
      </c>
      <c r="D16" s="106">
        <v>2023</v>
      </c>
      <c r="E16" s="102">
        <f t="shared" si="1"/>
        <v>0</v>
      </c>
      <c r="F16" s="107">
        <v>0</v>
      </c>
      <c r="G16" s="107">
        <v>0</v>
      </c>
      <c r="H16" s="107">
        <v>0</v>
      </c>
      <c r="I16" s="107">
        <v>0</v>
      </c>
      <c r="J16" s="102">
        <f t="shared" si="2"/>
        <v>0</v>
      </c>
      <c r="K16" s="107">
        <v>0</v>
      </c>
      <c r="L16" s="107">
        <v>0</v>
      </c>
      <c r="M16" s="107">
        <v>0</v>
      </c>
      <c r="N16" s="107">
        <v>0</v>
      </c>
      <c r="O16" s="102">
        <f t="shared" si="3"/>
        <v>0</v>
      </c>
      <c r="P16" s="107">
        <v>0</v>
      </c>
      <c r="Q16" s="107">
        <v>0</v>
      </c>
      <c r="R16" s="107">
        <v>0</v>
      </c>
      <c r="S16" s="107">
        <v>0</v>
      </c>
      <c r="T16" s="102">
        <f t="shared" si="4"/>
        <v>0</v>
      </c>
      <c r="U16" s="107">
        <f>100-100</f>
        <v>0</v>
      </c>
      <c r="V16" s="107">
        <v>0</v>
      </c>
      <c r="W16" s="107">
        <v>0</v>
      </c>
      <c r="X16" s="107">
        <v>0</v>
      </c>
      <c r="Y16" s="102">
        <f t="shared" si="5"/>
        <v>0</v>
      </c>
      <c r="Z16" s="107">
        <f>100-100</f>
        <v>0</v>
      </c>
      <c r="AA16" s="107">
        <v>0</v>
      </c>
      <c r="AB16" s="107">
        <v>0</v>
      </c>
      <c r="AC16" s="107">
        <v>0</v>
      </c>
      <c r="AD16" s="102">
        <f t="shared" si="0"/>
        <v>0</v>
      </c>
    </row>
    <row r="17" spans="1:30" ht="75" customHeight="1">
      <c r="A17" s="108" t="s">
        <v>104</v>
      </c>
      <c r="B17" s="109" t="s">
        <v>154</v>
      </c>
      <c r="C17" s="105" t="s">
        <v>156</v>
      </c>
      <c r="D17" s="106" t="s">
        <v>88</v>
      </c>
      <c r="E17" s="102">
        <f t="shared" si="1"/>
        <v>51</v>
      </c>
      <c r="F17" s="107">
        <v>51</v>
      </c>
      <c r="G17" s="107">
        <v>0</v>
      </c>
      <c r="H17" s="107">
        <v>0</v>
      </c>
      <c r="I17" s="107">
        <v>0</v>
      </c>
      <c r="J17" s="102">
        <f t="shared" si="2"/>
        <v>51</v>
      </c>
      <c r="K17" s="107">
        <f>0+51+172-172</f>
        <v>51</v>
      </c>
      <c r="L17" s="107">
        <f>0+1389-1389</f>
        <v>0</v>
      </c>
      <c r="M17" s="107">
        <v>0</v>
      </c>
      <c r="N17" s="107">
        <v>0</v>
      </c>
      <c r="O17" s="102">
        <f t="shared" si="3"/>
        <v>52</v>
      </c>
      <c r="P17" s="107">
        <f>0+51+1</f>
        <v>52</v>
      </c>
      <c r="Q17" s="107">
        <v>0</v>
      </c>
      <c r="R17" s="107">
        <v>0</v>
      </c>
      <c r="S17" s="107">
        <v>0</v>
      </c>
      <c r="T17" s="102">
        <f t="shared" si="4"/>
        <v>52</v>
      </c>
      <c r="U17" s="107">
        <v>52</v>
      </c>
      <c r="V17" s="107">
        <v>0</v>
      </c>
      <c r="W17" s="107">
        <v>0</v>
      </c>
      <c r="X17" s="107">
        <v>0</v>
      </c>
      <c r="Y17" s="102">
        <f t="shared" si="5"/>
        <v>52</v>
      </c>
      <c r="Z17" s="107">
        <v>52</v>
      </c>
      <c r="AA17" s="107">
        <v>0</v>
      </c>
      <c r="AB17" s="107">
        <v>0</v>
      </c>
      <c r="AC17" s="107">
        <v>0</v>
      </c>
      <c r="AD17" s="102">
        <f t="shared" si="0"/>
        <v>258</v>
      </c>
    </row>
    <row r="18" spans="1:31" s="5" customFormat="1" ht="29.25" customHeight="1">
      <c r="A18" s="148" t="s">
        <v>15</v>
      </c>
      <c r="B18" s="149"/>
      <c r="C18" s="110"/>
      <c r="D18" s="111"/>
      <c r="E18" s="102">
        <f t="shared" si="1"/>
        <v>217</v>
      </c>
      <c r="F18" s="102">
        <f>SUM(F12:F17)</f>
        <v>217</v>
      </c>
      <c r="G18" s="102">
        <f>SUM(G12:G17)</f>
        <v>0</v>
      </c>
      <c r="H18" s="102">
        <f>SUM(H12:H17)</f>
        <v>0</v>
      </c>
      <c r="I18" s="102">
        <f>SUM(I12:I17)</f>
        <v>0</v>
      </c>
      <c r="J18" s="102">
        <f t="shared" si="2"/>
        <v>217</v>
      </c>
      <c r="K18" s="102">
        <f>SUM(K12:K17)</f>
        <v>217</v>
      </c>
      <c r="L18" s="102">
        <f>SUM(L12:L17)</f>
        <v>0</v>
      </c>
      <c r="M18" s="102">
        <f>SUM(M12:M17)</f>
        <v>0</v>
      </c>
      <c r="N18" s="102">
        <f>SUM(N12:N17)</f>
        <v>0</v>
      </c>
      <c r="O18" s="102">
        <f t="shared" si="3"/>
        <v>273</v>
      </c>
      <c r="P18" s="102">
        <f>SUM(P12:P17)</f>
        <v>273</v>
      </c>
      <c r="Q18" s="102">
        <f>SUM(Q12:Q17)</f>
        <v>0</v>
      </c>
      <c r="R18" s="102">
        <f>SUM(R12:R17)</f>
        <v>0</v>
      </c>
      <c r="S18" s="102">
        <f>SUM(S12:S17)</f>
        <v>0</v>
      </c>
      <c r="T18" s="102">
        <f t="shared" si="4"/>
        <v>270</v>
      </c>
      <c r="U18" s="102">
        <f>SUM(U12:U17)</f>
        <v>270</v>
      </c>
      <c r="V18" s="102">
        <f>SUM(V12:V17)</f>
        <v>0</v>
      </c>
      <c r="W18" s="102">
        <f>SUM(W12:W17)</f>
        <v>0</v>
      </c>
      <c r="X18" s="102">
        <f>SUM(X12:X17)</f>
        <v>0</v>
      </c>
      <c r="Y18" s="102">
        <f t="shared" si="5"/>
        <v>270</v>
      </c>
      <c r="Z18" s="102">
        <f>SUM(Z12:Z17)</f>
        <v>270</v>
      </c>
      <c r="AA18" s="102">
        <f>SUM(AA12:AA17)</f>
        <v>0</v>
      </c>
      <c r="AB18" s="102">
        <f>SUM(AB12:AB17)</f>
        <v>0</v>
      </c>
      <c r="AC18" s="102">
        <f>SUM(AC12:AC17)</f>
        <v>0</v>
      </c>
      <c r="AD18" s="102">
        <f>SUM(AD12:AD17)</f>
        <v>1247</v>
      </c>
      <c r="AE18" s="89">
        <f>E18+J18+O18+T18+Y18</f>
        <v>1247</v>
      </c>
    </row>
    <row r="19" spans="1:30" ht="30" customHeight="1">
      <c r="A19" s="136" t="s">
        <v>90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8"/>
    </row>
    <row r="20" spans="1:34" ht="98.25" customHeight="1">
      <c r="A20" s="108" t="s">
        <v>16</v>
      </c>
      <c r="B20" s="109" t="s">
        <v>18</v>
      </c>
      <c r="C20" s="105" t="s">
        <v>12</v>
      </c>
      <c r="D20" s="106">
        <v>2019</v>
      </c>
      <c r="E20" s="102">
        <f>F20+G20+H20+I20</f>
        <v>847</v>
      </c>
      <c r="F20" s="107">
        <f>1292-187-187-71</f>
        <v>847</v>
      </c>
      <c r="G20" s="107">
        <v>0</v>
      </c>
      <c r="H20" s="107">
        <v>0</v>
      </c>
      <c r="I20" s="107">
        <v>0</v>
      </c>
      <c r="J20" s="102">
        <f>K20+L20+M20+N20</f>
        <v>0</v>
      </c>
      <c r="K20" s="107">
        <f>1338-1338</f>
        <v>0</v>
      </c>
      <c r="L20" s="107">
        <v>0</v>
      </c>
      <c r="M20" s="107">
        <v>0</v>
      </c>
      <c r="N20" s="107">
        <v>0</v>
      </c>
      <c r="O20" s="102">
        <f>P20+Q20+R20+S20</f>
        <v>0</v>
      </c>
      <c r="P20" s="107">
        <f>1338-1338</f>
        <v>0</v>
      </c>
      <c r="Q20" s="107">
        <v>0</v>
      </c>
      <c r="R20" s="107">
        <v>0</v>
      </c>
      <c r="S20" s="107">
        <v>0</v>
      </c>
      <c r="T20" s="102">
        <f>U20+V20+W20+X20</f>
        <v>0</v>
      </c>
      <c r="U20" s="107">
        <f>3058-3058</f>
        <v>0</v>
      </c>
      <c r="V20" s="107">
        <v>0</v>
      </c>
      <c r="W20" s="107">
        <v>0</v>
      </c>
      <c r="X20" s="107">
        <v>0</v>
      </c>
      <c r="Y20" s="102">
        <f>Z20+AA20+AB20+AC20</f>
        <v>0</v>
      </c>
      <c r="Z20" s="107">
        <f>3058-3058</f>
        <v>0</v>
      </c>
      <c r="AA20" s="107">
        <v>0</v>
      </c>
      <c r="AB20" s="107">
        <v>0</v>
      </c>
      <c r="AC20" s="107">
        <v>0</v>
      </c>
      <c r="AD20" s="102">
        <f aca="true" t="shared" si="6" ref="AD20:AD25">E20+J20+O20+T20+Y20</f>
        <v>847</v>
      </c>
      <c r="AE20" s="86"/>
      <c r="AF20" s="11"/>
      <c r="AG20" s="11"/>
      <c r="AH20" s="10"/>
    </row>
    <row r="21" spans="1:30" ht="47.25" customHeight="1">
      <c r="A21" s="108" t="s">
        <v>17</v>
      </c>
      <c r="B21" s="109" t="s">
        <v>107</v>
      </c>
      <c r="C21" s="105" t="s">
        <v>133</v>
      </c>
      <c r="D21" s="106" t="s">
        <v>81</v>
      </c>
      <c r="E21" s="102">
        <f aca="true" t="shared" si="7" ref="E21:E26">F21+G21+H21+I21</f>
        <v>1468</v>
      </c>
      <c r="F21" s="107">
        <v>1468</v>
      </c>
      <c r="G21" s="107">
        <v>0</v>
      </c>
      <c r="H21" s="107">
        <v>0</v>
      </c>
      <c r="I21" s="107">
        <v>0</v>
      </c>
      <c r="J21" s="102">
        <f aca="true" t="shared" si="8" ref="J21:J26">K21+L21+M21+N21</f>
        <v>1102</v>
      </c>
      <c r="K21" s="107">
        <f>977+491-366</f>
        <v>1102</v>
      </c>
      <c r="L21" s="107">
        <v>0</v>
      </c>
      <c r="M21" s="107">
        <v>0</v>
      </c>
      <c r="N21" s="107">
        <v>0</v>
      </c>
      <c r="O21" s="102">
        <f aca="true" t="shared" si="9" ref="O21:O26">P21+Q21+R21+S21</f>
        <v>1183</v>
      </c>
      <c r="P21" s="107">
        <f>1468-285</f>
        <v>1183</v>
      </c>
      <c r="Q21" s="107">
        <v>0</v>
      </c>
      <c r="R21" s="107">
        <v>0</v>
      </c>
      <c r="S21" s="107">
        <v>0</v>
      </c>
      <c r="T21" s="102">
        <f aca="true" t="shared" si="10" ref="T21:T26">U21+V21+W21+X21</f>
        <v>1183</v>
      </c>
      <c r="U21" s="107">
        <f>1468-285</f>
        <v>1183</v>
      </c>
      <c r="V21" s="107">
        <v>0</v>
      </c>
      <c r="W21" s="107">
        <v>0</v>
      </c>
      <c r="X21" s="107">
        <v>0</v>
      </c>
      <c r="Y21" s="102">
        <f aca="true" t="shared" si="11" ref="Y21:Y26">Z21+AA21+AB21+AC21</f>
        <v>1183</v>
      </c>
      <c r="Z21" s="107">
        <f>2682-1499</f>
        <v>1183</v>
      </c>
      <c r="AA21" s="107">
        <v>0</v>
      </c>
      <c r="AB21" s="107">
        <v>0</v>
      </c>
      <c r="AC21" s="107">
        <v>0</v>
      </c>
      <c r="AD21" s="102">
        <f t="shared" si="6"/>
        <v>6119</v>
      </c>
    </row>
    <row r="22" spans="1:30" ht="60" customHeight="1">
      <c r="A22" s="108" t="s">
        <v>19</v>
      </c>
      <c r="B22" s="109" t="s">
        <v>35</v>
      </c>
      <c r="C22" s="105" t="s">
        <v>133</v>
      </c>
      <c r="D22" s="106" t="s">
        <v>81</v>
      </c>
      <c r="E22" s="102">
        <f t="shared" si="7"/>
        <v>932</v>
      </c>
      <c r="F22" s="107">
        <f>1053-60-61</f>
        <v>932</v>
      </c>
      <c r="G22" s="107">
        <v>0</v>
      </c>
      <c r="H22" s="107">
        <v>0</v>
      </c>
      <c r="I22" s="107">
        <v>0</v>
      </c>
      <c r="J22" s="102">
        <f t="shared" si="8"/>
        <v>395</v>
      </c>
      <c r="K22" s="107">
        <f>1053-658</f>
        <v>395</v>
      </c>
      <c r="L22" s="107">
        <v>0</v>
      </c>
      <c r="M22" s="107">
        <v>0</v>
      </c>
      <c r="N22" s="107">
        <v>0</v>
      </c>
      <c r="O22" s="102">
        <f t="shared" si="9"/>
        <v>1053</v>
      </c>
      <c r="P22" s="107">
        <v>1053</v>
      </c>
      <c r="Q22" s="107">
        <v>0</v>
      </c>
      <c r="R22" s="107">
        <v>0</v>
      </c>
      <c r="S22" s="107">
        <v>0</v>
      </c>
      <c r="T22" s="102">
        <f t="shared" si="10"/>
        <v>1053</v>
      </c>
      <c r="U22" s="107">
        <f>1553-500</f>
        <v>1053</v>
      </c>
      <c r="V22" s="107">
        <v>0</v>
      </c>
      <c r="W22" s="107">
        <v>0</v>
      </c>
      <c r="X22" s="107">
        <v>0</v>
      </c>
      <c r="Y22" s="102">
        <f t="shared" si="11"/>
        <v>1053</v>
      </c>
      <c r="Z22" s="107">
        <f>1553-500</f>
        <v>1053</v>
      </c>
      <c r="AA22" s="107">
        <v>0</v>
      </c>
      <c r="AB22" s="107">
        <v>0</v>
      </c>
      <c r="AC22" s="107">
        <v>0</v>
      </c>
      <c r="AD22" s="102">
        <f t="shared" si="6"/>
        <v>4486</v>
      </c>
    </row>
    <row r="23" spans="1:30" ht="74.25" customHeight="1">
      <c r="A23" s="103" t="s">
        <v>20</v>
      </c>
      <c r="B23" s="112" t="s">
        <v>36</v>
      </c>
      <c r="C23" s="105" t="s">
        <v>133</v>
      </c>
      <c r="D23" s="106" t="s">
        <v>81</v>
      </c>
      <c r="E23" s="102">
        <f t="shared" si="7"/>
        <v>1661</v>
      </c>
      <c r="F23" s="107">
        <v>1661</v>
      </c>
      <c r="G23" s="107">
        <v>0</v>
      </c>
      <c r="H23" s="107">
        <v>0</v>
      </c>
      <c r="I23" s="107">
        <v>0</v>
      </c>
      <c r="J23" s="133" t="s">
        <v>131</v>
      </c>
      <c r="K23" s="134"/>
      <c r="L23" s="134"/>
      <c r="M23" s="134"/>
      <c r="N23" s="135"/>
      <c r="O23" s="133" t="s">
        <v>131</v>
      </c>
      <c r="P23" s="134"/>
      <c r="Q23" s="134"/>
      <c r="R23" s="134"/>
      <c r="S23" s="135"/>
      <c r="T23" s="133" t="s">
        <v>131</v>
      </c>
      <c r="U23" s="134"/>
      <c r="V23" s="134"/>
      <c r="W23" s="134"/>
      <c r="X23" s="135"/>
      <c r="Y23" s="133" t="s">
        <v>131</v>
      </c>
      <c r="Z23" s="134"/>
      <c r="AA23" s="134"/>
      <c r="AB23" s="134"/>
      <c r="AC23" s="135"/>
      <c r="AD23" s="102">
        <f>E23</f>
        <v>1661</v>
      </c>
    </row>
    <row r="24" spans="1:34" ht="81" customHeight="1">
      <c r="A24" s="108" t="s">
        <v>34</v>
      </c>
      <c r="B24" s="109" t="s">
        <v>123</v>
      </c>
      <c r="C24" s="105" t="s">
        <v>139</v>
      </c>
      <c r="D24" s="106" t="s">
        <v>81</v>
      </c>
      <c r="E24" s="102">
        <f t="shared" si="7"/>
        <v>578</v>
      </c>
      <c r="F24" s="107">
        <v>87</v>
      </c>
      <c r="G24" s="107">
        <v>491</v>
      </c>
      <c r="H24" s="107">
        <v>0</v>
      </c>
      <c r="I24" s="107">
        <v>0</v>
      </c>
      <c r="J24" s="102">
        <f t="shared" si="8"/>
        <v>7309</v>
      </c>
      <c r="K24" s="107">
        <f>0+1338+698-377</f>
        <v>1659</v>
      </c>
      <c r="L24" s="107">
        <f>0+5650</f>
        <v>5650</v>
      </c>
      <c r="M24" s="107">
        <v>0</v>
      </c>
      <c r="N24" s="107">
        <v>0</v>
      </c>
      <c r="O24" s="102">
        <f t="shared" si="9"/>
        <v>795</v>
      </c>
      <c r="P24" s="107">
        <v>795</v>
      </c>
      <c r="Q24" s="107">
        <v>0</v>
      </c>
      <c r="R24" s="107">
        <v>0</v>
      </c>
      <c r="S24" s="107">
        <v>0</v>
      </c>
      <c r="T24" s="102">
        <f t="shared" si="10"/>
        <v>812</v>
      </c>
      <c r="U24" s="107">
        <v>812</v>
      </c>
      <c r="V24" s="107">
        <v>0</v>
      </c>
      <c r="W24" s="107">
        <v>0</v>
      </c>
      <c r="X24" s="107">
        <v>0</v>
      </c>
      <c r="Y24" s="102">
        <f t="shared" si="11"/>
        <v>812</v>
      </c>
      <c r="Z24" s="107">
        <v>812</v>
      </c>
      <c r="AA24" s="107">
        <v>0</v>
      </c>
      <c r="AB24" s="107">
        <v>0</v>
      </c>
      <c r="AC24" s="107">
        <v>0</v>
      </c>
      <c r="AD24" s="102">
        <f t="shared" si="6"/>
        <v>10306</v>
      </c>
      <c r="AE24" s="86"/>
      <c r="AF24" s="11"/>
      <c r="AG24" s="11"/>
      <c r="AH24" s="10"/>
    </row>
    <row r="25" spans="1:30" ht="45" customHeight="1">
      <c r="A25" s="108" t="s">
        <v>37</v>
      </c>
      <c r="B25" s="113" t="s">
        <v>91</v>
      </c>
      <c r="C25" s="105" t="s">
        <v>133</v>
      </c>
      <c r="D25" s="106">
        <v>2023</v>
      </c>
      <c r="E25" s="102">
        <f t="shared" si="7"/>
        <v>0</v>
      </c>
      <c r="F25" s="107">
        <v>0</v>
      </c>
      <c r="G25" s="107">
        <v>0</v>
      </c>
      <c r="H25" s="107">
        <v>0</v>
      </c>
      <c r="I25" s="107">
        <v>0</v>
      </c>
      <c r="J25" s="102">
        <f t="shared" si="8"/>
        <v>0</v>
      </c>
      <c r="K25" s="107">
        <v>0</v>
      </c>
      <c r="L25" s="107">
        <v>0</v>
      </c>
      <c r="M25" s="107">
        <v>0</v>
      </c>
      <c r="N25" s="107">
        <v>0</v>
      </c>
      <c r="O25" s="102">
        <f t="shared" si="9"/>
        <v>0</v>
      </c>
      <c r="P25" s="107">
        <v>0</v>
      </c>
      <c r="Q25" s="107">
        <v>0</v>
      </c>
      <c r="R25" s="107">
        <v>0</v>
      </c>
      <c r="S25" s="107">
        <v>0</v>
      </c>
      <c r="T25" s="102">
        <f t="shared" si="10"/>
        <v>0</v>
      </c>
      <c r="U25" s="107">
        <f>100-100</f>
        <v>0</v>
      </c>
      <c r="V25" s="107">
        <v>0</v>
      </c>
      <c r="W25" s="107">
        <v>0</v>
      </c>
      <c r="X25" s="107">
        <v>0</v>
      </c>
      <c r="Y25" s="102">
        <f t="shared" si="11"/>
        <v>0</v>
      </c>
      <c r="Z25" s="107">
        <f>100-100</f>
        <v>0</v>
      </c>
      <c r="AA25" s="107">
        <v>0</v>
      </c>
      <c r="AB25" s="107">
        <v>0</v>
      </c>
      <c r="AC25" s="107">
        <v>0</v>
      </c>
      <c r="AD25" s="102">
        <f t="shared" si="6"/>
        <v>0</v>
      </c>
    </row>
    <row r="26" spans="1:31" ht="30.75" customHeight="1">
      <c r="A26" s="150" t="s">
        <v>21</v>
      </c>
      <c r="B26" s="151"/>
      <c r="C26" s="110"/>
      <c r="D26" s="114"/>
      <c r="E26" s="102">
        <f t="shared" si="7"/>
        <v>5486</v>
      </c>
      <c r="F26" s="102">
        <f>SUM(F20:F25)</f>
        <v>4995</v>
      </c>
      <c r="G26" s="102">
        <f>SUM(G20:G25)</f>
        <v>491</v>
      </c>
      <c r="H26" s="102">
        <f>SUM(H20:H25)</f>
        <v>0</v>
      </c>
      <c r="I26" s="102">
        <f>SUM(I20:I25)</f>
        <v>0</v>
      </c>
      <c r="J26" s="102">
        <f t="shared" si="8"/>
        <v>8806</v>
      </c>
      <c r="K26" s="102">
        <f>SUM(K20:K25)</f>
        <v>3156</v>
      </c>
      <c r="L26" s="102">
        <f>SUM(L20:L25)</f>
        <v>5650</v>
      </c>
      <c r="M26" s="102">
        <f>SUM(M20:M25)</f>
        <v>0</v>
      </c>
      <c r="N26" s="102">
        <f>SUM(N20:N25)</f>
        <v>0</v>
      </c>
      <c r="O26" s="102">
        <f t="shared" si="9"/>
        <v>3031</v>
      </c>
      <c r="P26" s="102">
        <f>SUM(P20:P25)</f>
        <v>3031</v>
      </c>
      <c r="Q26" s="102">
        <f>SUM(Q20:Q25)</f>
        <v>0</v>
      </c>
      <c r="R26" s="102">
        <f>SUM(R20:R25)</f>
        <v>0</v>
      </c>
      <c r="S26" s="102">
        <f>SUM(S20:S25)</f>
        <v>0</v>
      </c>
      <c r="T26" s="102">
        <f t="shared" si="10"/>
        <v>3048</v>
      </c>
      <c r="U26" s="102">
        <f>SUM(U20:U25)</f>
        <v>3048</v>
      </c>
      <c r="V26" s="102">
        <f>SUM(V20:V25)</f>
        <v>0</v>
      </c>
      <c r="W26" s="102">
        <f>SUM(W20:W25)</f>
        <v>0</v>
      </c>
      <c r="X26" s="102">
        <f>SUM(X20:X25)</f>
        <v>0</v>
      </c>
      <c r="Y26" s="102">
        <f t="shared" si="11"/>
        <v>3048</v>
      </c>
      <c r="Z26" s="102">
        <f>SUM(Z20:Z25)</f>
        <v>3048</v>
      </c>
      <c r="AA26" s="102">
        <f>SUM(AA20:AA25)</f>
        <v>0</v>
      </c>
      <c r="AB26" s="102">
        <f>SUM(AB20:AB25)</f>
        <v>0</v>
      </c>
      <c r="AC26" s="102">
        <f>SUM(AC20:AC25)</f>
        <v>0</v>
      </c>
      <c r="AD26" s="102">
        <f>SUM(AD20:AD25)</f>
        <v>23419</v>
      </c>
      <c r="AE26" s="89">
        <f>E26+J26+O26+T26+Y26</f>
        <v>23419</v>
      </c>
    </row>
    <row r="27" spans="1:31" ht="40.5" customHeight="1">
      <c r="A27" s="141" t="s">
        <v>118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3"/>
      <c r="AE27" s="85"/>
    </row>
    <row r="28" spans="1:30" ht="69.75" customHeight="1">
      <c r="A28" s="108" t="s">
        <v>22</v>
      </c>
      <c r="B28" s="115" t="s">
        <v>70</v>
      </c>
      <c r="C28" s="105" t="s">
        <v>135</v>
      </c>
      <c r="D28" s="107" t="s">
        <v>88</v>
      </c>
      <c r="E28" s="102">
        <f>F28+G28+H28+I28</f>
        <v>1962</v>
      </c>
      <c r="F28" s="107">
        <v>399</v>
      </c>
      <c r="G28" s="107">
        <v>1563</v>
      </c>
      <c r="H28" s="107">
        <v>0</v>
      </c>
      <c r="I28" s="107">
        <v>0</v>
      </c>
      <c r="J28" s="102">
        <f>K28+L28+M28+N28</f>
        <v>3632</v>
      </c>
      <c r="K28" s="107">
        <f>350+64</f>
        <v>414</v>
      </c>
      <c r="L28" s="107">
        <f>2832+386</f>
        <v>3218</v>
      </c>
      <c r="M28" s="107">
        <v>0</v>
      </c>
      <c r="N28" s="107">
        <v>0</v>
      </c>
      <c r="O28" s="102">
        <f>P28+Q28+R28+S28</f>
        <v>1842</v>
      </c>
      <c r="P28" s="107">
        <v>1842</v>
      </c>
      <c r="Q28" s="107">
        <f>0+2515-2515</f>
        <v>0</v>
      </c>
      <c r="R28" s="107">
        <v>0</v>
      </c>
      <c r="S28" s="107">
        <v>0</v>
      </c>
      <c r="T28" s="102">
        <f>U28+V28+W28+X28</f>
        <v>0</v>
      </c>
      <c r="U28" s="107">
        <f>161-161</f>
        <v>0</v>
      </c>
      <c r="V28" s="107">
        <f>1303-1303</f>
        <v>0</v>
      </c>
      <c r="W28" s="107">
        <v>0</v>
      </c>
      <c r="X28" s="107">
        <v>0</v>
      </c>
      <c r="Y28" s="102">
        <f>Z28+AA28+AB28+AC28</f>
        <v>0</v>
      </c>
      <c r="Z28" s="107">
        <v>0</v>
      </c>
      <c r="AA28" s="107">
        <v>0</v>
      </c>
      <c r="AB28" s="107">
        <v>0</v>
      </c>
      <c r="AC28" s="107">
        <v>0</v>
      </c>
      <c r="AD28" s="102">
        <f>E28+J28+O28+T28+Y28</f>
        <v>7436</v>
      </c>
    </row>
    <row r="29" spans="1:30" ht="66.75" customHeight="1">
      <c r="A29" s="108" t="s">
        <v>23</v>
      </c>
      <c r="B29" s="116" t="s">
        <v>71</v>
      </c>
      <c r="C29" s="105" t="s">
        <v>136</v>
      </c>
      <c r="D29" s="107" t="s">
        <v>88</v>
      </c>
      <c r="E29" s="102">
        <f>F29+G29+H29+I29</f>
        <v>2460</v>
      </c>
      <c r="F29" s="107">
        <f>656-13</f>
        <v>643</v>
      </c>
      <c r="G29" s="107">
        <f>1838-21</f>
        <v>1817</v>
      </c>
      <c r="H29" s="107">
        <v>0</v>
      </c>
      <c r="I29" s="107">
        <v>0</v>
      </c>
      <c r="J29" s="102">
        <f>K29+L29+M29+N29</f>
        <v>2966</v>
      </c>
      <c r="K29" s="107">
        <f>227+153</f>
        <v>380</v>
      </c>
      <c r="L29" s="107">
        <f>1379+1207</f>
        <v>2586</v>
      </c>
      <c r="M29" s="107">
        <v>0</v>
      </c>
      <c r="N29" s="107">
        <v>0</v>
      </c>
      <c r="O29" s="102">
        <f>P29+Q29+R29+S29</f>
        <v>281</v>
      </c>
      <c r="P29" s="107">
        <v>281</v>
      </c>
      <c r="Q29" s="107">
        <v>0</v>
      </c>
      <c r="R29" s="107">
        <v>0</v>
      </c>
      <c r="S29" s="107">
        <v>0</v>
      </c>
      <c r="T29" s="102">
        <f>U29+V29+W29+X29</f>
        <v>0</v>
      </c>
      <c r="U29" s="107">
        <f>153-153</f>
        <v>0</v>
      </c>
      <c r="V29" s="107">
        <f>935-935</f>
        <v>0</v>
      </c>
      <c r="W29" s="107">
        <v>0</v>
      </c>
      <c r="X29" s="107">
        <v>0</v>
      </c>
      <c r="Y29" s="102">
        <f>Z29+AA29+AB29+AC29</f>
        <v>0</v>
      </c>
      <c r="Z29" s="107">
        <v>0</v>
      </c>
      <c r="AA29" s="107">
        <v>0</v>
      </c>
      <c r="AB29" s="107">
        <v>0</v>
      </c>
      <c r="AC29" s="107">
        <v>0</v>
      </c>
      <c r="AD29" s="102">
        <f>E29+J29+O29+T29+Y29</f>
        <v>5707</v>
      </c>
    </row>
    <row r="30" spans="1:40" ht="69.75" customHeight="1">
      <c r="A30" s="108" t="s">
        <v>82</v>
      </c>
      <c r="B30" s="116" t="s">
        <v>73</v>
      </c>
      <c r="C30" s="105" t="s">
        <v>137</v>
      </c>
      <c r="D30" s="107" t="s">
        <v>88</v>
      </c>
      <c r="E30" s="102">
        <f>F30+G30+H30+I30</f>
        <v>1126</v>
      </c>
      <c r="F30" s="107">
        <f>250-21</f>
        <v>229</v>
      </c>
      <c r="G30" s="107">
        <f>980-83</f>
        <v>897</v>
      </c>
      <c r="H30" s="107">
        <v>0</v>
      </c>
      <c r="I30" s="107">
        <v>0</v>
      </c>
      <c r="J30" s="102">
        <f>K30+L30+M30+N30</f>
        <v>967</v>
      </c>
      <c r="K30" s="107">
        <f>92+21</f>
        <v>113</v>
      </c>
      <c r="L30" s="107">
        <f>748+106</f>
        <v>854</v>
      </c>
      <c r="M30" s="107">
        <v>0</v>
      </c>
      <c r="N30" s="107">
        <v>0</v>
      </c>
      <c r="O30" s="102">
        <f>P30+Q30+R30+S30</f>
        <v>1198</v>
      </c>
      <c r="P30" s="107">
        <v>481</v>
      </c>
      <c r="Q30" s="107">
        <v>717</v>
      </c>
      <c r="R30" s="107">
        <v>0</v>
      </c>
      <c r="S30" s="107">
        <v>0</v>
      </c>
      <c r="T30" s="102">
        <f>U30+V30+W30+X30</f>
        <v>1198</v>
      </c>
      <c r="U30" s="107">
        <f>152+329</f>
        <v>481</v>
      </c>
      <c r="V30" s="107">
        <f>1225-1225+717</f>
        <v>717</v>
      </c>
      <c r="W30" s="107">
        <v>0</v>
      </c>
      <c r="X30" s="107">
        <v>0</v>
      </c>
      <c r="Y30" s="102">
        <f>Z30+AA30+AB30+AC30</f>
        <v>806</v>
      </c>
      <c r="Z30" s="107">
        <f>0+89</f>
        <v>89</v>
      </c>
      <c r="AA30" s="107">
        <f>0+717</f>
        <v>717</v>
      </c>
      <c r="AB30" s="107">
        <v>0</v>
      </c>
      <c r="AC30" s="107">
        <v>0</v>
      </c>
      <c r="AD30" s="102">
        <f>E30+J30+O30+T30+Y30</f>
        <v>5295</v>
      </c>
      <c r="AN30" s="6"/>
    </row>
    <row r="31" spans="1:30" ht="69.75" customHeight="1">
      <c r="A31" s="24" t="s">
        <v>83</v>
      </c>
      <c r="B31" s="41" t="s">
        <v>72</v>
      </c>
      <c r="C31" s="16" t="s">
        <v>138</v>
      </c>
      <c r="D31" s="9" t="s">
        <v>88</v>
      </c>
      <c r="E31" s="8">
        <f>F31+G31+H31+I31</f>
        <v>184</v>
      </c>
      <c r="F31" s="9">
        <v>37</v>
      </c>
      <c r="G31" s="9">
        <v>147</v>
      </c>
      <c r="H31" s="9">
        <v>0</v>
      </c>
      <c r="I31" s="9">
        <v>0</v>
      </c>
      <c r="J31" s="8">
        <f>K31+L31+M31+N31</f>
        <v>341</v>
      </c>
      <c r="K31" s="9">
        <f>33+6</f>
        <v>39</v>
      </c>
      <c r="L31" s="9">
        <f>265+37</f>
        <v>302</v>
      </c>
      <c r="M31" s="9">
        <v>0</v>
      </c>
      <c r="N31" s="9">
        <v>0</v>
      </c>
      <c r="O31" s="8">
        <f>P31+Q31+R31+S31</f>
        <v>0</v>
      </c>
      <c r="P31" s="9">
        <v>0</v>
      </c>
      <c r="Q31" s="9">
        <v>0</v>
      </c>
      <c r="R31" s="9">
        <v>0</v>
      </c>
      <c r="S31" s="9">
        <v>0</v>
      </c>
      <c r="T31" s="8">
        <f>U31+V31+W31+X31</f>
        <v>0</v>
      </c>
      <c r="U31" s="9">
        <f>15-15</f>
        <v>0</v>
      </c>
      <c r="V31" s="9">
        <f>122-122</f>
        <v>0</v>
      </c>
      <c r="W31" s="9">
        <v>0</v>
      </c>
      <c r="X31" s="9">
        <v>0</v>
      </c>
      <c r="Y31" s="8">
        <f>Z31+AA31+AB31+AC31</f>
        <v>0</v>
      </c>
      <c r="Z31" s="9">
        <v>0</v>
      </c>
      <c r="AA31" s="9">
        <v>0</v>
      </c>
      <c r="AB31" s="9">
        <v>0</v>
      </c>
      <c r="AC31" s="9">
        <v>0</v>
      </c>
      <c r="AD31" s="8">
        <f>E31+J31+O31+T31+Y31</f>
        <v>525</v>
      </c>
    </row>
    <row r="32" spans="1:31" ht="30" customHeight="1">
      <c r="A32" s="139" t="s">
        <v>25</v>
      </c>
      <c r="B32" s="140"/>
      <c r="C32" s="79"/>
      <c r="D32" s="27"/>
      <c r="E32" s="8">
        <f>F32+G32+H32+I32</f>
        <v>5732</v>
      </c>
      <c r="F32" s="8">
        <f>SUM(F28:F31)</f>
        <v>1308</v>
      </c>
      <c r="G32" s="8">
        <f>SUM(G28:G31)</f>
        <v>4424</v>
      </c>
      <c r="H32" s="8">
        <f>SUM(H28:H31)</f>
        <v>0</v>
      </c>
      <c r="I32" s="8">
        <f>SUM(I28:I31)</f>
        <v>0</v>
      </c>
      <c r="J32" s="8">
        <f>K32+L32+M32+N32</f>
        <v>7906</v>
      </c>
      <c r="K32" s="8">
        <f>SUM(K28:K31)</f>
        <v>946</v>
      </c>
      <c r="L32" s="8">
        <f>SUM(L28:L31)</f>
        <v>6960</v>
      </c>
      <c r="M32" s="8">
        <f>SUM(M28:M31)</f>
        <v>0</v>
      </c>
      <c r="N32" s="8">
        <f>SUM(N28:N31)</f>
        <v>0</v>
      </c>
      <c r="O32" s="8">
        <f>P32+Q32+R32+S32</f>
        <v>3321</v>
      </c>
      <c r="P32" s="8">
        <f>SUM(P28:P31)</f>
        <v>2604</v>
      </c>
      <c r="Q32" s="8">
        <f>SUM(Q28:Q31)</f>
        <v>717</v>
      </c>
      <c r="R32" s="8">
        <f>SUM(R28:R31)</f>
        <v>0</v>
      </c>
      <c r="S32" s="8">
        <f>SUM(S28:S31)</f>
        <v>0</v>
      </c>
      <c r="T32" s="8">
        <f>U32+V32+W32+X32</f>
        <v>1198</v>
      </c>
      <c r="U32" s="8">
        <f>SUM(U28:U31)</f>
        <v>481</v>
      </c>
      <c r="V32" s="8">
        <f>SUM(V28:V31)</f>
        <v>717</v>
      </c>
      <c r="W32" s="8">
        <f>SUM(W28:W31)</f>
        <v>0</v>
      </c>
      <c r="X32" s="8">
        <f>SUM(X28:X31)</f>
        <v>0</v>
      </c>
      <c r="Y32" s="8">
        <f>Z32+AA32+AB32+AC32</f>
        <v>806</v>
      </c>
      <c r="Z32" s="8">
        <f>SUM(Z28:Z31)</f>
        <v>89</v>
      </c>
      <c r="AA32" s="8">
        <f>SUM(AA28:AA31)</f>
        <v>717</v>
      </c>
      <c r="AB32" s="8">
        <f>SUM(AB28:AB31)</f>
        <v>0</v>
      </c>
      <c r="AC32" s="8">
        <f>SUM(AC28:AC31)</f>
        <v>0</v>
      </c>
      <c r="AD32" s="8">
        <f>SUM(AD28:AD31)</f>
        <v>18963</v>
      </c>
      <c r="AE32" s="89">
        <f>E32+J32+O32+T32</f>
        <v>18157</v>
      </c>
    </row>
    <row r="33" spans="1:30" ht="30" customHeight="1">
      <c r="A33" s="128" t="s">
        <v>99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30"/>
    </row>
    <row r="34" spans="1:30" ht="57" customHeight="1">
      <c r="A34" s="42" t="s">
        <v>95</v>
      </c>
      <c r="B34" s="43" t="s">
        <v>97</v>
      </c>
      <c r="C34" s="16" t="s">
        <v>133</v>
      </c>
      <c r="D34" s="26" t="s">
        <v>88</v>
      </c>
      <c r="E34" s="8">
        <f>F34+G34+H34+I34</f>
        <v>2386</v>
      </c>
      <c r="F34" s="9">
        <v>2386</v>
      </c>
      <c r="G34" s="9">
        <v>0</v>
      </c>
      <c r="H34" s="9">
        <v>0</v>
      </c>
      <c r="I34" s="9">
        <v>0</v>
      </c>
      <c r="J34" s="8">
        <f>K34+L34+M34+N34</f>
        <v>7524</v>
      </c>
      <c r="K34" s="9">
        <f>0+7563-39</f>
        <v>7524</v>
      </c>
      <c r="L34" s="9">
        <v>0</v>
      </c>
      <c r="M34" s="9">
        <v>0</v>
      </c>
      <c r="N34" s="9">
        <v>0</v>
      </c>
      <c r="O34" s="8">
        <f>P34+Q34+R34+S34</f>
        <v>5776</v>
      </c>
      <c r="P34" s="9">
        <f>5663+113</f>
        <v>5776</v>
      </c>
      <c r="Q34" s="9">
        <v>0</v>
      </c>
      <c r="R34" s="9">
        <v>0</v>
      </c>
      <c r="S34" s="9">
        <v>0</v>
      </c>
      <c r="T34" s="8">
        <f>U34+V34+W34+X34</f>
        <v>5776</v>
      </c>
      <c r="U34" s="9">
        <v>5776</v>
      </c>
      <c r="V34" s="9">
        <v>0</v>
      </c>
      <c r="W34" s="9">
        <v>0</v>
      </c>
      <c r="X34" s="9">
        <v>0</v>
      </c>
      <c r="Y34" s="8">
        <f>Z34+AA34+AB34+AC34</f>
        <v>5776</v>
      </c>
      <c r="Z34" s="9">
        <v>5776</v>
      </c>
      <c r="AA34" s="9">
        <v>0</v>
      </c>
      <c r="AB34" s="9">
        <v>0</v>
      </c>
      <c r="AC34" s="9">
        <v>0</v>
      </c>
      <c r="AD34" s="8">
        <f>E34+J34+O34+T34+Y34</f>
        <v>27238</v>
      </c>
    </row>
    <row r="35" spans="1:30" ht="81" customHeight="1">
      <c r="A35" s="42" t="s">
        <v>159</v>
      </c>
      <c r="B35" s="76" t="s">
        <v>160</v>
      </c>
      <c r="C35" s="16" t="s">
        <v>12</v>
      </c>
      <c r="D35" s="26">
        <v>2020</v>
      </c>
      <c r="E35" s="8" t="s">
        <v>38</v>
      </c>
      <c r="F35" s="9" t="s">
        <v>38</v>
      </c>
      <c r="G35" s="9" t="s">
        <v>38</v>
      </c>
      <c r="H35" s="9" t="s">
        <v>38</v>
      </c>
      <c r="I35" s="9" t="s">
        <v>38</v>
      </c>
      <c r="J35" s="8">
        <f>K35+L35+M35+N35</f>
        <v>297</v>
      </c>
      <c r="K35" s="9">
        <f>300-3</f>
        <v>297</v>
      </c>
      <c r="L35" s="9">
        <v>0</v>
      </c>
      <c r="M35" s="9">
        <v>0</v>
      </c>
      <c r="N35" s="9">
        <v>0</v>
      </c>
      <c r="O35" s="8" t="s">
        <v>38</v>
      </c>
      <c r="P35" s="9" t="s">
        <v>38</v>
      </c>
      <c r="Q35" s="9" t="s">
        <v>38</v>
      </c>
      <c r="R35" s="9" t="s">
        <v>38</v>
      </c>
      <c r="S35" s="9" t="s">
        <v>38</v>
      </c>
      <c r="T35" s="8" t="s">
        <v>38</v>
      </c>
      <c r="U35" s="9" t="s">
        <v>38</v>
      </c>
      <c r="V35" s="9" t="s">
        <v>38</v>
      </c>
      <c r="W35" s="9" t="s">
        <v>38</v>
      </c>
      <c r="X35" s="9" t="s">
        <v>38</v>
      </c>
      <c r="Y35" s="8" t="s">
        <v>38</v>
      </c>
      <c r="Z35" s="9" t="s">
        <v>38</v>
      </c>
      <c r="AA35" s="9" t="s">
        <v>38</v>
      </c>
      <c r="AB35" s="9" t="s">
        <v>38</v>
      </c>
      <c r="AC35" s="9" t="s">
        <v>38</v>
      </c>
      <c r="AD35" s="8">
        <f>J35</f>
        <v>297</v>
      </c>
    </row>
    <row r="36" spans="1:31" ht="30" customHeight="1">
      <c r="A36" s="44"/>
      <c r="B36" s="45" t="s">
        <v>96</v>
      </c>
      <c r="C36" s="98"/>
      <c r="D36" s="27"/>
      <c r="E36" s="8">
        <f>F36+G36+H36+I36</f>
        <v>2386</v>
      </c>
      <c r="F36" s="8">
        <f>SUM(F34)</f>
        <v>2386</v>
      </c>
      <c r="G36" s="8">
        <f>SUM(G34)</f>
        <v>0</v>
      </c>
      <c r="H36" s="8">
        <f>SUM(H34)</f>
        <v>0</v>
      </c>
      <c r="I36" s="8">
        <f>SUM(I34)</f>
        <v>0</v>
      </c>
      <c r="J36" s="8">
        <f>K36+L36+M36+N36</f>
        <v>7821</v>
      </c>
      <c r="K36" s="8">
        <f>SUM(K34+K35)</f>
        <v>7821</v>
      </c>
      <c r="L36" s="8">
        <f>SUM(L34)</f>
        <v>0</v>
      </c>
      <c r="M36" s="8">
        <f>SUM(M34)</f>
        <v>0</v>
      </c>
      <c r="N36" s="8">
        <f>SUM(N34)</f>
        <v>0</v>
      </c>
      <c r="O36" s="8">
        <f>P36+Q36+R36+S36</f>
        <v>5776</v>
      </c>
      <c r="P36" s="8">
        <f>SUM(P34)</f>
        <v>5776</v>
      </c>
      <c r="Q36" s="8">
        <f>SUM(Q34)</f>
        <v>0</v>
      </c>
      <c r="R36" s="8">
        <f>SUM(R34)</f>
        <v>0</v>
      </c>
      <c r="S36" s="8">
        <f>SUM(S34)</f>
        <v>0</v>
      </c>
      <c r="T36" s="8">
        <f>U36+V36+W36+X36</f>
        <v>5776</v>
      </c>
      <c r="U36" s="8">
        <f>SUM(U34)</f>
        <v>5776</v>
      </c>
      <c r="V36" s="8">
        <f>SUM(V34)</f>
        <v>0</v>
      </c>
      <c r="W36" s="8">
        <f>SUM(W34)</f>
        <v>0</v>
      </c>
      <c r="X36" s="8">
        <f>SUM(X34)</f>
        <v>0</v>
      </c>
      <c r="Y36" s="8">
        <f>Z36+AA36+AB36+AC36</f>
        <v>5776</v>
      </c>
      <c r="Z36" s="8">
        <f>SUM(Z34)</f>
        <v>5776</v>
      </c>
      <c r="AA36" s="8">
        <f>SUM(AA34)</f>
        <v>0</v>
      </c>
      <c r="AB36" s="8">
        <f>SUM(AB34)</f>
        <v>0</v>
      </c>
      <c r="AC36" s="8">
        <f>SUM(AC34)</f>
        <v>0</v>
      </c>
      <c r="AD36" s="8">
        <f>SUM(AD34+AD35)</f>
        <v>27535</v>
      </c>
      <c r="AE36" s="89">
        <f>E36+J36+O36+T36+Y36</f>
        <v>27535</v>
      </c>
    </row>
    <row r="37" spans="1:31" ht="39" customHeight="1">
      <c r="A37" s="128" t="s">
        <v>119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30"/>
      <c r="AE37" s="85"/>
    </row>
    <row r="38" spans="1:30" ht="60" customHeight="1">
      <c r="A38" s="42" t="s">
        <v>115</v>
      </c>
      <c r="B38" s="40" t="s">
        <v>26</v>
      </c>
      <c r="C38" s="16" t="s">
        <v>132</v>
      </c>
      <c r="D38" s="26" t="s">
        <v>101</v>
      </c>
      <c r="E38" s="8">
        <f>F38+G38+H38+I38</f>
        <v>289</v>
      </c>
      <c r="F38" s="9">
        <f>427-69-69</f>
        <v>289</v>
      </c>
      <c r="G38" s="9">
        <v>0</v>
      </c>
      <c r="H38" s="9">
        <v>0</v>
      </c>
      <c r="I38" s="9">
        <v>0</v>
      </c>
      <c r="J38" s="8">
        <f>K38+L38+M38+N38</f>
        <v>377</v>
      </c>
      <c r="K38" s="9">
        <f>0+377</f>
        <v>377</v>
      </c>
      <c r="L38" s="9">
        <v>0</v>
      </c>
      <c r="M38" s="9">
        <v>0</v>
      </c>
      <c r="N38" s="9">
        <v>0</v>
      </c>
      <c r="O38" s="8">
        <f>P38+Q38+R38+S38</f>
        <v>1332</v>
      </c>
      <c r="P38" s="9">
        <v>1332</v>
      </c>
      <c r="Q38" s="9">
        <v>0</v>
      </c>
      <c r="R38" s="9">
        <v>0</v>
      </c>
      <c r="S38" s="9">
        <v>0</v>
      </c>
      <c r="T38" s="8">
        <f>U38+V38+W38+X38</f>
        <v>1332</v>
      </c>
      <c r="U38" s="9">
        <v>1332</v>
      </c>
      <c r="V38" s="9">
        <v>0</v>
      </c>
      <c r="W38" s="9">
        <v>0</v>
      </c>
      <c r="X38" s="9">
        <v>0</v>
      </c>
      <c r="Y38" s="8">
        <f>Z38+AA38+AB38+AC38</f>
        <v>1332</v>
      </c>
      <c r="Z38" s="9">
        <v>1332</v>
      </c>
      <c r="AA38" s="9">
        <v>0</v>
      </c>
      <c r="AB38" s="9">
        <v>0</v>
      </c>
      <c r="AC38" s="9">
        <v>0</v>
      </c>
      <c r="AD38" s="8">
        <f>E38+J38+O38+T38+Y38</f>
        <v>4662</v>
      </c>
    </row>
    <row r="39" spans="1:30" ht="55.5" customHeight="1">
      <c r="A39" s="24" t="s">
        <v>116</v>
      </c>
      <c r="B39" s="25" t="s">
        <v>112</v>
      </c>
      <c r="C39" s="16" t="s">
        <v>133</v>
      </c>
      <c r="D39" s="16">
        <v>2023</v>
      </c>
      <c r="E39" s="8">
        <f>F39+G39+H39+I39</f>
        <v>0</v>
      </c>
      <c r="F39" s="9">
        <v>0</v>
      </c>
      <c r="G39" s="9">
        <v>0</v>
      </c>
      <c r="H39" s="9">
        <v>0</v>
      </c>
      <c r="I39" s="9">
        <v>0</v>
      </c>
      <c r="J39" s="8">
        <f>K39+L39+M39+N39</f>
        <v>0</v>
      </c>
      <c r="K39" s="9">
        <v>0</v>
      </c>
      <c r="L39" s="9">
        <v>0</v>
      </c>
      <c r="M39" s="9">
        <v>0</v>
      </c>
      <c r="N39" s="9">
        <v>0</v>
      </c>
      <c r="O39" s="8">
        <f>P39+Q39+R39+S39</f>
        <v>0</v>
      </c>
      <c r="P39" s="9">
        <v>0</v>
      </c>
      <c r="Q39" s="9">
        <v>0</v>
      </c>
      <c r="R39" s="9">
        <v>0</v>
      </c>
      <c r="S39" s="9">
        <v>0</v>
      </c>
      <c r="T39" s="8">
        <f>U39+V39+W39+X39</f>
        <v>0</v>
      </c>
      <c r="U39" s="9">
        <f>976-976</f>
        <v>0</v>
      </c>
      <c r="V39" s="9">
        <v>0</v>
      </c>
      <c r="W39" s="9">
        <v>0</v>
      </c>
      <c r="X39" s="9">
        <v>0</v>
      </c>
      <c r="Y39" s="8">
        <f>Z39+AA39+AB39+AC39</f>
        <v>0</v>
      </c>
      <c r="Z39" s="9">
        <f>0+976-976</f>
        <v>0</v>
      </c>
      <c r="AA39" s="9">
        <v>0</v>
      </c>
      <c r="AB39" s="9">
        <v>0</v>
      </c>
      <c r="AC39" s="9">
        <v>0</v>
      </c>
      <c r="AD39" s="8">
        <f>E39+J39+O39+T39+Y39</f>
        <v>0</v>
      </c>
    </row>
    <row r="40" spans="1:31" ht="42" customHeight="1">
      <c r="A40" s="47"/>
      <c r="B40" s="48" t="s">
        <v>111</v>
      </c>
      <c r="C40" s="79"/>
      <c r="D40" s="27"/>
      <c r="E40" s="8">
        <f>F40+G40+H40+I40</f>
        <v>289</v>
      </c>
      <c r="F40" s="8">
        <f>SUM(F38:F39)</f>
        <v>289</v>
      </c>
      <c r="G40" s="8">
        <f>SUM(G38:G39)</f>
        <v>0</v>
      </c>
      <c r="H40" s="8">
        <f>SUM(H38:H39)</f>
        <v>0</v>
      </c>
      <c r="I40" s="8">
        <f>SUM(I38:I39)</f>
        <v>0</v>
      </c>
      <c r="J40" s="8">
        <f>K40+L40+M40+N40</f>
        <v>377</v>
      </c>
      <c r="K40" s="8">
        <f>SUM(K38:K39)</f>
        <v>377</v>
      </c>
      <c r="L40" s="8">
        <f>SUM(L38:L39)</f>
        <v>0</v>
      </c>
      <c r="M40" s="8">
        <f>SUM(M38:M39)</f>
        <v>0</v>
      </c>
      <c r="N40" s="8">
        <f>SUM(N38:N39)</f>
        <v>0</v>
      </c>
      <c r="O40" s="8">
        <f>P40+Q40+R40+S40</f>
        <v>1332</v>
      </c>
      <c r="P40" s="8">
        <f>SUM(P38:P39)</f>
        <v>1332</v>
      </c>
      <c r="Q40" s="8">
        <f>SUM(Q38:Q39)</f>
        <v>0</v>
      </c>
      <c r="R40" s="8">
        <f>SUM(R38:R39)</f>
        <v>0</v>
      </c>
      <c r="S40" s="8">
        <f>SUM(S38:S39)</f>
        <v>0</v>
      </c>
      <c r="T40" s="8">
        <f>U40+V40+W40+X40</f>
        <v>1332</v>
      </c>
      <c r="U40" s="8">
        <f>SUM(U38:U39)</f>
        <v>1332</v>
      </c>
      <c r="V40" s="8">
        <f>SUM(V38:V39)</f>
        <v>0</v>
      </c>
      <c r="W40" s="8">
        <f>SUM(W38:W39)</f>
        <v>0</v>
      </c>
      <c r="X40" s="8">
        <f>SUM(X38:X39)</f>
        <v>0</v>
      </c>
      <c r="Y40" s="8">
        <f>Z40+AA40+AB40+AC40</f>
        <v>1332</v>
      </c>
      <c r="Z40" s="8">
        <f>SUM(Z38:Z39)</f>
        <v>1332</v>
      </c>
      <c r="AA40" s="8">
        <f>SUM(AA38:AA39)</f>
        <v>0</v>
      </c>
      <c r="AB40" s="8">
        <f>SUM(AB38:AB39)</f>
        <v>0</v>
      </c>
      <c r="AC40" s="8">
        <f>SUM(AC38:AC39)</f>
        <v>0</v>
      </c>
      <c r="AD40" s="8">
        <f>AD38+AD39</f>
        <v>4662</v>
      </c>
      <c r="AE40" s="89">
        <f>E40+J40+O40+T40+Y40</f>
        <v>4662</v>
      </c>
    </row>
    <row r="41" spans="1:31" ht="42" customHeight="1">
      <c r="A41" s="128" t="s">
        <v>142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30"/>
      <c r="AE41" s="87"/>
    </row>
    <row r="42" spans="1:31" ht="138" customHeight="1">
      <c r="A42" s="42" t="s">
        <v>143</v>
      </c>
      <c r="B42" s="43" t="s">
        <v>144</v>
      </c>
      <c r="C42" s="79"/>
      <c r="D42" s="26">
        <v>2020</v>
      </c>
      <c r="E42" s="8" t="s">
        <v>38</v>
      </c>
      <c r="F42" s="8" t="s">
        <v>38</v>
      </c>
      <c r="G42" s="8" t="s">
        <v>38</v>
      </c>
      <c r="H42" s="8" t="s">
        <v>38</v>
      </c>
      <c r="I42" s="8" t="s">
        <v>38</v>
      </c>
      <c r="J42" s="8">
        <f>J43+J44</f>
        <v>8465</v>
      </c>
      <c r="K42" s="9">
        <f>K43+K44</f>
        <v>1120</v>
      </c>
      <c r="L42" s="9">
        <f>L43+L44</f>
        <v>7345</v>
      </c>
      <c r="M42" s="9">
        <f>M43+M44</f>
        <v>0</v>
      </c>
      <c r="N42" s="9">
        <f>N43+N44</f>
        <v>0</v>
      </c>
      <c r="O42" s="8" t="s">
        <v>38</v>
      </c>
      <c r="P42" s="8" t="s">
        <v>38</v>
      </c>
      <c r="Q42" s="8" t="s">
        <v>38</v>
      </c>
      <c r="R42" s="8" t="s">
        <v>38</v>
      </c>
      <c r="S42" s="8" t="s">
        <v>38</v>
      </c>
      <c r="T42" s="8" t="s">
        <v>38</v>
      </c>
      <c r="U42" s="8" t="s">
        <v>38</v>
      </c>
      <c r="V42" s="8" t="s">
        <v>38</v>
      </c>
      <c r="W42" s="8" t="s">
        <v>38</v>
      </c>
      <c r="X42" s="8" t="s">
        <v>38</v>
      </c>
      <c r="Y42" s="8" t="s">
        <v>38</v>
      </c>
      <c r="Z42" s="8" t="s">
        <v>38</v>
      </c>
      <c r="AA42" s="8" t="s">
        <v>38</v>
      </c>
      <c r="AB42" s="8" t="s">
        <v>38</v>
      </c>
      <c r="AC42" s="8" t="s">
        <v>38</v>
      </c>
      <c r="AD42" s="8">
        <f>J42</f>
        <v>8465</v>
      </c>
      <c r="AE42" s="87"/>
    </row>
    <row r="43" spans="1:31" ht="88.5" customHeight="1">
      <c r="A43" s="46" t="s">
        <v>146</v>
      </c>
      <c r="B43" s="43" t="s">
        <v>140</v>
      </c>
      <c r="C43" s="16" t="s">
        <v>153</v>
      </c>
      <c r="D43" s="26">
        <v>2020</v>
      </c>
      <c r="E43" s="8" t="s">
        <v>38</v>
      </c>
      <c r="F43" s="8" t="s">
        <v>38</v>
      </c>
      <c r="G43" s="8" t="s">
        <v>38</v>
      </c>
      <c r="H43" s="8" t="s">
        <v>38</v>
      </c>
      <c r="I43" s="8" t="s">
        <v>38</v>
      </c>
      <c r="J43" s="8">
        <f>K43+L43+M43+N43</f>
        <v>3017</v>
      </c>
      <c r="K43" s="9">
        <f>309+211</f>
        <v>520</v>
      </c>
      <c r="L43" s="9">
        <v>2497</v>
      </c>
      <c r="M43" s="9">
        <v>0</v>
      </c>
      <c r="N43" s="9">
        <v>0</v>
      </c>
      <c r="O43" s="8" t="s">
        <v>38</v>
      </c>
      <c r="P43" s="8" t="s">
        <v>38</v>
      </c>
      <c r="Q43" s="8" t="s">
        <v>38</v>
      </c>
      <c r="R43" s="8" t="s">
        <v>38</v>
      </c>
      <c r="S43" s="8" t="s">
        <v>38</v>
      </c>
      <c r="T43" s="8" t="s">
        <v>38</v>
      </c>
      <c r="U43" s="8" t="s">
        <v>38</v>
      </c>
      <c r="V43" s="8" t="s">
        <v>38</v>
      </c>
      <c r="W43" s="8" t="s">
        <v>38</v>
      </c>
      <c r="X43" s="8" t="s">
        <v>38</v>
      </c>
      <c r="Y43" s="8" t="s">
        <v>38</v>
      </c>
      <c r="Z43" s="8" t="s">
        <v>38</v>
      </c>
      <c r="AA43" s="8" t="s">
        <v>38</v>
      </c>
      <c r="AB43" s="8" t="s">
        <v>38</v>
      </c>
      <c r="AC43" s="8" t="s">
        <v>38</v>
      </c>
      <c r="AD43" s="8">
        <f>J43</f>
        <v>3017</v>
      </c>
      <c r="AE43" s="87"/>
    </row>
    <row r="44" spans="1:31" ht="69" customHeight="1">
      <c r="A44" s="46" t="s">
        <v>145</v>
      </c>
      <c r="B44" s="43" t="s">
        <v>141</v>
      </c>
      <c r="C44" s="16" t="s">
        <v>147</v>
      </c>
      <c r="D44" s="26">
        <v>2020</v>
      </c>
      <c r="E44" s="8" t="s">
        <v>38</v>
      </c>
      <c r="F44" s="8" t="s">
        <v>38</v>
      </c>
      <c r="G44" s="8" t="s">
        <v>38</v>
      </c>
      <c r="H44" s="8" t="s">
        <v>38</v>
      </c>
      <c r="I44" s="8" t="s">
        <v>38</v>
      </c>
      <c r="J44" s="8">
        <f>K44+L44+M44+N44</f>
        <v>5448</v>
      </c>
      <c r="K44" s="9">
        <v>600</v>
      </c>
      <c r="L44" s="9">
        <v>4848</v>
      </c>
      <c r="M44" s="9">
        <v>0</v>
      </c>
      <c r="N44" s="9">
        <v>0</v>
      </c>
      <c r="O44" s="8" t="s">
        <v>38</v>
      </c>
      <c r="P44" s="8" t="s">
        <v>38</v>
      </c>
      <c r="Q44" s="8" t="s">
        <v>38</v>
      </c>
      <c r="R44" s="8" t="s">
        <v>38</v>
      </c>
      <c r="S44" s="8" t="s">
        <v>38</v>
      </c>
      <c r="T44" s="8" t="s">
        <v>38</v>
      </c>
      <c r="U44" s="8" t="s">
        <v>38</v>
      </c>
      <c r="V44" s="8" t="s">
        <v>38</v>
      </c>
      <c r="W44" s="8" t="s">
        <v>38</v>
      </c>
      <c r="X44" s="8" t="s">
        <v>38</v>
      </c>
      <c r="Y44" s="8" t="s">
        <v>38</v>
      </c>
      <c r="Z44" s="8" t="s">
        <v>38</v>
      </c>
      <c r="AA44" s="8" t="s">
        <v>38</v>
      </c>
      <c r="AB44" s="8" t="s">
        <v>38</v>
      </c>
      <c r="AC44" s="8" t="s">
        <v>38</v>
      </c>
      <c r="AD44" s="8">
        <f>J44</f>
        <v>5448</v>
      </c>
      <c r="AE44" s="87"/>
    </row>
    <row r="45" spans="1:31" ht="42" customHeight="1">
      <c r="A45" s="47"/>
      <c r="B45" s="48" t="s">
        <v>148</v>
      </c>
      <c r="C45" s="79"/>
      <c r="D45" s="27"/>
      <c r="E45" s="8" t="s">
        <v>38</v>
      </c>
      <c r="F45" s="8" t="s">
        <v>38</v>
      </c>
      <c r="G45" s="8" t="s">
        <v>38</v>
      </c>
      <c r="H45" s="8" t="s">
        <v>38</v>
      </c>
      <c r="I45" s="8" t="s">
        <v>38</v>
      </c>
      <c r="J45" s="8">
        <f>J42</f>
        <v>8465</v>
      </c>
      <c r="K45" s="8">
        <f>K42</f>
        <v>1120</v>
      </c>
      <c r="L45" s="8">
        <f>L42</f>
        <v>7345</v>
      </c>
      <c r="M45" s="8">
        <f>M42</f>
        <v>0</v>
      </c>
      <c r="N45" s="8">
        <f>N42</f>
        <v>0</v>
      </c>
      <c r="O45" s="8" t="s">
        <v>38</v>
      </c>
      <c r="P45" s="8" t="s">
        <v>38</v>
      </c>
      <c r="Q45" s="8" t="s">
        <v>38</v>
      </c>
      <c r="R45" s="8" t="s">
        <v>38</v>
      </c>
      <c r="S45" s="8" t="s">
        <v>38</v>
      </c>
      <c r="T45" s="8" t="s">
        <v>38</v>
      </c>
      <c r="U45" s="8" t="s">
        <v>38</v>
      </c>
      <c r="V45" s="8" t="s">
        <v>38</v>
      </c>
      <c r="W45" s="8" t="s">
        <v>38</v>
      </c>
      <c r="X45" s="8" t="s">
        <v>38</v>
      </c>
      <c r="Y45" s="8" t="s">
        <v>38</v>
      </c>
      <c r="Z45" s="8" t="s">
        <v>38</v>
      </c>
      <c r="AA45" s="8" t="s">
        <v>38</v>
      </c>
      <c r="AB45" s="8" t="s">
        <v>38</v>
      </c>
      <c r="AC45" s="8" t="s">
        <v>38</v>
      </c>
      <c r="AD45" s="8">
        <f>J45</f>
        <v>8465</v>
      </c>
      <c r="AE45" s="90">
        <f>J45</f>
        <v>8465</v>
      </c>
    </row>
    <row r="46" spans="1:32" ht="45.75" customHeight="1">
      <c r="A46" s="131" t="s">
        <v>27</v>
      </c>
      <c r="B46" s="131"/>
      <c r="C46" s="27"/>
      <c r="D46" s="27"/>
      <c r="E46" s="8">
        <f>F46+G46+H46+I46</f>
        <v>14110</v>
      </c>
      <c r="F46" s="8">
        <f>F18+F26+F32+F36+F40</f>
        <v>9195</v>
      </c>
      <c r="G46" s="8">
        <f>G18+G26+G32+G36+G40</f>
        <v>4915</v>
      </c>
      <c r="H46" s="8">
        <f>H18+H26+H32+H36+H40</f>
        <v>0</v>
      </c>
      <c r="I46" s="8">
        <f>I18+I26+I32+I36+I40</f>
        <v>0</v>
      </c>
      <c r="J46" s="8">
        <f>K46+L46+M46+N46</f>
        <v>33592</v>
      </c>
      <c r="K46" s="8">
        <f>K18+K26+K32+K36+K40+K45</f>
        <v>13637</v>
      </c>
      <c r="L46" s="8">
        <f>L18+L26+L32+L36+L40+L45</f>
        <v>19955</v>
      </c>
      <c r="M46" s="8">
        <f>M18+M26+M32+M36+M40</f>
        <v>0</v>
      </c>
      <c r="N46" s="8">
        <f>N18+N26+N32+N36+N40</f>
        <v>0</v>
      </c>
      <c r="O46" s="102">
        <f>P46+Q46+R46+S46</f>
        <v>13733</v>
      </c>
      <c r="P46" s="102">
        <f>P18+P26+P32+P36+P40</f>
        <v>13016</v>
      </c>
      <c r="Q46" s="102">
        <f>Q18+Q26+Q32+Q36+Q40</f>
        <v>717</v>
      </c>
      <c r="R46" s="102">
        <f>R18+R26+R32+R36+R40</f>
        <v>0</v>
      </c>
      <c r="S46" s="102">
        <f>S18+S26+S32+S36+S40</f>
        <v>0</v>
      </c>
      <c r="T46" s="102">
        <f>U46+V46+W46+X46</f>
        <v>11624</v>
      </c>
      <c r="U46" s="102">
        <f>U18+U26+U32+U36+U40</f>
        <v>10907</v>
      </c>
      <c r="V46" s="102">
        <f>V18+V26+V32+V36+V40</f>
        <v>717</v>
      </c>
      <c r="W46" s="102">
        <f>W18+W26+W32+W36+W40</f>
        <v>0</v>
      </c>
      <c r="X46" s="102">
        <f>X18+X26+X32+X36+X40</f>
        <v>0</v>
      </c>
      <c r="Y46" s="102">
        <f>Z46+AA46+AB46+AC46</f>
        <v>11232</v>
      </c>
      <c r="Z46" s="102">
        <f>Z18+Z26+Z32+Z36+Z40</f>
        <v>10515</v>
      </c>
      <c r="AA46" s="102">
        <f>AA18+AA26+AA32+AA36+AA40</f>
        <v>717</v>
      </c>
      <c r="AB46" s="8">
        <f>AB18+AB26+AB32+AB36+AB40</f>
        <v>0</v>
      </c>
      <c r="AC46" s="8">
        <f>AC18+AC26+AC32+AC36+AC40</f>
        <v>0</v>
      </c>
      <c r="AD46" s="8">
        <f>AD18+AD26+AD32+AD36+AD40+AD45</f>
        <v>84291</v>
      </c>
      <c r="AE46" s="87"/>
      <c r="AF46" s="6"/>
    </row>
    <row r="47" spans="1:32" ht="33" customHeight="1" thickBot="1">
      <c r="A47" s="49"/>
      <c r="B47" s="49"/>
      <c r="C47" s="28"/>
      <c r="D47" s="28"/>
      <c r="E47" s="122"/>
      <c r="F47" s="122"/>
      <c r="G47" s="122"/>
      <c r="H47" s="122"/>
      <c r="I47" s="122"/>
      <c r="J47" s="122"/>
      <c r="K47" s="122"/>
      <c r="L47" s="123"/>
      <c r="M47" s="123"/>
      <c r="N47" s="123"/>
      <c r="O47" s="123"/>
      <c r="P47" s="123"/>
      <c r="Q47" s="123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87"/>
      <c r="AF47" s="6"/>
    </row>
    <row r="48" spans="1:32" ht="24" customHeight="1">
      <c r="A48" s="49"/>
      <c r="B48" s="49"/>
      <c r="C48" s="28"/>
      <c r="D48" s="28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87"/>
      <c r="AF48" s="6"/>
    </row>
    <row r="49" spans="1:32" ht="15" customHeight="1">
      <c r="A49" s="49"/>
      <c r="B49" s="49"/>
      <c r="C49" s="28"/>
      <c r="D49" s="28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94"/>
      <c r="P49" s="94"/>
      <c r="Q49" s="94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87"/>
      <c r="AF49" s="6"/>
    </row>
    <row r="50" spans="1:31" ht="21" customHeight="1">
      <c r="A50" s="49"/>
      <c r="B50" s="49"/>
      <c r="C50" s="28"/>
      <c r="D50" s="28"/>
      <c r="E50" s="29"/>
      <c r="F50" s="29"/>
      <c r="G50" s="29"/>
      <c r="H50" s="29"/>
      <c r="I50" s="29"/>
      <c r="J50" s="29"/>
      <c r="K50" s="29"/>
      <c r="L50" s="126" t="s">
        <v>165</v>
      </c>
      <c r="M50" s="126"/>
      <c r="N50" s="29"/>
      <c r="O50" s="29"/>
      <c r="P50" s="29">
        <f>P13+P17+P24+P28+P29+P38</f>
        <v>4523</v>
      </c>
      <c r="Q50" s="97"/>
      <c r="R50" s="97"/>
      <c r="S50" s="97"/>
      <c r="T50" s="97"/>
      <c r="U50" s="97">
        <f>U13+U17+U24+U28+U29+U38</f>
        <v>2414</v>
      </c>
      <c r="V50" s="97"/>
      <c r="W50" s="97"/>
      <c r="X50" s="97"/>
      <c r="Y50" s="97"/>
      <c r="Z50" s="97">
        <f>Z13+Z17+Z24+Z28+Z29+Z38</f>
        <v>2414</v>
      </c>
      <c r="AA50" s="29"/>
      <c r="AB50" s="29"/>
      <c r="AC50" s="82" t="s">
        <v>164</v>
      </c>
      <c r="AD50" s="29">
        <f>F46+K46+P46+U46+Z46</f>
        <v>57270</v>
      </c>
      <c r="AE50" s="87"/>
    </row>
    <row r="51" spans="1:31" ht="21" customHeight="1">
      <c r="A51" s="49"/>
      <c r="B51" s="49"/>
      <c r="C51" s="28"/>
      <c r="D51" s="28"/>
      <c r="E51" s="29"/>
      <c r="F51" s="29"/>
      <c r="G51" s="29"/>
      <c r="H51" s="29"/>
      <c r="I51" s="29"/>
      <c r="J51" s="29"/>
      <c r="K51" s="29"/>
      <c r="L51" s="126" t="s">
        <v>167</v>
      </c>
      <c r="M51" s="126"/>
      <c r="N51" s="29"/>
      <c r="O51" s="29"/>
      <c r="P51" s="29">
        <f>P30</f>
        <v>481</v>
      </c>
      <c r="Q51" s="97">
        <f>Q30</f>
        <v>717</v>
      </c>
      <c r="R51" s="97"/>
      <c r="S51" s="97"/>
      <c r="T51" s="97"/>
      <c r="U51" s="97">
        <f>U30</f>
        <v>481</v>
      </c>
      <c r="V51" s="97">
        <f>V30</f>
        <v>717</v>
      </c>
      <c r="W51" s="97"/>
      <c r="X51" s="97"/>
      <c r="Y51" s="97"/>
      <c r="Z51" s="97">
        <f>Z30</f>
        <v>89</v>
      </c>
      <c r="AA51" s="97">
        <f>AA30</f>
        <v>717</v>
      </c>
      <c r="AB51" s="29"/>
      <c r="AC51" s="82"/>
      <c r="AD51" s="29"/>
      <c r="AE51" s="87"/>
    </row>
    <row r="52" spans="1:31" ht="21" customHeight="1">
      <c r="A52" s="50"/>
      <c r="B52" s="30"/>
      <c r="C52" s="30"/>
      <c r="D52" s="30"/>
      <c r="E52" s="30"/>
      <c r="F52" s="51"/>
      <c r="G52" s="30"/>
      <c r="H52" s="30"/>
      <c r="I52" s="30"/>
      <c r="J52" s="30"/>
      <c r="K52" s="30"/>
      <c r="L52" s="127" t="s">
        <v>166</v>
      </c>
      <c r="M52" s="127"/>
      <c r="N52" s="93"/>
      <c r="O52" s="93"/>
      <c r="P52" s="29">
        <f>P21+P22+P34</f>
        <v>8012</v>
      </c>
      <c r="Q52" s="97"/>
      <c r="R52" s="97"/>
      <c r="S52" s="97"/>
      <c r="T52" s="97"/>
      <c r="U52" s="97">
        <f>U21+U22+U34</f>
        <v>8012</v>
      </c>
      <c r="V52" s="97"/>
      <c r="W52" s="97"/>
      <c r="X52" s="97"/>
      <c r="Y52" s="97"/>
      <c r="Z52" s="97">
        <f>Z21+Z22+Z34</f>
        <v>8012</v>
      </c>
      <c r="AA52" s="97"/>
      <c r="AB52" s="30"/>
      <c r="AC52" s="81" t="s">
        <v>163</v>
      </c>
      <c r="AD52" s="52">
        <f>G46+L46+Q46+V46+AA46</f>
        <v>27021</v>
      </c>
      <c r="AE52" s="88"/>
    </row>
    <row r="53" spans="1:31" ht="21" customHeight="1">
      <c r="A53" s="5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127" t="s">
        <v>3</v>
      </c>
      <c r="M53" s="127"/>
      <c r="N53" s="93"/>
      <c r="O53" s="28">
        <f>P53+Q53</f>
        <v>13733</v>
      </c>
      <c r="P53" s="29">
        <f>SUM(P50:P52)</f>
        <v>13016</v>
      </c>
      <c r="Q53" s="97">
        <f aca="true" t="shared" si="12" ref="Q53:AA53">SUM(Q50:Q52)</f>
        <v>717</v>
      </c>
      <c r="R53" s="97"/>
      <c r="S53" s="97"/>
      <c r="T53" s="97">
        <f>U53+V53</f>
        <v>11624</v>
      </c>
      <c r="U53" s="97">
        <f t="shared" si="12"/>
        <v>10907</v>
      </c>
      <c r="V53" s="97">
        <f t="shared" si="12"/>
        <v>717</v>
      </c>
      <c r="W53" s="97"/>
      <c r="X53" s="97"/>
      <c r="Y53" s="97">
        <f>Z53+AA53</f>
        <v>11232</v>
      </c>
      <c r="Z53" s="97">
        <f t="shared" si="12"/>
        <v>10515</v>
      </c>
      <c r="AA53" s="97">
        <f t="shared" si="12"/>
        <v>717</v>
      </c>
      <c r="AB53" s="30"/>
      <c r="AC53" s="30"/>
      <c r="AD53" s="52">
        <f>AD50+AD52</f>
        <v>84291</v>
      </c>
      <c r="AE53" s="88"/>
    </row>
    <row r="54" spans="1:31" ht="21">
      <c r="A54" s="5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51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88"/>
    </row>
    <row r="55" spans="1:31" ht="21">
      <c r="A55" s="5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88"/>
    </row>
    <row r="56" spans="1:31" ht="21">
      <c r="A56" s="5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88"/>
    </row>
    <row r="57" spans="1:31" ht="21">
      <c r="A57" s="5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88"/>
    </row>
    <row r="58" spans="1:31" ht="21">
      <c r="A58" s="5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88"/>
    </row>
    <row r="59" spans="1:31" ht="21">
      <c r="A59" s="5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88"/>
    </row>
    <row r="60" spans="1:31" ht="21">
      <c r="A60" s="5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88"/>
    </row>
    <row r="61" spans="1:31" ht="21">
      <c r="A61" s="5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88"/>
    </row>
    <row r="62" spans="1:31" ht="21">
      <c r="A62" s="5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88"/>
    </row>
    <row r="63" spans="1:31" ht="21">
      <c r="A63" s="5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88"/>
    </row>
    <row r="64" spans="1:31" ht="21">
      <c r="A64" s="5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88"/>
    </row>
    <row r="65" spans="1:31" ht="21">
      <c r="A65" s="5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88"/>
    </row>
    <row r="66" spans="1:31" ht="21">
      <c r="A66" s="5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88"/>
    </row>
    <row r="67" spans="1:31" ht="21">
      <c r="A67" s="5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88"/>
    </row>
    <row r="68" spans="1:31" ht="21">
      <c r="A68" s="5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88"/>
    </row>
    <row r="69" spans="1:31" ht="21">
      <c r="A69" s="5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88"/>
    </row>
    <row r="70" spans="1:31" ht="21">
      <c r="A70" s="5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88"/>
    </row>
    <row r="71" spans="1:31" ht="21">
      <c r="A71" s="5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88"/>
    </row>
    <row r="72" spans="1:31" ht="21">
      <c r="A72" s="5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88"/>
    </row>
    <row r="73" spans="1:31" ht="21">
      <c r="A73" s="5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88"/>
    </row>
    <row r="74" spans="1:31" ht="21">
      <c r="A74" s="5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88"/>
    </row>
    <row r="75" spans="1:31" ht="21">
      <c r="A75" s="50"/>
      <c r="B75" s="30"/>
      <c r="C75" s="30"/>
      <c r="D75" s="30"/>
      <c r="E75" s="30"/>
      <c r="F75" s="30"/>
      <c r="G75" s="30"/>
      <c r="H75" s="30"/>
      <c r="I75" s="30"/>
      <c r="J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88"/>
    </row>
    <row r="76" spans="1:31" ht="21">
      <c r="A76" s="5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88"/>
    </row>
    <row r="77" spans="1:31" ht="21">
      <c r="A77" s="5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88"/>
    </row>
    <row r="78" spans="1:31" ht="21">
      <c r="A78" s="5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88"/>
    </row>
    <row r="79" spans="1:31" ht="21">
      <c r="A79" s="5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88"/>
    </row>
    <row r="80" spans="1:31" ht="21">
      <c r="A80" s="5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88"/>
    </row>
    <row r="81" spans="1:31" ht="21">
      <c r="A81" s="5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88"/>
    </row>
    <row r="82" spans="1:31" ht="21">
      <c r="A82" s="5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88"/>
    </row>
    <row r="83" spans="1:31" ht="21">
      <c r="A83" s="5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88"/>
    </row>
    <row r="84" spans="1:31" ht="21">
      <c r="A84" s="5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88"/>
    </row>
    <row r="85" spans="1:31" ht="21">
      <c r="A85" s="5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88"/>
    </row>
    <row r="86" spans="1:31" ht="21">
      <c r="A86" s="5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88"/>
    </row>
    <row r="87" spans="1:31" ht="21">
      <c r="A87" s="5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88"/>
    </row>
    <row r="88" spans="1:31" ht="21">
      <c r="A88" s="5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88"/>
    </row>
    <row r="89" spans="1:31" ht="21">
      <c r="A89" s="5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88"/>
    </row>
    <row r="90" spans="1:31" ht="21">
      <c r="A90" s="5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88"/>
    </row>
    <row r="91" spans="1:31" ht="21">
      <c r="A91" s="5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88"/>
    </row>
    <row r="92" spans="1:31" ht="21">
      <c r="A92" s="5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88"/>
    </row>
    <row r="93" spans="1:31" ht="21">
      <c r="A93" s="5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88"/>
    </row>
    <row r="94" spans="1:31" ht="21">
      <c r="A94" s="5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88"/>
    </row>
    <row r="95" spans="1:31" ht="21">
      <c r="A95" s="5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88"/>
    </row>
    <row r="96" spans="1:31" ht="21">
      <c r="A96" s="5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88"/>
    </row>
    <row r="97" spans="1:31" ht="21">
      <c r="A97" s="5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88"/>
    </row>
    <row r="98" spans="1:31" ht="21">
      <c r="A98" s="5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88"/>
    </row>
    <row r="99" spans="1:31" ht="21">
      <c r="A99" s="5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88"/>
    </row>
    <row r="100" spans="1:31" ht="21">
      <c r="A100" s="5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88"/>
    </row>
    <row r="101" spans="1:31" ht="21">
      <c r="A101" s="5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88"/>
    </row>
    <row r="102" spans="1:31" ht="21">
      <c r="A102" s="5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88"/>
    </row>
    <row r="103" spans="1:31" ht="21">
      <c r="A103" s="5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88"/>
    </row>
    <row r="104" spans="1:31" ht="21">
      <c r="A104" s="5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88"/>
    </row>
    <row r="105" spans="1:31" ht="21">
      <c r="A105" s="5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88"/>
    </row>
    <row r="106" spans="1:31" ht="21">
      <c r="A106" s="5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88"/>
    </row>
    <row r="107" spans="1:31" ht="21">
      <c r="A107" s="5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88"/>
    </row>
    <row r="108" spans="1:31" ht="21">
      <c r="A108" s="5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88"/>
    </row>
    <row r="109" spans="1:31" ht="21">
      <c r="A109" s="5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88"/>
    </row>
    <row r="110" spans="1:31" ht="21">
      <c r="A110" s="5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88"/>
    </row>
    <row r="111" spans="1:31" ht="21">
      <c r="A111" s="5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88"/>
    </row>
    <row r="112" spans="1:31" ht="21">
      <c r="A112" s="5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88"/>
    </row>
    <row r="113" spans="1:31" ht="21">
      <c r="A113" s="5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88"/>
    </row>
    <row r="114" spans="1:31" ht="21">
      <c r="A114" s="5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88"/>
    </row>
    <row r="115" spans="1:31" ht="21">
      <c r="A115" s="5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88"/>
    </row>
    <row r="116" spans="1:31" ht="21">
      <c r="A116" s="5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88"/>
    </row>
    <row r="117" spans="1:31" ht="21">
      <c r="A117" s="5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88"/>
    </row>
    <row r="118" spans="1:31" ht="21">
      <c r="A118" s="5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88"/>
    </row>
    <row r="119" spans="1:31" ht="21">
      <c r="A119" s="5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88"/>
    </row>
    <row r="120" spans="1:31" ht="21">
      <c r="A120" s="5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88"/>
    </row>
    <row r="121" spans="1:31" ht="21">
      <c r="A121" s="5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88"/>
    </row>
    <row r="122" spans="1:31" ht="21">
      <c r="A122" s="5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88"/>
    </row>
    <row r="123" spans="1:31" ht="21">
      <c r="A123" s="5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88"/>
    </row>
    <row r="124" spans="1:31" ht="21">
      <c r="A124" s="5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88"/>
    </row>
    <row r="125" spans="1:31" ht="21">
      <c r="A125" s="5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88"/>
    </row>
    <row r="126" spans="1:31" ht="21">
      <c r="A126" s="5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88"/>
    </row>
    <row r="127" spans="1:31" ht="21">
      <c r="A127" s="5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88"/>
    </row>
    <row r="128" spans="1:31" ht="21">
      <c r="A128" s="5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88"/>
    </row>
    <row r="129" spans="1:31" ht="21">
      <c r="A129" s="5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88"/>
    </row>
    <row r="130" spans="1:31" ht="21">
      <c r="A130" s="5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88"/>
    </row>
    <row r="131" spans="1:31" ht="21">
      <c r="A131" s="5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88"/>
    </row>
    <row r="132" spans="1:31" ht="21">
      <c r="A132" s="5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88"/>
    </row>
    <row r="133" spans="1:31" ht="21">
      <c r="A133" s="5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88"/>
    </row>
    <row r="134" spans="1:31" ht="21">
      <c r="A134" s="5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88"/>
    </row>
    <row r="135" spans="1:31" ht="21">
      <c r="A135" s="5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88"/>
    </row>
    <row r="136" spans="1:31" ht="21">
      <c r="A136" s="5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88"/>
    </row>
    <row r="137" spans="1:31" ht="21">
      <c r="A137" s="5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88"/>
    </row>
    <row r="138" spans="1:31" ht="21">
      <c r="A138" s="5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88"/>
    </row>
    <row r="139" spans="1:31" ht="21">
      <c r="A139" s="5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88"/>
    </row>
    <row r="140" spans="1:31" ht="21">
      <c r="A140" s="5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88"/>
    </row>
    <row r="141" spans="1:31" ht="21">
      <c r="A141" s="5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88"/>
    </row>
    <row r="142" spans="1:31" ht="21">
      <c r="A142" s="5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88"/>
    </row>
    <row r="143" spans="1:31" ht="21">
      <c r="A143" s="5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88"/>
    </row>
    <row r="144" spans="1:31" ht="21">
      <c r="A144" s="5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88"/>
    </row>
    <row r="145" spans="1:31" ht="21">
      <c r="A145" s="5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88"/>
    </row>
    <row r="146" spans="1:31" ht="21">
      <c r="A146" s="5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88"/>
    </row>
    <row r="147" spans="1:31" ht="21">
      <c r="A147" s="5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88"/>
    </row>
    <row r="148" spans="1:31" ht="21">
      <c r="A148" s="5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88"/>
    </row>
    <row r="149" spans="1:31" ht="21">
      <c r="A149" s="5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88"/>
    </row>
    <row r="150" spans="1:31" ht="21">
      <c r="A150" s="5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88"/>
    </row>
    <row r="151" spans="1:31" ht="21">
      <c r="A151" s="5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88"/>
    </row>
    <row r="152" spans="1:31" ht="21">
      <c r="A152" s="5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88"/>
    </row>
    <row r="153" spans="1:31" ht="21">
      <c r="A153" s="5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88"/>
    </row>
    <row r="154" spans="1:31" ht="21">
      <c r="A154" s="5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88"/>
    </row>
    <row r="155" spans="1:31" ht="21">
      <c r="A155" s="5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88"/>
    </row>
    <row r="156" spans="1:31" ht="21">
      <c r="A156" s="5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88"/>
    </row>
    <row r="157" spans="1:31" ht="21">
      <c r="A157" s="5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88"/>
    </row>
    <row r="158" spans="1:31" ht="21">
      <c r="A158" s="5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88"/>
    </row>
    <row r="159" spans="1:31" ht="21">
      <c r="A159" s="5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88"/>
    </row>
    <row r="160" spans="1:31" ht="21">
      <c r="A160" s="5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88"/>
    </row>
    <row r="161" spans="1:31" ht="21">
      <c r="A161" s="5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88"/>
    </row>
    <row r="162" spans="1:31" ht="21">
      <c r="A162" s="5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88"/>
    </row>
    <row r="163" spans="1:31" ht="21">
      <c r="A163" s="5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88"/>
    </row>
    <row r="164" spans="1:31" ht="21">
      <c r="A164" s="5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88"/>
    </row>
    <row r="165" spans="1:31" ht="21">
      <c r="A165" s="5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88"/>
    </row>
    <row r="166" spans="1:31" ht="21">
      <c r="A166" s="5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88"/>
    </row>
    <row r="167" spans="1:31" ht="21">
      <c r="A167" s="5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88"/>
    </row>
    <row r="168" spans="1:31" ht="21">
      <c r="A168" s="5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88"/>
    </row>
    <row r="169" spans="1:31" ht="21">
      <c r="A169" s="5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88"/>
    </row>
    <row r="170" spans="1:31" ht="21">
      <c r="A170" s="5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88"/>
    </row>
    <row r="171" spans="1:31" ht="21">
      <c r="A171" s="5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88"/>
    </row>
    <row r="172" spans="1:31" ht="21">
      <c r="A172" s="5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88"/>
    </row>
    <row r="173" spans="1:31" ht="21">
      <c r="A173" s="5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88"/>
    </row>
    <row r="174" spans="1:31" ht="21">
      <c r="A174" s="5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88"/>
    </row>
    <row r="175" spans="1:31" ht="21">
      <c r="A175" s="5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88"/>
    </row>
    <row r="176" spans="1:31" ht="21">
      <c r="A176" s="5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88"/>
    </row>
    <row r="177" spans="1:31" ht="21">
      <c r="A177" s="5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88"/>
    </row>
    <row r="178" spans="1:31" ht="21">
      <c r="A178" s="5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88"/>
    </row>
    <row r="179" spans="1:31" ht="21">
      <c r="A179" s="5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88"/>
    </row>
    <row r="180" spans="1:31" ht="21">
      <c r="A180" s="5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88"/>
    </row>
    <row r="181" spans="1:31" ht="21">
      <c r="A181" s="5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88"/>
    </row>
    <row r="182" spans="1:31" ht="21">
      <c r="A182" s="5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88"/>
    </row>
    <row r="183" spans="1:31" ht="21">
      <c r="A183" s="5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88"/>
    </row>
    <row r="184" spans="1:31" ht="21">
      <c r="A184" s="5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88"/>
    </row>
    <row r="185" spans="1:31" ht="21">
      <c r="A185" s="5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88"/>
    </row>
    <row r="186" spans="1:31" ht="21">
      <c r="A186" s="5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88"/>
    </row>
    <row r="187" spans="1:31" ht="21">
      <c r="A187" s="5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88"/>
    </row>
    <row r="188" spans="1:31" ht="21">
      <c r="A188" s="5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88"/>
    </row>
    <row r="189" spans="1:31" ht="21">
      <c r="A189" s="5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88"/>
    </row>
    <row r="190" spans="1:31" ht="21">
      <c r="A190" s="5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88"/>
    </row>
    <row r="191" spans="1:31" ht="21">
      <c r="A191" s="5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88"/>
    </row>
    <row r="192" spans="1:31" ht="21">
      <c r="A192" s="5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88"/>
    </row>
    <row r="193" spans="1:31" ht="21">
      <c r="A193" s="5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88"/>
    </row>
    <row r="194" spans="1:31" ht="21">
      <c r="A194" s="5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88"/>
    </row>
    <row r="195" spans="1:31" ht="21">
      <c r="A195" s="5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88"/>
    </row>
    <row r="196" spans="1:31" ht="21">
      <c r="A196" s="5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88"/>
    </row>
    <row r="197" spans="1:31" ht="21">
      <c r="A197" s="5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88"/>
    </row>
    <row r="198" spans="1:31" ht="21">
      <c r="A198" s="5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88"/>
    </row>
    <row r="199" spans="1:31" ht="21">
      <c r="A199" s="5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88"/>
    </row>
    <row r="200" spans="1:31" ht="21">
      <c r="A200" s="5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88"/>
    </row>
    <row r="201" spans="1:31" ht="21">
      <c r="A201" s="5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88"/>
    </row>
    <row r="202" spans="1:31" ht="21">
      <c r="A202" s="5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88"/>
    </row>
    <row r="203" spans="1:31" ht="21">
      <c r="A203" s="5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88"/>
    </row>
    <row r="204" spans="1:31" ht="21">
      <c r="A204" s="5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88"/>
    </row>
    <row r="205" spans="1:31" ht="21">
      <c r="A205" s="5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88"/>
    </row>
    <row r="206" spans="1:31" ht="21">
      <c r="A206" s="5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88"/>
    </row>
    <row r="207" spans="1:31" ht="21">
      <c r="A207" s="5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88"/>
    </row>
    <row r="208" spans="1:31" ht="21">
      <c r="A208" s="5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88"/>
    </row>
    <row r="209" spans="1:31" ht="21">
      <c r="A209" s="5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88"/>
    </row>
    <row r="210" spans="1:31" ht="21">
      <c r="A210" s="5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88"/>
    </row>
    <row r="211" spans="1:31" ht="21">
      <c r="A211" s="5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88"/>
    </row>
    <row r="212" spans="1:31" ht="21">
      <c r="A212" s="5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88"/>
    </row>
    <row r="213" spans="1:31" ht="21">
      <c r="A213" s="5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88"/>
    </row>
    <row r="214" spans="1:31" ht="21">
      <c r="A214" s="5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88"/>
    </row>
    <row r="215" spans="1:31" ht="21">
      <c r="A215" s="5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88"/>
    </row>
  </sheetData>
  <sheetProtection/>
  <mergeCells count="41">
    <mergeCell ref="E7:I7"/>
    <mergeCell ref="A37:AD37"/>
    <mergeCell ref="A26:B26"/>
    <mergeCell ref="J23:N23"/>
    <mergeCell ref="T23:X23"/>
    <mergeCell ref="Y23:AC23"/>
    <mergeCell ref="A10:AD10"/>
    <mergeCell ref="A11:AD11"/>
    <mergeCell ref="J14:N14"/>
    <mergeCell ref="O14:S14"/>
    <mergeCell ref="T14:X14"/>
    <mergeCell ref="J7:N7"/>
    <mergeCell ref="T7:X7"/>
    <mergeCell ref="O7:S7"/>
    <mergeCell ref="Y6:AD6"/>
    <mergeCell ref="E6:N6"/>
    <mergeCell ref="A18:B18"/>
    <mergeCell ref="C6:C8"/>
    <mergeCell ref="Y7:AC7"/>
    <mergeCell ref="A6:A8"/>
    <mergeCell ref="B6:B8"/>
    <mergeCell ref="Y14:AC14"/>
    <mergeCell ref="A19:AD19"/>
    <mergeCell ref="A33:AD33"/>
    <mergeCell ref="A32:B32"/>
    <mergeCell ref="A27:AD27"/>
    <mergeCell ref="Y1:AD1"/>
    <mergeCell ref="Y2:AD2"/>
    <mergeCell ref="Y4:AD4"/>
    <mergeCell ref="Y3:AD3"/>
    <mergeCell ref="A5:AD5"/>
    <mergeCell ref="L51:M51"/>
    <mergeCell ref="L52:M52"/>
    <mergeCell ref="L53:M53"/>
    <mergeCell ref="A41:AD41"/>
    <mergeCell ref="A46:B46"/>
    <mergeCell ref="D6:D8"/>
    <mergeCell ref="L50:M50"/>
    <mergeCell ref="O23:S23"/>
    <mergeCell ref="O6:X6"/>
    <mergeCell ref="AD7:AD8"/>
  </mergeCells>
  <hyperlinks>
    <hyperlink ref="A18" location="P77" display="P77"/>
  </hyperlinks>
  <printOptions verticalCentered="1"/>
  <pageMargins left="0.15748031496062992" right="0.15748031496062992" top="0.5511811023622047" bottom="0.31496062992125984" header="0.31496062992125984" footer="0.2362204724409449"/>
  <pageSetup firstPageNumber="4" useFirstPageNumber="1" horizontalDpi="600" verticalDpi="600" orientation="landscape" paperSize="9" scale="40" r:id="rId2"/>
  <headerFooter>
    <oddHeader>&amp;C&amp;"Times New Roman,обычный"&amp;16&amp;P</oddHeader>
    <firstHeader>&amp;R&amp;"Times New Roman,обычный"&amp;10Приложение  № 1
к  постановлению мэрии
от               №
Приложение 1
к муниципальной программе "Охрана, защита и воспроизводство лесов, расположенных в границах городского округа Тольятти, на 2014-2018 годы"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O53"/>
  <sheetViews>
    <sheetView view="pageBreakPreview" zoomScale="60" zoomScaleNormal="74" zoomScalePageLayoutView="0" workbookViewId="0" topLeftCell="A1">
      <pane ySplit="8" topLeftCell="A9" activePane="bottomLeft" state="frozen"/>
      <selection pane="topLeft" activeCell="A1" sqref="A1"/>
      <selection pane="bottomLeft" activeCell="M32" sqref="M32"/>
    </sheetView>
  </sheetViews>
  <sheetFormatPr defaultColWidth="9.140625" defaultRowHeight="15"/>
  <cols>
    <col min="1" max="1" width="7.140625" style="18" customWidth="1"/>
    <col min="2" max="2" width="64.421875" style="18" customWidth="1"/>
    <col min="3" max="3" width="92.140625" style="18" customWidth="1"/>
    <col min="4" max="4" width="9.7109375" style="18" customWidth="1"/>
    <col min="5" max="5" width="10.57421875" style="18" customWidth="1"/>
    <col min="6" max="9" width="15.421875" style="18" customWidth="1"/>
    <col min="10" max="10" width="15.421875" style="2" customWidth="1"/>
    <col min="11" max="11" width="19.00390625" style="13" customWidth="1"/>
    <col min="12" max="12" width="11.7109375" style="13" customWidth="1"/>
    <col min="13" max="13" width="15.28125" style="0" customWidth="1"/>
    <col min="14" max="14" width="35.00390625" style="0" customWidth="1"/>
  </cols>
  <sheetData>
    <row r="1" spans="1:12" s="4" customFormat="1" ht="30" customHeight="1">
      <c r="A1" s="18"/>
      <c r="B1" s="17"/>
      <c r="C1" s="18"/>
      <c r="D1" s="18"/>
      <c r="E1" s="18"/>
      <c r="F1" s="18"/>
      <c r="G1" s="184" t="s">
        <v>130</v>
      </c>
      <c r="H1" s="184"/>
      <c r="I1" s="184"/>
      <c r="J1" s="184"/>
      <c r="K1" s="12"/>
      <c r="L1" s="12"/>
    </row>
    <row r="2" spans="1:12" s="4" customFormat="1" ht="32.25" customHeight="1">
      <c r="A2" s="18"/>
      <c r="B2" s="18"/>
      <c r="C2" s="186"/>
      <c r="D2" s="18"/>
      <c r="E2" s="18"/>
      <c r="F2" s="18"/>
      <c r="G2" s="185" t="s">
        <v>94</v>
      </c>
      <c r="H2" s="185"/>
      <c r="I2" s="185"/>
      <c r="J2" s="185"/>
      <c r="K2" s="12"/>
      <c r="L2" s="12"/>
    </row>
    <row r="3" spans="1:12" s="4" customFormat="1" ht="14.25">
      <c r="A3" s="18"/>
      <c r="B3" s="18"/>
      <c r="C3" s="186"/>
      <c r="D3" s="18"/>
      <c r="E3" s="18"/>
      <c r="F3" s="18"/>
      <c r="G3" s="184" t="s">
        <v>42</v>
      </c>
      <c r="H3" s="184"/>
      <c r="I3" s="184"/>
      <c r="J3" s="184"/>
      <c r="K3" s="12"/>
      <c r="L3" s="12"/>
    </row>
    <row r="4" spans="6:12" ht="27" customHeight="1">
      <c r="F4" s="53"/>
      <c r="G4" s="184" t="s">
        <v>41</v>
      </c>
      <c r="H4" s="184"/>
      <c r="I4" s="184"/>
      <c r="J4" s="184"/>
      <c r="K4" s="180"/>
      <c r="L4" s="180"/>
    </row>
    <row r="5" spans="6:12" ht="50.25" customHeight="1">
      <c r="F5" s="53"/>
      <c r="G5" s="181" t="s">
        <v>80</v>
      </c>
      <c r="H5" s="181"/>
      <c r="I5" s="181"/>
      <c r="J5" s="181"/>
      <c r="K5" s="180"/>
      <c r="L5" s="180"/>
    </row>
    <row r="6" spans="1:10" ht="33.75" customHeight="1">
      <c r="A6" s="183" t="s">
        <v>43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ht="24" customHeight="1">
      <c r="A7" s="147" t="s">
        <v>44</v>
      </c>
      <c r="B7" s="147" t="s">
        <v>45</v>
      </c>
      <c r="C7" s="147" t="s">
        <v>46</v>
      </c>
      <c r="D7" s="147" t="s">
        <v>47</v>
      </c>
      <c r="E7" s="147" t="s">
        <v>69</v>
      </c>
      <c r="F7" s="147" t="s">
        <v>48</v>
      </c>
      <c r="G7" s="147"/>
      <c r="H7" s="147"/>
      <c r="I7" s="147"/>
      <c r="J7" s="147"/>
    </row>
    <row r="8" spans="1:13" ht="26.25" customHeight="1">
      <c r="A8" s="147"/>
      <c r="B8" s="147"/>
      <c r="C8" s="147"/>
      <c r="D8" s="147"/>
      <c r="E8" s="147"/>
      <c r="F8" s="33">
        <v>2019</v>
      </c>
      <c r="G8" s="33">
        <v>2020</v>
      </c>
      <c r="H8" s="33">
        <v>2021</v>
      </c>
      <c r="I8" s="33">
        <v>2022</v>
      </c>
      <c r="J8" s="33">
        <v>2023</v>
      </c>
      <c r="L8" s="13" t="s">
        <v>157</v>
      </c>
      <c r="M8" t="s">
        <v>158</v>
      </c>
    </row>
    <row r="9" spans="1:10" ht="15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</row>
    <row r="10" spans="1:10" ht="33" customHeight="1">
      <c r="A10" s="169" t="s">
        <v>114</v>
      </c>
      <c r="B10" s="170"/>
      <c r="C10" s="170"/>
      <c r="D10" s="170"/>
      <c r="E10" s="170"/>
      <c r="F10" s="170"/>
      <c r="G10" s="170"/>
      <c r="H10" s="170"/>
      <c r="I10" s="170"/>
      <c r="J10" s="171"/>
    </row>
    <row r="11" spans="1:10" ht="31.5" customHeight="1">
      <c r="A11" s="169" t="s">
        <v>92</v>
      </c>
      <c r="B11" s="170"/>
      <c r="C11" s="170"/>
      <c r="D11" s="170"/>
      <c r="E11" s="170"/>
      <c r="F11" s="170"/>
      <c r="G11" s="170"/>
      <c r="H11" s="170"/>
      <c r="I11" s="170"/>
      <c r="J11" s="171"/>
    </row>
    <row r="12" spans="1:10" ht="33.75" customHeight="1">
      <c r="A12" s="54" t="s">
        <v>4</v>
      </c>
      <c r="B12" s="55" t="s">
        <v>11</v>
      </c>
      <c r="C12" s="56" t="s">
        <v>52</v>
      </c>
      <c r="D12" s="57" t="s">
        <v>53</v>
      </c>
      <c r="E12" s="57" t="s">
        <v>38</v>
      </c>
      <c r="F12" s="33" t="s">
        <v>38</v>
      </c>
      <c r="G12" s="33" t="s">
        <v>38</v>
      </c>
      <c r="H12" s="33" t="s">
        <v>103</v>
      </c>
      <c r="I12" s="96" t="s">
        <v>38</v>
      </c>
      <c r="J12" s="96" t="s">
        <v>103</v>
      </c>
    </row>
    <row r="13" spans="1:11" ht="42" customHeight="1">
      <c r="A13" s="172" t="s">
        <v>5</v>
      </c>
      <c r="B13" s="175" t="s">
        <v>13</v>
      </c>
      <c r="C13" s="58" t="s">
        <v>54</v>
      </c>
      <c r="D13" s="33" t="s">
        <v>53</v>
      </c>
      <c r="E13" s="33">
        <v>40</v>
      </c>
      <c r="F13" s="33">
        <v>40</v>
      </c>
      <c r="G13" s="33">
        <v>40</v>
      </c>
      <c r="H13" s="33">
        <v>40</v>
      </c>
      <c r="I13" s="33">
        <v>40</v>
      </c>
      <c r="J13" s="33">
        <v>40</v>
      </c>
      <c r="K13" s="91" t="s">
        <v>168</v>
      </c>
    </row>
    <row r="14" spans="1:11" ht="42" customHeight="1">
      <c r="A14" s="173"/>
      <c r="B14" s="176"/>
      <c r="C14" s="58" t="s">
        <v>55</v>
      </c>
      <c r="D14" s="33" t="s">
        <v>53</v>
      </c>
      <c r="E14" s="33">
        <v>180</v>
      </c>
      <c r="F14" s="33">
        <v>180</v>
      </c>
      <c r="G14" s="33">
        <v>180</v>
      </c>
      <c r="H14" s="33">
        <v>400</v>
      </c>
      <c r="I14" s="96">
        <v>400</v>
      </c>
      <c r="J14" s="96">
        <v>400</v>
      </c>
      <c r="K14" s="91" t="s">
        <v>168</v>
      </c>
    </row>
    <row r="15" spans="1:11" ht="42" customHeight="1">
      <c r="A15" s="174"/>
      <c r="B15" s="176"/>
      <c r="C15" s="59" t="s">
        <v>56</v>
      </c>
      <c r="D15" s="57" t="s">
        <v>122</v>
      </c>
      <c r="E15" s="57">
        <v>14.8</v>
      </c>
      <c r="F15" s="33">
        <v>14.8</v>
      </c>
      <c r="G15" s="33">
        <v>15</v>
      </c>
      <c r="H15" s="95" t="s">
        <v>38</v>
      </c>
      <c r="I15" s="95" t="s">
        <v>38</v>
      </c>
      <c r="J15" s="95" t="s">
        <v>38</v>
      </c>
      <c r="K15" s="91"/>
    </row>
    <row r="16" spans="1:15" ht="34.5" customHeight="1">
      <c r="A16" s="22" t="s">
        <v>49</v>
      </c>
      <c r="B16" s="23" t="s">
        <v>33</v>
      </c>
      <c r="C16" s="23" t="s">
        <v>58</v>
      </c>
      <c r="D16" s="33" t="s">
        <v>59</v>
      </c>
      <c r="E16" s="33">
        <v>7979</v>
      </c>
      <c r="F16" s="33" t="s">
        <v>38</v>
      </c>
      <c r="G16" s="33">
        <v>7979</v>
      </c>
      <c r="H16" s="33">
        <v>7979</v>
      </c>
      <c r="I16" s="21">
        <v>7979</v>
      </c>
      <c r="J16" s="21">
        <v>7979</v>
      </c>
      <c r="K16" s="19"/>
      <c r="L16" s="20"/>
      <c r="O16">
        <v>1</v>
      </c>
    </row>
    <row r="17" spans="1:10" ht="34.5" customHeight="1">
      <c r="A17" s="60" t="s">
        <v>50</v>
      </c>
      <c r="B17" s="23" t="s">
        <v>87</v>
      </c>
      <c r="C17" s="23" t="s">
        <v>60</v>
      </c>
      <c r="D17" s="33" t="s">
        <v>61</v>
      </c>
      <c r="E17" s="33" t="s">
        <v>38</v>
      </c>
      <c r="F17" s="33" t="s">
        <v>38</v>
      </c>
      <c r="G17" s="33" t="s">
        <v>38</v>
      </c>
      <c r="H17" s="32" t="s">
        <v>103</v>
      </c>
      <c r="I17" s="32" t="s">
        <v>103</v>
      </c>
      <c r="J17" s="95" t="s">
        <v>103</v>
      </c>
    </row>
    <row r="18" spans="1:10" ht="34.5" customHeight="1">
      <c r="A18" s="22" t="s">
        <v>51</v>
      </c>
      <c r="B18" s="23" t="s">
        <v>14</v>
      </c>
      <c r="C18" s="23" t="s">
        <v>62</v>
      </c>
      <c r="D18" s="33" t="s">
        <v>61</v>
      </c>
      <c r="E18" s="33" t="s">
        <v>57</v>
      </c>
      <c r="F18" s="33" t="s">
        <v>38</v>
      </c>
      <c r="G18" s="33" t="s">
        <v>38</v>
      </c>
      <c r="H18" s="32" t="s">
        <v>103</v>
      </c>
      <c r="I18" s="32" t="s">
        <v>103</v>
      </c>
      <c r="J18" s="95" t="s">
        <v>103</v>
      </c>
    </row>
    <row r="19" spans="1:13" s="7" customFormat="1" ht="48" customHeight="1">
      <c r="A19" s="60" t="s">
        <v>105</v>
      </c>
      <c r="B19" s="23" t="s">
        <v>155</v>
      </c>
      <c r="C19" s="23" t="s">
        <v>106</v>
      </c>
      <c r="D19" s="33" t="s">
        <v>61</v>
      </c>
      <c r="E19" s="33" t="s">
        <v>38</v>
      </c>
      <c r="F19" s="33">
        <v>3</v>
      </c>
      <c r="G19" s="77">
        <v>3</v>
      </c>
      <c r="H19" s="33">
        <v>3</v>
      </c>
      <c r="I19" s="33">
        <v>3</v>
      </c>
      <c r="J19" s="117">
        <v>3</v>
      </c>
      <c r="K19" s="91" t="s">
        <v>168</v>
      </c>
      <c r="L19" s="14">
        <v>15</v>
      </c>
      <c r="M19" s="7">
        <v>15</v>
      </c>
    </row>
    <row r="20" spans="1:10" ht="32.25" customHeight="1">
      <c r="A20" s="166" t="s">
        <v>93</v>
      </c>
      <c r="B20" s="167"/>
      <c r="C20" s="167"/>
      <c r="D20" s="167"/>
      <c r="E20" s="167"/>
      <c r="F20" s="167"/>
      <c r="G20" s="167"/>
      <c r="H20" s="167"/>
      <c r="I20" s="167"/>
      <c r="J20" s="168"/>
    </row>
    <row r="21" spans="1:10" ht="44.25" customHeight="1">
      <c r="A21" s="61" t="s">
        <v>16</v>
      </c>
      <c r="B21" s="23" t="s">
        <v>18</v>
      </c>
      <c r="C21" s="23" t="s">
        <v>110</v>
      </c>
      <c r="D21" s="33" t="s">
        <v>64</v>
      </c>
      <c r="E21" s="33">
        <v>883</v>
      </c>
      <c r="F21" s="33">
        <v>894</v>
      </c>
      <c r="G21" s="33" t="s">
        <v>38</v>
      </c>
      <c r="H21" s="33" t="s">
        <v>38</v>
      </c>
      <c r="I21" s="32" t="s">
        <v>103</v>
      </c>
      <c r="J21" s="32" t="s">
        <v>103</v>
      </c>
    </row>
    <row r="22" spans="1:11" ht="42" customHeight="1">
      <c r="A22" s="61" t="s">
        <v>17</v>
      </c>
      <c r="B22" s="23" t="s">
        <v>107</v>
      </c>
      <c r="C22" s="23" t="s">
        <v>149</v>
      </c>
      <c r="D22" s="33" t="s">
        <v>59</v>
      </c>
      <c r="E22" s="33">
        <v>233</v>
      </c>
      <c r="F22" s="33">
        <v>350</v>
      </c>
      <c r="G22" s="75">
        <v>350</v>
      </c>
      <c r="H22" s="95">
        <v>350</v>
      </c>
      <c r="I22" s="95">
        <v>350</v>
      </c>
      <c r="J22" s="101">
        <v>350</v>
      </c>
      <c r="K22" s="91" t="s">
        <v>172</v>
      </c>
    </row>
    <row r="23" spans="1:11" ht="42" customHeight="1">
      <c r="A23" s="61" t="s">
        <v>19</v>
      </c>
      <c r="B23" s="23" t="s">
        <v>35</v>
      </c>
      <c r="C23" s="23" t="s">
        <v>63</v>
      </c>
      <c r="D23" s="33" t="s">
        <v>64</v>
      </c>
      <c r="E23" s="33">
        <v>313.96</v>
      </c>
      <c r="F23" s="33">
        <v>600</v>
      </c>
      <c r="G23" s="75">
        <v>600</v>
      </c>
      <c r="H23" s="95">
        <v>600</v>
      </c>
      <c r="I23" s="101">
        <v>600</v>
      </c>
      <c r="J23" s="101">
        <v>600</v>
      </c>
      <c r="K23" s="91" t="s">
        <v>172</v>
      </c>
    </row>
    <row r="24" spans="1:13" ht="42" customHeight="1">
      <c r="A24" s="172" t="s">
        <v>20</v>
      </c>
      <c r="B24" s="177" t="s">
        <v>36</v>
      </c>
      <c r="C24" s="23" t="s">
        <v>108</v>
      </c>
      <c r="D24" s="33" t="s">
        <v>59</v>
      </c>
      <c r="E24" s="33">
        <v>236</v>
      </c>
      <c r="F24" s="33">
        <v>470.5</v>
      </c>
      <c r="G24" s="74" t="s">
        <v>176</v>
      </c>
      <c r="H24" s="95" t="s">
        <v>38</v>
      </c>
      <c r="I24" s="100" t="s">
        <v>38</v>
      </c>
      <c r="J24" s="100" t="s">
        <v>38</v>
      </c>
      <c r="K24" s="92"/>
      <c r="L24" s="13">
        <f>F24+60+499.4*3+F25</f>
        <v>2602.7</v>
      </c>
      <c r="M24" s="73"/>
    </row>
    <row r="25" spans="1:11" ht="42" customHeight="1">
      <c r="A25" s="173"/>
      <c r="B25" s="178"/>
      <c r="C25" s="23" t="s">
        <v>109</v>
      </c>
      <c r="D25" s="33" t="s">
        <v>59</v>
      </c>
      <c r="E25" s="33" t="s">
        <v>38</v>
      </c>
      <c r="F25" s="33">
        <v>574</v>
      </c>
      <c r="G25" s="74" t="s">
        <v>38</v>
      </c>
      <c r="H25" s="95" t="s">
        <v>103</v>
      </c>
      <c r="I25" s="95" t="s">
        <v>103</v>
      </c>
      <c r="J25" s="95" t="s">
        <v>103</v>
      </c>
      <c r="K25" s="92"/>
    </row>
    <row r="26" spans="1:13" ht="53.25" customHeight="1">
      <c r="A26" s="174"/>
      <c r="B26" s="179"/>
      <c r="C26" s="23" t="s">
        <v>173</v>
      </c>
      <c r="D26" s="99" t="s">
        <v>59</v>
      </c>
      <c r="E26" s="100" t="s">
        <v>103</v>
      </c>
      <c r="F26" s="100" t="s">
        <v>103</v>
      </c>
      <c r="G26" s="100" t="s">
        <v>103</v>
      </c>
      <c r="H26" s="100" t="s">
        <v>174</v>
      </c>
      <c r="I26" s="100" t="s">
        <v>174</v>
      </c>
      <c r="J26" s="100" t="s">
        <v>174</v>
      </c>
      <c r="K26" s="92"/>
      <c r="M26" s="121">
        <f>F24+F25+0.1+600</f>
        <v>1644.6</v>
      </c>
    </row>
    <row r="27" spans="1:14" ht="42" customHeight="1">
      <c r="A27" s="61" t="s">
        <v>34</v>
      </c>
      <c r="B27" s="23" t="s">
        <v>123</v>
      </c>
      <c r="C27" s="23" t="s">
        <v>124</v>
      </c>
      <c r="D27" s="33" t="s">
        <v>59</v>
      </c>
      <c r="E27" s="33">
        <v>233</v>
      </c>
      <c r="F27" s="33">
        <v>12</v>
      </c>
      <c r="G27" s="74">
        <v>137.46</v>
      </c>
      <c r="H27" s="95">
        <v>14.4</v>
      </c>
      <c r="I27" s="95">
        <v>14.71</v>
      </c>
      <c r="J27" s="120">
        <v>14.71</v>
      </c>
      <c r="K27" s="91" t="s">
        <v>171</v>
      </c>
      <c r="L27" s="13">
        <f>F27+137.46+40.21+107.06+107.06</f>
        <v>403.79</v>
      </c>
      <c r="M27" s="121">
        <f>F27+119.4+14.4+14.71+14.71</f>
        <v>175.22000000000003</v>
      </c>
      <c r="N27" s="72"/>
    </row>
    <row r="28" spans="1:10" ht="42" customHeight="1">
      <c r="A28" s="61" t="s">
        <v>37</v>
      </c>
      <c r="B28" s="39" t="s">
        <v>125</v>
      </c>
      <c r="C28" s="23" t="s">
        <v>126</v>
      </c>
      <c r="D28" s="33" t="s">
        <v>61</v>
      </c>
      <c r="E28" s="33" t="s">
        <v>38</v>
      </c>
      <c r="F28" s="33" t="s">
        <v>38</v>
      </c>
      <c r="G28" s="32" t="s">
        <v>38</v>
      </c>
      <c r="H28" s="95" t="s">
        <v>103</v>
      </c>
      <c r="I28" s="95" t="s">
        <v>103</v>
      </c>
      <c r="J28" s="95" t="s">
        <v>103</v>
      </c>
    </row>
    <row r="29" spans="1:10" ht="35.25" customHeight="1">
      <c r="A29" s="163" t="s">
        <v>120</v>
      </c>
      <c r="B29" s="164"/>
      <c r="C29" s="164"/>
      <c r="D29" s="164"/>
      <c r="E29" s="164"/>
      <c r="F29" s="164"/>
      <c r="G29" s="164"/>
      <c r="H29" s="164"/>
      <c r="I29" s="164"/>
      <c r="J29" s="165"/>
    </row>
    <row r="30" spans="1:13" ht="42" customHeight="1">
      <c r="A30" s="62" t="s">
        <v>22</v>
      </c>
      <c r="B30" s="56" t="s">
        <v>70</v>
      </c>
      <c r="C30" s="23" t="s">
        <v>86</v>
      </c>
      <c r="D30" s="33" t="s">
        <v>59</v>
      </c>
      <c r="E30" s="33" t="s">
        <v>57</v>
      </c>
      <c r="F30" s="33">
        <v>69</v>
      </c>
      <c r="G30" s="33">
        <v>113</v>
      </c>
      <c r="H30" s="118" t="s">
        <v>177</v>
      </c>
      <c r="I30" s="96" t="s">
        <v>38</v>
      </c>
      <c r="J30" s="96" t="s">
        <v>38</v>
      </c>
      <c r="K30" s="91" t="s">
        <v>168</v>
      </c>
      <c r="L30" s="13">
        <f>F30+113+45+45</f>
        <v>272</v>
      </c>
      <c r="M30" s="73">
        <f>F30+24.7+59.1</f>
        <v>152.8</v>
      </c>
    </row>
    <row r="31" spans="1:13" ht="50.25" customHeight="1">
      <c r="A31" s="63" t="s">
        <v>23</v>
      </c>
      <c r="B31" s="64" t="s">
        <v>71</v>
      </c>
      <c r="C31" s="23" t="s">
        <v>79</v>
      </c>
      <c r="D31" s="33" t="s">
        <v>59</v>
      </c>
      <c r="E31" s="33" t="s">
        <v>57</v>
      </c>
      <c r="F31" s="33">
        <v>614</v>
      </c>
      <c r="G31" s="33">
        <v>859</v>
      </c>
      <c r="H31" s="118" t="s">
        <v>178</v>
      </c>
      <c r="I31" s="96" t="s">
        <v>38</v>
      </c>
      <c r="J31" s="96" t="s">
        <v>38</v>
      </c>
      <c r="K31" s="91" t="s">
        <v>168</v>
      </c>
      <c r="L31" s="13">
        <f>F31+859+297+297</f>
        <v>2067</v>
      </c>
      <c r="M31" s="73">
        <f>F31+198.4+105.6</f>
        <v>918</v>
      </c>
    </row>
    <row r="32" spans="1:13" ht="50.25" customHeight="1">
      <c r="A32" s="63" t="s">
        <v>82</v>
      </c>
      <c r="B32" s="64" t="s">
        <v>73</v>
      </c>
      <c r="C32" s="23" t="s">
        <v>84</v>
      </c>
      <c r="D32" s="33" t="s">
        <v>59</v>
      </c>
      <c r="E32" s="33" t="s">
        <v>57</v>
      </c>
      <c r="F32" s="33">
        <v>100</v>
      </c>
      <c r="G32" s="33">
        <v>69</v>
      </c>
      <c r="H32" s="118" t="s">
        <v>179</v>
      </c>
      <c r="I32" s="61" t="s">
        <v>179</v>
      </c>
      <c r="J32" s="96">
        <v>42.1</v>
      </c>
      <c r="K32" s="91" t="s">
        <v>170</v>
      </c>
      <c r="L32" s="13">
        <f>F32+69+99+52</f>
        <v>320</v>
      </c>
      <c r="M32" s="73">
        <f>F32+6.8+62.6+62.6+42.1</f>
        <v>274.1</v>
      </c>
    </row>
    <row r="33" spans="1:13" ht="54" customHeight="1">
      <c r="A33" s="63" t="s">
        <v>83</v>
      </c>
      <c r="B33" s="64" t="s">
        <v>72</v>
      </c>
      <c r="C33" s="23" t="s">
        <v>85</v>
      </c>
      <c r="D33" s="33" t="s">
        <v>59</v>
      </c>
      <c r="E33" s="33" t="s">
        <v>57</v>
      </c>
      <c r="F33" s="33">
        <v>69</v>
      </c>
      <c r="G33" s="33">
        <v>113</v>
      </c>
      <c r="H33" s="96" t="s">
        <v>38</v>
      </c>
      <c r="I33" s="96" t="s">
        <v>38</v>
      </c>
      <c r="J33" s="96" t="s">
        <v>38</v>
      </c>
      <c r="L33" s="13">
        <f>F33+113+45+45</f>
        <v>272</v>
      </c>
      <c r="M33" s="73">
        <f>F33+99.5</f>
        <v>168.5</v>
      </c>
    </row>
    <row r="34" spans="1:12" s="2" customFormat="1" ht="31.5" customHeight="1">
      <c r="A34" s="163" t="s">
        <v>98</v>
      </c>
      <c r="B34" s="164"/>
      <c r="C34" s="164"/>
      <c r="D34" s="164"/>
      <c r="E34" s="164"/>
      <c r="F34" s="164"/>
      <c r="G34" s="164"/>
      <c r="H34" s="164"/>
      <c r="I34" s="164"/>
      <c r="J34" s="165"/>
      <c r="K34" s="15"/>
      <c r="L34" s="15"/>
    </row>
    <row r="35" spans="1:12" s="2" customFormat="1" ht="39" customHeight="1">
      <c r="A35" s="159" t="s">
        <v>95</v>
      </c>
      <c r="B35" s="161" t="s">
        <v>97</v>
      </c>
      <c r="C35" s="23" t="s">
        <v>117</v>
      </c>
      <c r="D35" s="96" t="s">
        <v>100</v>
      </c>
      <c r="E35" s="96" t="s">
        <v>38</v>
      </c>
      <c r="F35" s="96">
        <v>1</v>
      </c>
      <c r="G35" s="96">
        <v>1</v>
      </c>
      <c r="H35" s="96">
        <v>1</v>
      </c>
      <c r="I35" s="96">
        <v>1</v>
      </c>
      <c r="J35" s="96">
        <v>1</v>
      </c>
      <c r="K35" s="119" t="s">
        <v>166</v>
      </c>
      <c r="L35" s="15"/>
    </row>
    <row r="36" spans="1:12" s="2" customFormat="1" ht="40.5" customHeight="1">
      <c r="A36" s="160"/>
      <c r="B36" s="162"/>
      <c r="C36" s="23" t="s">
        <v>175</v>
      </c>
      <c r="D36" s="99" t="s">
        <v>162</v>
      </c>
      <c r="E36" s="99" t="s">
        <v>38</v>
      </c>
      <c r="F36" s="99" t="s">
        <v>38</v>
      </c>
      <c r="G36" s="99" t="s">
        <v>38</v>
      </c>
      <c r="H36" s="99">
        <v>100</v>
      </c>
      <c r="I36" s="99">
        <v>100</v>
      </c>
      <c r="J36" s="99">
        <v>100</v>
      </c>
      <c r="K36" s="119" t="s">
        <v>166</v>
      </c>
      <c r="L36" s="15"/>
    </row>
    <row r="37" spans="1:12" s="2" customFormat="1" ht="42" customHeight="1">
      <c r="A37" s="63" t="s">
        <v>159</v>
      </c>
      <c r="B37" s="76" t="s">
        <v>160</v>
      </c>
      <c r="C37" s="23" t="s">
        <v>161</v>
      </c>
      <c r="D37" s="96" t="s">
        <v>162</v>
      </c>
      <c r="E37" s="96" t="s">
        <v>38</v>
      </c>
      <c r="F37" s="96" t="s">
        <v>38</v>
      </c>
      <c r="G37" s="96">
        <v>100</v>
      </c>
      <c r="H37" s="96" t="s">
        <v>38</v>
      </c>
      <c r="I37" s="96" t="s">
        <v>38</v>
      </c>
      <c r="J37" s="96" t="s">
        <v>38</v>
      </c>
      <c r="K37" s="15"/>
      <c r="L37" s="15"/>
    </row>
    <row r="38" spans="1:12" s="2" customFormat="1" ht="33.75" customHeight="1">
      <c r="A38" s="187" t="s">
        <v>121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5"/>
      <c r="L38" s="15"/>
    </row>
    <row r="39" spans="1:11" ht="41.25" customHeight="1">
      <c r="A39" s="65" t="s">
        <v>115</v>
      </c>
      <c r="B39" s="23" t="s">
        <v>26</v>
      </c>
      <c r="C39" s="23" t="s">
        <v>66</v>
      </c>
      <c r="D39" s="96" t="s">
        <v>67</v>
      </c>
      <c r="E39" s="96">
        <v>1</v>
      </c>
      <c r="F39" s="96">
        <v>1</v>
      </c>
      <c r="G39" s="96">
        <v>1</v>
      </c>
      <c r="H39" s="96">
        <v>1</v>
      </c>
      <c r="I39" s="96">
        <v>1</v>
      </c>
      <c r="J39" s="96">
        <v>1</v>
      </c>
      <c r="K39" s="91" t="s">
        <v>169</v>
      </c>
    </row>
    <row r="40" spans="1:10" ht="38.25" customHeight="1">
      <c r="A40" s="66" t="s">
        <v>116</v>
      </c>
      <c r="B40" s="23" t="s">
        <v>24</v>
      </c>
      <c r="C40" s="23" t="s">
        <v>65</v>
      </c>
      <c r="D40" s="96" t="s">
        <v>127</v>
      </c>
      <c r="E40" s="96" t="s">
        <v>38</v>
      </c>
      <c r="F40" s="96" t="s">
        <v>38</v>
      </c>
      <c r="G40" s="96" t="s">
        <v>38</v>
      </c>
      <c r="H40" s="96" t="s">
        <v>103</v>
      </c>
      <c r="I40" s="95" t="s">
        <v>38</v>
      </c>
      <c r="J40" s="96" t="s">
        <v>38</v>
      </c>
    </row>
    <row r="41" spans="1:10" ht="38.25" customHeight="1">
      <c r="A41" s="182" t="s">
        <v>142</v>
      </c>
      <c r="B41" s="182"/>
      <c r="C41" s="182"/>
      <c r="D41" s="182"/>
      <c r="E41" s="182"/>
      <c r="F41" s="182"/>
      <c r="G41" s="182"/>
      <c r="H41" s="182"/>
      <c r="I41" s="182"/>
      <c r="J41" s="182"/>
    </row>
    <row r="42" spans="1:10" ht="48" customHeight="1">
      <c r="A42" s="42" t="s">
        <v>143</v>
      </c>
      <c r="B42" s="124" t="s">
        <v>144</v>
      </c>
      <c r="C42" s="67"/>
      <c r="D42" s="68"/>
      <c r="E42" s="68"/>
      <c r="F42" s="68"/>
      <c r="G42" s="68"/>
      <c r="H42" s="68"/>
      <c r="I42" s="68"/>
      <c r="J42" s="68"/>
    </row>
    <row r="43" spans="1:12" ht="53.25" customHeight="1">
      <c r="A43" s="42" t="s">
        <v>146</v>
      </c>
      <c r="B43" s="43" t="s">
        <v>140</v>
      </c>
      <c r="C43" s="55" t="s">
        <v>152</v>
      </c>
      <c r="D43" s="68" t="s">
        <v>151</v>
      </c>
      <c r="E43" s="68" t="s">
        <v>38</v>
      </c>
      <c r="F43" s="68" t="s">
        <v>38</v>
      </c>
      <c r="G43" s="68">
        <v>4</v>
      </c>
      <c r="H43" s="68" t="s">
        <v>38</v>
      </c>
      <c r="I43" s="68" t="s">
        <v>38</v>
      </c>
      <c r="J43" s="68" t="s">
        <v>38</v>
      </c>
      <c r="L43" s="13">
        <v>4</v>
      </c>
    </row>
    <row r="44" spans="1:12" ht="48" customHeight="1">
      <c r="A44" s="42" t="s">
        <v>145</v>
      </c>
      <c r="B44" s="43" t="s">
        <v>141</v>
      </c>
      <c r="C44" s="55" t="s">
        <v>150</v>
      </c>
      <c r="D44" s="68" t="s">
        <v>151</v>
      </c>
      <c r="E44" s="68" t="s">
        <v>38</v>
      </c>
      <c r="F44" s="68" t="s">
        <v>38</v>
      </c>
      <c r="G44" s="68">
        <v>106</v>
      </c>
      <c r="H44" s="68" t="s">
        <v>38</v>
      </c>
      <c r="I44" s="68" t="s">
        <v>38</v>
      </c>
      <c r="J44" s="68" t="s">
        <v>38</v>
      </c>
      <c r="L44" s="13">
        <v>106</v>
      </c>
    </row>
    <row r="45" spans="1:10" ht="15">
      <c r="A45" s="69"/>
      <c r="B45" s="31"/>
      <c r="C45" s="31"/>
      <c r="D45" s="31"/>
      <c r="E45" s="31"/>
      <c r="F45" s="31"/>
      <c r="G45" s="31"/>
      <c r="H45" s="31"/>
      <c r="I45" s="31"/>
      <c r="J45" s="31"/>
    </row>
    <row r="46" spans="1:4" ht="15.75" thickBot="1">
      <c r="A46" s="70"/>
      <c r="C46" s="125"/>
      <c r="D46" s="125"/>
    </row>
    <row r="47" ht="15">
      <c r="A47" s="70"/>
    </row>
    <row r="48" ht="14.25">
      <c r="A48" s="71"/>
    </row>
    <row r="49" ht="14.25">
      <c r="A49" s="71"/>
    </row>
    <row r="50" ht="14.25">
      <c r="A50" s="71"/>
    </row>
    <row r="51" ht="14.25">
      <c r="A51" s="71"/>
    </row>
    <row r="52" ht="14.25">
      <c r="A52" s="71"/>
    </row>
    <row r="53" ht="14.25">
      <c r="A53" s="71"/>
    </row>
  </sheetData>
  <sheetProtection/>
  <mergeCells count="28">
    <mergeCell ref="A41:J41"/>
    <mergeCell ref="A10:J10"/>
    <mergeCell ref="A6:J6"/>
    <mergeCell ref="G1:J1"/>
    <mergeCell ref="G2:J2"/>
    <mergeCell ref="G3:J3"/>
    <mergeCell ref="G4:J4"/>
    <mergeCell ref="C2:C3"/>
    <mergeCell ref="A38:J38"/>
    <mergeCell ref="A34:J34"/>
    <mergeCell ref="K4:L4"/>
    <mergeCell ref="G5:J5"/>
    <mergeCell ref="K5:L5"/>
    <mergeCell ref="A7:A8"/>
    <mergeCell ref="B7:B8"/>
    <mergeCell ref="C7:C8"/>
    <mergeCell ref="D7:D8"/>
    <mergeCell ref="E7:E8"/>
    <mergeCell ref="F7:J7"/>
    <mergeCell ref="A35:A36"/>
    <mergeCell ref="B35:B36"/>
    <mergeCell ref="A29:J29"/>
    <mergeCell ref="A20:J20"/>
    <mergeCell ref="A11:J11"/>
    <mergeCell ref="A13:A15"/>
    <mergeCell ref="B13:B15"/>
    <mergeCell ref="B24:B26"/>
    <mergeCell ref="A24:A26"/>
  </mergeCells>
  <printOptions horizontalCentered="1"/>
  <pageMargins left="0.3937007874015748" right="0.3937007874015748" top="0.7480314960629921" bottom="0.5905511811023623" header="0.31496062992125984" footer="0.31496062992125984"/>
  <pageSetup firstPageNumber="6" useFirstPageNumber="1" fitToHeight="10" horizontalDpi="600" verticalDpi="600" orientation="landscape" paperSize="9" scale="50" r:id="rId1"/>
  <headerFooter scaleWithDoc="0">
    <oddHeader>&amp;C&amp;"Times New Roman,обычный"&amp;10&amp;P</oddHeader>
    <firstHeader>&amp;C&amp;10&amp;P&amp;R&amp;"Times New Roman,обычный"&amp;10Приложение № 7
к долгосрочной целевой программе
«Ремонт жилых комплексов, муниципальных
общежитий, многоквартирных домов,
утративших статус общежития,
городского округа Тольятти
на 2012-2020 гг.»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2021-02-17T12:36:46Z</cp:lastPrinted>
  <dcterms:created xsi:type="dcterms:W3CDTF">2013-08-30T10:11:22Z</dcterms:created>
  <dcterms:modified xsi:type="dcterms:W3CDTF">2021-02-17T12:37:21Z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