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netshare\tumplan\эл.почта\ОТЧЕТЫ ЭКОНОМИСТЫ\Программа\Проекты постановлений\Программа 2021-2025\изм. Думы реш. 1217+1232\"/>
    </mc:Choice>
  </mc:AlternateContent>
  <xr:revisionPtr revIDLastSave="0" documentId="13_ncr:1_{C53DE697-7771-49AF-932D-ADD203371D78}" xr6:coauthVersionLast="47" xr6:coauthVersionMax="47" xr10:uidLastSave="{00000000-0000-0000-0000-000000000000}"/>
  <bookViews>
    <workbookView xWindow="-120" yWindow="-120" windowWidth="29040" windowHeight="15840" tabRatio="599" activeTab="2" xr2:uid="{00000000-000D-0000-FFFF-FFFF00000000}"/>
  </bookViews>
  <sheets>
    <sheet name="конеч.рез." sheetId="9" r:id="rId1"/>
    <sheet name="1.переченьПБДД" sheetId="5" r:id="rId2"/>
    <sheet name="2.переченьМРАД" sheetId="1" r:id="rId3"/>
    <sheet name="3.меропр." sheetId="4" r:id="rId4"/>
    <sheet name="4.индик." sheetId="8" r:id="rId5"/>
  </sheets>
  <externalReferences>
    <externalReference r:id="rId6"/>
    <externalReference r:id="rId7"/>
    <externalReference r:id="rId8"/>
  </externalReferences>
  <definedNames>
    <definedName name="_xlnm._FilterDatabase" localSheetId="1" hidden="1">'1.переченьПБДД'!#REF!</definedName>
    <definedName name="_xlnm._FilterDatabase" localSheetId="2" hidden="1">'2.переченьМРАД'!$A$4:$AC$6</definedName>
    <definedName name="_xlnm._FilterDatabase" localSheetId="3" hidden="1">'3.меропр.'!#REF!</definedName>
    <definedName name="Aс1">'3.меропр.'!#REF!</definedName>
    <definedName name="_xlnm.Print_Titles" localSheetId="1">'1.переченьПБДД'!$4:$7</definedName>
    <definedName name="_xlnm.Print_Titles" localSheetId="2">'2.переченьМРАД'!$4:$7</definedName>
    <definedName name="_xlnm.Print_Titles" localSheetId="3">'3.меропр.'!$4:$7</definedName>
    <definedName name="_xlnm.Print_Titles" localSheetId="4">'4.индик.'!$5:$9</definedName>
    <definedName name="_xlnm.Print_Titles" localSheetId="0">'конеч.рез.'!$3:$5</definedName>
    <definedName name="_xlnm.Print_Area" localSheetId="1">'1.переченьПБДД'!$A$1:$AB$368</definedName>
    <definedName name="_xlnm.Print_Area" localSheetId="2">'2.переченьМРАД'!$A$1:$AC$536</definedName>
    <definedName name="_xlnm.Print_Area" localSheetId="3">'3.меропр.'!$A$1:$AD$80</definedName>
    <definedName name="_xlnm.Print_Area" localSheetId="4">'4.индик.'!$A$1:$J$105</definedName>
    <definedName name="_xlnm.Print_Area" localSheetId="0">'конеч.рез.'!$A$1:$I$25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8" i="1" l="1"/>
  <c r="F238" i="1"/>
  <c r="K238" i="1"/>
  <c r="P238" i="1"/>
  <c r="U238" i="1"/>
  <c r="Z238" i="1"/>
  <c r="K230" i="1"/>
  <c r="L47" i="4"/>
  <c r="K47" i="4"/>
  <c r="K533" i="1"/>
  <c r="D238" i="1" l="1"/>
  <c r="K76" i="4"/>
  <c r="N37" i="1" l="1"/>
  <c r="L17" i="1"/>
  <c r="N17" i="1"/>
  <c r="K38" i="1"/>
  <c r="K37" i="1" s="1"/>
  <c r="M37" i="1"/>
  <c r="N44" i="1" l="1"/>
  <c r="M44" i="1"/>
  <c r="L44" i="1"/>
  <c r="L62" i="1"/>
  <c r="M62" i="1"/>
  <c r="N62" i="1"/>
  <c r="K63" i="1"/>
  <c r="K62" i="1" s="1"/>
  <c r="L115" i="1"/>
  <c r="M115" i="1"/>
  <c r="K47" i="1"/>
  <c r="K44" i="1" s="1"/>
  <c r="C47" i="1"/>
  <c r="F47" i="1"/>
  <c r="C272" i="1"/>
  <c r="F272" i="1"/>
  <c r="K272" i="1"/>
  <c r="P272" i="1"/>
  <c r="U272" i="1"/>
  <c r="Z272" i="1"/>
  <c r="D47" i="1" l="1"/>
  <c r="D272" i="1"/>
  <c r="U434" i="1"/>
  <c r="U433" i="1"/>
  <c r="U423" i="1"/>
  <c r="AC508" i="1"/>
  <c r="AC444" i="1"/>
  <c r="AC450" i="1"/>
  <c r="AC457" i="1"/>
  <c r="I282" i="1"/>
  <c r="E91" i="1"/>
  <c r="G91" i="1"/>
  <c r="H91" i="1"/>
  <c r="J91" i="1"/>
  <c r="L91" i="1"/>
  <c r="M91" i="1"/>
  <c r="O91" i="1"/>
  <c r="Q91" i="1"/>
  <c r="R91" i="1"/>
  <c r="S91" i="1"/>
  <c r="T91" i="1"/>
  <c r="V91" i="1"/>
  <c r="W91" i="1"/>
  <c r="X91" i="1"/>
  <c r="Y91" i="1"/>
  <c r="AA91" i="1"/>
  <c r="AB91" i="1"/>
  <c r="Z28" i="1"/>
  <c r="Z36" i="1"/>
  <c r="Z44" i="1"/>
  <c r="AC58" i="1"/>
  <c r="AC54" i="1"/>
  <c r="AC50" i="1"/>
  <c r="AB357" i="5"/>
  <c r="N457" i="1" l="1"/>
  <c r="AC416" i="1"/>
  <c r="AB416" i="1" s="1"/>
  <c r="AA416" i="1" s="1"/>
  <c r="Z416" i="1" s="1"/>
  <c r="Y416" i="1" s="1"/>
  <c r="X416" i="1" s="1"/>
  <c r="W416" i="1" s="1"/>
  <c r="V416" i="1" s="1"/>
  <c r="U416" i="1" s="1"/>
  <c r="C441" i="1"/>
  <c r="F441" i="1"/>
  <c r="K441" i="1"/>
  <c r="P441" i="1"/>
  <c r="Z441" i="1"/>
  <c r="T416" i="1" l="1"/>
  <c r="S416" i="1" s="1"/>
  <c r="R416" i="1" s="1"/>
  <c r="Q416" i="1" s="1"/>
  <c r="P416" i="1" s="1"/>
  <c r="O416" i="1" s="1"/>
  <c r="N416" i="1" s="1"/>
  <c r="U415" i="1"/>
  <c r="D441" i="1"/>
  <c r="M416" i="1" l="1"/>
  <c r="L416" i="1" s="1"/>
  <c r="K416" i="1" s="1"/>
  <c r="N415" i="1"/>
  <c r="P237" i="1"/>
  <c r="Z237" i="1"/>
  <c r="U237" i="1"/>
  <c r="K237" i="1"/>
  <c r="F237" i="1"/>
  <c r="C237" i="1"/>
  <c r="F47" i="4"/>
  <c r="C254" i="1"/>
  <c r="F254" i="1"/>
  <c r="K254" i="1"/>
  <c r="P254" i="1"/>
  <c r="U254" i="1"/>
  <c r="AB111" i="1"/>
  <c r="AC111" i="1"/>
  <c r="J416" i="1" l="1"/>
  <c r="D237" i="1"/>
  <c r="D254" i="1"/>
  <c r="E18" i="4" l="1"/>
  <c r="Z535" i="1"/>
  <c r="U535" i="1"/>
  <c r="P535" i="1"/>
  <c r="K535" i="1"/>
  <c r="F535" i="1"/>
  <c r="Z92" i="1"/>
  <c r="U92" i="1"/>
  <c r="P92" i="1"/>
  <c r="K92" i="1"/>
  <c r="F92" i="1"/>
  <c r="F71" i="1"/>
  <c r="F90" i="1"/>
  <c r="K90" i="1"/>
  <c r="P90" i="1"/>
  <c r="U90" i="1"/>
  <c r="Z90" i="1"/>
  <c r="AC78" i="4"/>
  <c r="AB78" i="4"/>
  <c r="Z78" i="4"/>
  <c r="X78" i="4"/>
  <c r="W78" i="4"/>
  <c r="U78" i="4"/>
  <c r="S78" i="4"/>
  <c r="R78" i="4"/>
  <c r="P78" i="4"/>
  <c r="N78" i="4"/>
  <c r="M78" i="4"/>
  <c r="L78" i="4"/>
  <c r="K78" i="4"/>
  <c r="E78" i="4"/>
  <c r="G78" i="4"/>
  <c r="H78" i="4"/>
  <c r="I78" i="4"/>
  <c r="F78" i="4"/>
  <c r="AC49" i="4"/>
  <c r="AB49" i="4"/>
  <c r="Z49" i="4"/>
  <c r="X49" i="4"/>
  <c r="W49" i="4"/>
  <c r="U49" i="4"/>
  <c r="S49" i="4"/>
  <c r="R49" i="4"/>
  <c r="P49" i="4"/>
  <c r="N49" i="4"/>
  <c r="M49" i="4"/>
  <c r="L49" i="4"/>
  <c r="K49" i="4"/>
  <c r="I49" i="4"/>
  <c r="G49" i="4"/>
  <c r="H49" i="4"/>
  <c r="F49" i="4"/>
  <c r="J40" i="4"/>
  <c r="E40" i="4"/>
  <c r="J78" i="4" l="1"/>
  <c r="D90" i="1"/>
  <c r="D535" i="1"/>
  <c r="D92" i="1"/>
  <c r="E49" i="4"/>
  <c r="J49" i="4"/>
  <c r="X275" i="1" l="1"/>
  <c r="V42" i="4"/>
  <c r="U42" i="4"/>
  <c r="V115" i="1"/>
  <c r="C269" i="1" l="1"/>
  <c r="F269" i="1"/>
  <c r="K269" i="1"/>
  <c r="P269" i="1"/>
  <c r="U269" i="1"/>
  <c r="Z269" i="1"/>
  <c r="C270" i="1"/>
  <c r="F270" i="1"/>
  <c r="K270" i="1"/>
  <c r="P270" i="1"/>
  <c r="U270" i="1"/>
  <c r="Z270" i="1"/>
  <c r="C271" i="1"/>
  <c r="F271" i="1"/>
  <c r="K271" i="1"/>
  <c r="P271" i="1"/>
  <c r="U271" i="1"/>
  <c r="Z271" i="1"/>
  <c r="C273" i="1"/>
  <c r="F273" i="1"/>
  <c r="K273" i="1"/>
  <c r="P273" i="1"/>
  <c r="U273" i="1"/>
  <c r="Z273" i="1"/>
  <c r="D270" i="1" l="1"/>
  <c r="D273" i="1"/>
  <c r="D271" i="1"/>
  <c r="D269" i="1"/>
  <c r="V50" i="1" l="1"/>
  <c r="O69" i="4" l="1"/>
  <c r="P106" i="1" l="1"/>
  <c r="Q42" i="4"/>
  <c r="P42" i="4"/>
  <c r="K44" i="4"/>
  <c r="L42" i="4"/>
  <c r="C510" i="1"/>
  <c r="C511" i="1"/>
  <c r="C512" i="1"/>
  <c r="C513" i="1"/>
  <c r="C514" i="1"/>
  <c r="C515" i="1"/>
  <c r="C518" i="1"/>
  <c r="C519" i="1"/>
  <c r="C520" i="1"/>
  <c r="C521" i="1"/>
  <c r="C522" i="1"/>
  <c r="C524" i="1"/>
  <c r="C527" i="1"/>
  <c r="C509" i="1"/>
  <c r="C503" i="1"/>
  <c r="C504" i="1"/>
  <c r="C505" i="1"/>
  <c r="C506" i="1"/>
  <c r="C507" i="1"/>
  <c r="C502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458" i="1"/>
  <c r="C452" i="1"/>
  <c r="C453" i="1"/>
  <c r="C454" i="1"/>
  <c r="C455" i="1"/>
  <c r="C456" i="1"/>
  <c r="C451" i="1"/>
  <c r="C449" i="1"/>
  <c r="C446" i="1"/>
  <c r="C447" i="1"/>
  <c r="C448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16" i="1"/>
  <c r="C414" i="1"/>
  <c r="C413" i="1"/>
  <c r="C284" i="1"/>
  <c r="C287" i="1"/>
  <c r="C291" i="1"/>
  <c r="C292" i="1"/>
  <c r="C293" i="1"/>
  <c r="C294" i="1"/>
  <c r="C295" i="1"/>
  <c r="C296" i="1"/>
  <c r="C299" i="1"/>
  <c r="C300" i="1"/>
  <c r="C301" i="1"/>
  <c r="C302" i="1"/>
  <c r="C304" i="1"/>
  <c r="C306" i="1"/>
  <c r="C307" i="1"/>
  <c r="C309" i="1"/>
  <c r="C312" i="1"/>
  <c r="C313" i="1"/>
  <c r="C316" i="1"/>
  <c r="C318" i="1"/>
  <c r="C319" i="1"/>
  <c r="C322" i="1"/>
  <c r="C323" i="1"/>
  <c r="C326" i="1"/>
  <c r="C329" i="1"/>
  <c r="C331" i="1"/>
  <c r="C334" i="1"/>
  <c r="C335" i="1"/>
  <c r="C336" i="1"/>
  <c r="C337" i="1"/>
  <c r="C339" i="1"/>
  <c r="C340" i="1"/>
  <c r="C343" i="1"/>
  <c r="C344" i="1"/>
  <c r="C345" i="1"/>
  <c r="C346" i="1"/>
  <c r="C347" i="1"/>
  <c r="C349" i="1"/>
  <c r="C350" i="1"/>
  <c r="C354" i="1"/>
  <c r="C356" i="1"/>
  <c r="C357" i="1"/>
  <c r="C358" i="1"/>
  <c r="C359" i="1"/>
  <c r="C360" i="1"/>
  <c r="C361" i="1"/>
  <c r="C362" i="1"/>
  <c r="C363" i="1"/>
  <c r="C366" i="1"/>
  <c r="C367" i="1"/>
  <c r="C368" i="1"/>
  <c r="C369" i="1"/>
  <c r="C371" i="1"/>
  <c r="C374" i="1"/>
  <c r="C375" i="1"/>
  <c r="C382" i="1"/>
  <c r="C383" i="1"/>
  <c r="C384" i="1"/>
  <c r="C387" i="1"/>
  <c r="C388" i="1"/>
  <c r="C390" i="1"/>
  <c r="C392" i="1"/>
  <c r="C393" i="1"/>
  <c r="C394" i="1"/>
  <c r="C396" i="1"/>
  <c r="C397" i="1"/>
  <c r="C399" i="1"/>
  <c r="C400" i="1"/>
  <c r="C403" i="1"/>
  <c r="C404" i="1"/>
  <c r="C405" i="1"/>
  <c r="C406" i="1"/>
  <c r="C407" i="1"/>
  <c r="C410" i="1"/>
  <c r="C411" i="1"/>
  <c r="Y275" i="1"/>
  <c r="C152" i="1"/>
  <c r="C153" i="1"/>
  <c r="C154" i="1"/>
  <c r="C151" i="1"/>
  <c r="C137" i="1"/>
  <c r="C138" i="1"/>
  <c r="C139" i="1"/>
  <c r="C140" i="1"/>
  <c r="C141" i="1"/>
  <c r="C142" i="1"/>
  <c r="C136" i="1"/>
  <c r="C120" i="1"/>
  <c r="C121" i="1"/>
  <c r="C122" i="1"/>
  <c r="C123" i="1"/>
  <c r="C124" i="1"/>
  <c r="C125" i="1"/>
  <c r="C119" i="1"/>
  <c r="U157" i="1"/>
  <c r="U156" i="1"/>
  <c r="U148" i="1"/>
  <c r="U149" i="1"/>
  <c r="U150" i="1"/>
  <c r="U151" i="1"/>
  <c r="U152" i="1"/>
  <c r="U153" i="1"/>
  <c r="U154" i="1"/>
  <c r="U155" i="1"/>
  <c r="U144" i="1"/>
  <c r="U145" i="1"/>
  <c r="U146" i="1"/>
  <c r="U147" i="1"/>
  <c r="U140" i="1"/>
  <c r="U141" i="1"/>
  <c r="U142" i="1"/>
  <c r="U143" i="1"/>
  <c r="U136" i="1"/>
  <c r="U137" i="1"/>
  <c r="U138" i="1"/>
  <c r="U139" i="1"/>
  <c r="U132" i="1"/>
  <c r="U133" i="1"/>
  <c r="U134" i="1"/>
  <c r="U135" i="1"/>
  <c r="U128" i="1"/>
  <c r="U129" i="1"/>
  <c r="U130" i="1"/>
  <c r="U131" i="1"/>
  <c r="U123" i="1"/>
  <c r="U124" i="1"/>
  <c r="U125" i="1"/>
  <c r="U126" i="1"/>
  <c r="U127" i="1"/>
  <c r="U118" i="1"/>
  <c r="U119" i="1"/>
  <c r="U120" i="1"/>
  <c r="U121" i="1"/>
  <c r="U122" i="1"/>
  <c r="U117" i="1"/>
  <c r="U95" i="1"/>
  <c r="U96" i="1"/>
  <c r="U97" i="1"/>
  <c r="D97" i="1" s="1"/>
  <c r="U98" i="1"/>
  <c r="U100" i="1"/>
  <c r="U101" i="1"/>
  <c r="U102" i="1"/>
  <c r="U103" i="1"/>
  <c r="U104" i="1"/>
  <c r="U105" i="1"/>
  <c r="U106" i="1"/>
  <c r="C95" i="1"/>
  <c r="C96" i="1"/>
  <c r="C94" i="1"/>
  <c r="U94" i="1"/>
  <c r="P94" i="1"/>
  <c r="K94" i="1"/>
  <c r="C59" i="1"/>
  <c r="C60" i="1"/>
  <c r="C61" i="1"/>
  <c r="C56" i="1"/>
  <c r="C57" i="1"/>
  <c r="C55" i="1"/>
  <c r="Z72" i="1"/>
  <c r="X58" i="1"/>
  <c r="W58" i="1"/>
  <c r="V58" i="1"/>
  <c r="U58" i="1"/>
  <c r="T58" i="1"/>
  <c r="Z55" i="1"/>
  <c r="X54" i="1"/>
  <c r="W54" i="1"/>
  <c r="W66" i="1" s="1"/>
  <c r="V54" i="1"/>
  <c r="U54" i="1"/>
  <c r="T54" i="1"/>
  <c r="U29" i="1"/>
  <c r="U19" i="1"/>
  <c r="U20" i="1"/>
  <c r="U18" i="1"/>
  <c r="AB17" i="1"/>
  <c r="X457" i="1"/>
  <c r="X528" i="1" s="1"/>
  <c r="W457" i="1"/>
  <c r="V457" i="1"/>
  <c r="S457" i="1"/>
  <c r="T412" i="1"/>
  <c r="X412" i="1"/>
  <c r="Y412" i="1"/>
  <c r="AA412" i="1"/>
  <c r="AB412" i="1"/>
  <c r="AC412" i="1"/>
  <c r="AB122" i="1"/>
  <c r="AC122" i="1"/>
  <c r="Z73" i="1"/>
  <c r="AC75" i="1"/>
  <c r="AC74" i="1"/>
  <c r="AC68" i="1"/>
  <c r="Z52" i="1"/>
  <c r="Z53" i="1"/>
  <c r="Z51" i="1"/>
  <c r="AB50" i="1"/>
  <c r="Z31" i="1"/>
  <c r="Z32" i="1"/>
  <c r="Z30" i="1"/>
  <c r="AC29" i="1"/>
  <c r="AB29" i="1"/>
  <c r="Z27" i="1"/>
  <c r="Z26" i="1"/>
  <c r="Z18" i="1"/>
  <c r="X9" i="1"/>
  <c r="F88" i="1"/>
  <c r="K88" i="1"/>
  <c r="P88" i="1"/>
  <c r="U88" i="1"/>
  <c r="Z88" i="1"/>
  <c r="F89" i="1"/>
  <c r="K89" i="1"/>
  <c r="P89" i="1"/>
  <c r="U89" i="1"/>
  <c r="Z89" i="1"/>
  <c r="U236" i="1"/>
  <c r="C236" i="1"/>
  <c r="F236" i="1"/>
  <c r="K236" i="1"/>
  <c r="P236" i="1"/>
  <c r="C235" i="1"/>
  <c r="F235" i="1"/>
  <c r="P235" i="1"/>
  <c r="C234" i="1"/>
  <c r="F234" i="1"/>
  <c r="P234" i="1"/>
  <c r="C157" i="1"/>
  <c r="F157" i="1"/>
  <c r="K157" i="1"/>
  <c r="P157" i="1"/>
  <c r="Z157" i="1"/>
  <c r="C106" i="1"/>
  <c r="F106" i="1"/>
  <c r="K106" i="1"/>
  <c r="F87" i="1"/>
  <c r="K87" i="1"/>
  <c r="P87" i="1"/>
  <c r="U87" i="1"/>
  <c r="Z87" i="1"/>
  <c r="T21" i="4"/>
  <c r="O26" i="4"/>
  <c r="J26" i="4"/>
  <c r="C360" i="5"/>
  <c r="H360" i="5"/>
  <c r="M360" i="5"/>
  <c r="R360" i="5"/>
  <c r="W360" i="5"/>
  <c r="E29" i="4"/>
  <c r="J29" i="4"/>
  <c r="O29" i="4"/>
  <c r="T29" i="4"/>
  <c r="Y29" i="4"/>
  <c r="E19" i="4"/>
  <c r="J19" i="4"/>
  <c r="O19" i="4"/>
  <c r="T19" i="4"/>
  <c r="Y19" i="4"/>
  <c r="W147" i="5"/>
  <c r="R147" i="5"/>
  <c r="M147" i="5"/>
  <c r="H147" i="5"/>
  <c r="C147" i="5"/>
  <c r="M357" i="5"/>
  <c r="H357" i="5"/>
  <c r="R348" i="5"/>
  <c r="H335" i="5"/>
  <c r="R325" i="5"/>
  <c r="R277" i="5"/>
  <c r="R91" i="5"/>
  <c r="R28" i="5"/>
  <c r="R8" i="5"/>
  <c r="T74" i="4"/>
  <c r="T59" i="4"/>
  <c r="O59" i="4"/>
  <c r="J59" i="4"/>
  <c r="O58" i="4"/>
  <c r="J58" i="4"/>
  <c r="T56" i="4"/>
  <c r="T55" i="4"/>
  <c r="Q46" i="4"/>
  <c r="L46" i="4"/>
  <c r="T25" i="4"/>
  <c r="O25" i="4"/>
  <c r="J25" i="4"/>
  <c r="T24" i="4"/>
  <c r="J24" i="4"/>
  <c r="T23" i="4"/>
  <c r="O23" i="4"/>
  <c r="J23" i="4"/>
  <c r="T22" i="4"/>
  <c r="O22" i="4"/>
  <c r="J22" i="4"/>
  <c r="T18" i="4"/>
  <c r="O18" i="4"/>
  <c r="J18" i="4"/>
  <c r="T17" i="4"/>
  <c r="O17" i="4"/>
  <c r="J17" i="4"/>
  <c r="J16" i="4"/>
  <c r="T15" i="4"/>
  <c r="O15" i="4"/>
  <c r="J15" i="4"/>
  <c r="T13" i="4"/>
  <c r="O13" i="4"/>
  <c r="J13" i="4"/>
  <c r="U277" i="1"/>
  <c r="P277" i="1"/>
  <c r="K277" i="1"/>
  <c r="U231" i="1"/>
  <c r="P231" i="1"/>
  <c r="K231" i="1"/>
  <c r="U230" i="1"/>
  <c r="P230" i="1"/>
  <c r="U160" i="1"/>
  <c r="P160" i="1"/>
  <c r="K160" i="1"/>
  <c r="U158" i="1"/>
  <c r="P158" i="1"/>
  <c r="K158" i="1"/>
  <c r="U71" i="1"/>
  <c r="P71" i="1"/>
  <c r="K71" i="1"/>
  <c r="K69" i="1"/>
  <c r="V41" i="1"/>
  <c r="U41" i="1" s="1"/>
  <c r="Q41" i="1"/>
  <c r="P41" i="1" s="1"/>
  <c r="L41" i="1"/>
  <c r="K41" i="1" s="1"/>
  <c r="U24" i="1"/>
  <c r="P24" i="1"/>
  <c r="K24" i="1"/>
  <c r="U23" i="1"/>
  <c r="P23" i="1"/>
  <c r="K23" i="1"/>
  <c r="M22" i="1"/>
  <c r="K22" i="1" s="1"/>
  <c r="U10" i="1"/>
  <c r="K10" i="1"/>
  <c r="AC91" i="1" l="1"/>
  <c r="Z25" i="1"/>
  <c r="Z29" i="1"/>
  <c r="Z50" i="1"/>
  <c r="X66" i="1"/>
  <c r="D106" i="1"/>
  <c r="U457" i="1"/>
  <c r="U528" i="1"/>
  <c r="AB147" i="5"/>
  <c r="D88" i="1"/>
  <c r="D89" i="1"/>
  <c r="D236" i="1"/>
  <c r="D235" i="1"/>
  <c r="D234" i="1"/>
  <c r="D157" i="1"/>
  <c r="D87" i="1"/>
  <c r="AB360" i="5"/>
  <c r="AD29" i="4"/>
  <c r="AD19" i="4"/>
  <c r="H239" i="1"/>
  <c r="H275" i="1" s="1"/>
  <c r="G74" i="4"/>
  <c r="H277" i="1"/>
  <c r="I239" i="1"/>
  <c r="H105" i="1"/>
  <c r="I86" i="1"/>
  <c r="H63" i="1"/>
  <c r="I105" i="1"/>
  <c r="F55" i="4"/>
  <c r="E55" i="4" s="1"/>
  <c r="G44" i="4" l="1"/>
  <c r="G42" i="4" l="1"/>
  <c r="F42" i="4"/>
  <c r="E74" i="4" l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74" i="1"/>
  <c r="K241" i="1"/>
  <c r="W44" i="4" l="1"/>
  <c r="V44" i="4"/>
  <c r="U44" i="4"/>
  <c r="C253" i="1" l="1"/>
  <c r="U253" i="1"/>
  <c r="C65" i="1" l="1"/>
  <c r="F65" i="1"/>
  <c r="K65" i="1"/>
  <c r="D65" i="1" l="1"/>
  <c r="C111" i="1"/>
  <c r="N111" i="1"/>
  <c r="K111" i="1" s="1"/>
  <c r="C262" i="1"/>
  <c r="F262" i="1"/>
  <c r="P262" i="1"/>
  <c r="U262" i="1"/>
  <c r="Z262" i="1"/>
  <c r="D262" i="1" l="1"/>
  <c r="F38" i="1" l="1"/>
  <c r="J61" i="4" l="1"/>
  <c r="O61" i="4"/>
  <c r="T61" i="4"/>
  <c r="Y61" i="4"/>
  <c r="J70" i="4"/>
  <c r="T70" i="4"/>
  <c r="Y70" i="4"/>
  <c r="F13" i="4"/>
  <c r="Y14" i="4"/>
  <c r="T14" i="4"/>
  <c r="O14" i="4"/>
  <c r="J14" i="4"/>
  <c r="E14" i="4"/>
  <c r="AA368" i="5"/>
  <c r="Z368" i="5"/>
  <c r="Y368" i="5"/>
  <c r="V368" i="5"/>
  <c r="U368" i="5"/>
  <c r="T368" i="5"/>
  <c r="Q368" i="5"/>
  <c r="P368" i="5"/>
  <c r="O368" i="5"/>
  <c r="N368" i="5"/>
  <c r="L368" i="5"/>
  <c r="K368" i="5"/>
  <c r="J368" i="5"/>
  <c r="I368" i="5"/>
  <c r="G368" i="5"/>
  <c r="F368" i="5"/>
  <c r="E368" i="5"/>
  <c r="D368" i="5"/>
  <c r="W25" i="5"/>
  <c r="R25" i="5"/>
  <c r="M25" i="5"/>
  <c r="H25" i="5"/>
  <c r="C25" i="5"/>
  <c r="AD14" i="4" l="1"/>
  <c r="AB25" i="5"/>
  <c r="Q40" i="4"/>
  <c r="V40" i="4"/>
  <c r="AA40" i="4"/>
  <c r="Z86" i="1"/>
  <c r="U86" i="1"/>
  <c r="P86" i="1"/>
  <c r="K86" i="1"/>
  <c r="F86" i="1"/>
  <c r="Z85" i="1"/>
  <c r="U85" i="1"/>
  <c r="P85" i="1"/>
  <c r="K85" i="1"/>
  <c r="F85" i="1"/>
  <c r="Z156" i="1"/>
  <c r="P156" i="1"/>
  <c r="K156" i="1"/>
  <c r="F156" i="1"/>
  <c r="C156" i="1"/>
  <c r="Z155" i="1"/>
  <c r="P155" i="1"/>
  <c r="K155" i="1"/>
  <c r="F155" i="1"/>
  <c r="C155" i="1"/>
  <c r="T40" i="4" l="1"/>
  <c r="V78" i="4"/>
  <c r="T78" i="4" s="1"/>
  <c r="V49" i="4"/>
  <c r="T49" i="4" s="1"/>
  <c r="O40" i="4"/>
  <c r="Q78" i="4"/>
  <c r="O78" i="4" s="1"/>
  <c r="Q49" i="4"/>
  <c r="O49" i="4" s="1"/>
  <c r="Y40" i="4"/>
  <c r="AA78" i="4"/>
  <c r="Y78" i="4" s="1"/>
  <c r="AA49" i="4"/>
  <c r="Y49" i="4" s="1"/>
  <c r="D86" i="1"/>
  <c r="D85" i="1"/>
  <c r="D156" i="1"/>
  <c r="D155" i="1"/>
  <c r="P233" i="1"/>
  <c r="F233" i="1"/>
  <c r="C233" i="1"/>
  <c r="AD40" i="4" l="1"/>
  <c r="AD49" i="4"/>
  <c r="AD78" i="4"/>
  <c r="D233" i="1"/>
  <c r="AA42" i="4"/>
  <c r="Z42" i="4"/>
  <c r="AC115" i="1"/>
  <c r="AA115" i="1"/>
  <c r="AB115" i="1"/>
  <c r="Y115" i="1"/>
  <c r="T115" i="1"/>
  <c r="Q115" i="1"/>
  <c r="R115" i="1"/>
  <c r="S115" i="1"/>
  <c r="O115" i="1"/>
  <c r="J115" i="1"/>
  <c r="G115" i="1"/>
  <c r="E115" i="1"/>
  <c r="Z114" i="1"/>
  <c r="K114" i="1"/>
  <c r="C114" i="1"/>
  <c r="D114" i="1" l="1"/>
  <c r="AE89" i="4"/>
  <c r="AF89" i="4"/>
  <c r="AG89" i="4"/>
  <c r="AH89" i="4"/>
  <c r="AH87" i="4"/>
  <c r="AG87" i="4"/>
  <c r="AF87" i="4"/>
  <c r="AE87" i="4"/>
  <c r="AH85" i="4"/>
  <c r="AG85" i="4"/>
  <c r="AF85" i="4"/>
  <c r="AE85" i="4"/>
  <c r="AH83" i="4"/>
  <c r="AG83" i="4"/>
  <c r="AF83" i="4"/>
  <c r="AE83" i="4"/>
  <c r="AH81" i="4"/>
  <c r="AG81" i="4"/>
  <c r="AF81" i="4"/>
  <c r="AE81" i="4"/>
  <c r="P232" i="1"/>
  <c r="F232" i="1"/>
  <c r="C232" i="1"/>
  <c r="P55" i="4"/>
  <c r="P62" i="4" s="1"/>
  <c r="P86" i="4" s="1"/>
  <c r="K62" i="4"/>
  <c r="K86" i="4" s="1"/>
  <c r="G62" i="4"/>
  <c r="G86" i="4" s="1"/>
  <c r="H62" i="4"/>
  <c r="H86" i="4" s="1"/>
  <c r="I62" i="4"/>
  <c r="I86" i="4" s="1"/>
  <c r="L62" i="4"/>
  <c r="L86" i="4" s="1"/>
  <c r="M62" i="4"/>
  <c r="M86" i="4" s="1"/>
  <c r="N62" i="4"/>
  <c r="N86" i="4" s="1"/>
  <c r="Q62" i="4"/>
  <c r="Q86" i="4" s="1"/>
  <c r="R62" i="4"/>
  <c r="R86" i="4" s="1"/>
  <c r="S62" i="4"/>
  <c r="S86" i="4" s="1"/>
  <c r="V62" i="4"/>
  <c r="V86" i="4" s="1"/>
  <c r="W62" i="4"/>
  <c r="W86" i="4" s="1"/>
  <c r="X62" i="4"/>
  <c r="X86" i="4" s="1"/>
  <c r="AA62" i="4"/>
  <c r="AA86" i="4" s="1"/>
  <c r="AB62" i="4"/>
  <c r="AB86" i="4" s="1"/>
  <c r="AC62" i="4"/>
  <c r="AC86" i="4" s="1"/>
  <c r="E61" i="4"/>
  <c r="AD61" i="4" s="1"/>
  <c r="F58" i="4"/>
  <c r="AH86" i="4" l="1"/>
  <c r="AG86" i="4"/>
  <c r="AF86" i="4"/>
  <c r="D232" i="1"/>
  <c r="K103" i="1"/>
  <c r="F103" i="1"/>
  <c r="C103" i="1"/>
  <c r="D103" i="1" l="1"/>
  <c r="E415" i="1"/>
  <c r="G415" i="1"/>
  <c r="H415" i="1"/>
  <c r="I415" i="1"/>
  <c r="J415" i="1"/>
  <c r="L415" i="1"/>
  <c r="M415" i="1"/>
  <c r="O415" i="1"/>
  <c r="Q415" i="1"/>
  <c r="R415" i="1"/>
  <c r="S415" i="1"/>
  <c r="T415" i="1"/>
  <c r="V415" i="1"/>
  <c r="W415" i="1"/>
  <c r="X415" i="1"/>
  <c r="Y415" i="1"/>
  <c r="AA415" i="1"/>
  <c r="AB415" i="1"/>
  <c r="AC415" i="1"/>
  <c r="H78" i="5" l="1"/>
  <c r="F220" i="1"/>
  <c r="F221" i="1"/>
  <c r="H533" i="1"/>
  <c r="Z440" i="1"/>
  <c r="P440" i="1"/>
  <c r="K440" i="1"/>
  <c r="F440" i="1"/>
  <c r="D440" i="1" l="1"/>
  <c r="C139" i="5"/>
  <c r="P229" i="1"/>
  <c r="F229" i="1"/>
  <c r="C229" i="1"/>
  <c r="D229" i="1" l="1"/>
  <c r="E70" i="4"/>
  <c r="AD70" i="4" s="1"/>
  <c r="Y69" i="4"/>
  <c r="T69" i="4"/>
  <c r="J69" i="4"/>
  <c r="E69" i="4"/>
  <c r="AD69" i="4" l="1"/>
  <c r="F72" i="4"/>
  <c r="F76" i="4" s="1"/>
  <c r="H62" i="1"/>
  <c r="I62" i="1"/>
  <c r="G62" i="1"/>
  <c r="C64" i="1"/>
  <c r="F64" i="1"/>
  <c r="D64" i="1" s="1"/>
  <c r="U63" i="1"/>
  <c r="P63" i="1"/>
  <c r="F63" i="1"/>
  <c r="C63" i="1"/>
  <c r="F58" i="1"/>
  <c r="I69" i="1"/>
  <c r="I91" i="1" s="1"/>
  <c r="F70" i="1"/>
  <c r="C357" i="5"/>
  <c r="C359" i="5"/>
  <c r="E26" i="4"/>
  <c r="F60" i="4"/>
  <c r="F62" i="4" s="1"/>
  <c r="F86" i="4" s="1"/>
  <c r="F231" i="1"/>
  <c r="C231" i="1"/>
  <c r="F39" i="4" l="1"/>
  <c r="D63" i="1"/>
  <c r="F62" i="1"/>
  <c r="D231" i="1"/>
  <c r="F219" i="1"/>
  <c r="W275" i="1"/>
  <c r="AB275" i="1"/>
  <c r="AB277" i="1"/>
  <c r="AC277" i="1"/>
  <c r="F216" i="1" l="1"/>
  <c r="F215" i="1"/>
  <c r="F212" i="1"/>
  <c r="F188" i="1"/>
  <c r="P44" i="4"/>
  <c r="K239" i="1"/>
  <c r="F78" i="1"/>
  <c r="K102" i="1"/>
  <c r="C102" i="1"/>
  <c r="F102" i="1"/>
  <c r="N13" i="1"/>
  <c r="C62" i="1"/>
  <c r="P62" i="1"/>
  <c r="U62" i="1"/>
  <c r="F228" i="1"/>
  <c r="E44" i="1"/>
  <c r="J44" i="1"/>
  <c r="O44" i="1"/>
  <c r="P44" i="1"/>
  <c r="Q44" i="1"/>
  <c r="R44" i="1"/>
  <c r="S44" i="1"/>
  <c r="T44" i="1"/>
  <c r="U44" i="1"/>
  <c r="V44" i="1"/>
  <c r="W44" i="1"/>
  <c r="X44" i="1"/>
  <c r="Y44" i="1"/>
  <c r="AA44" i="1"/>
  <c r="AB44" i="1"/>
  <c r="AC44" i="1"/>
  <c r="I44" i="1"/>
  <c r="H44" i="1"/>
  <c r="G44" i="1"/>
  <c r="C46" i="1"/>
  <c r="C45" i="1"/>
  <c r="F46" i="1"/>
  <c r="D46" i="1" s="1"/>
  <c r="F45" i="1"/>
  <c r="J9" i="1"/>
  <c r="F230" i="1"/>
  <c r="C230" i="1"/>
  <c r="Q44" i="4"/>
  <c r="L44" i="4"/>
  <c r="I275" i="1"/>
  <c r="F43" i="4" s="1"/>
  <c r="P239" i="1"/>
  <c r="F239" i="1"/>
  <c r="C239" i="1"/>
  <c r="Z111" i="1"/>
  <c r="P113" i="1"/>
  <c r="P111" i="1"/>
  <c r="D111" i="1" l="1"/>
  <c r="D239" i="1"/>
  <c r="D102" i="1"/>
  <c r="D62" i="1"/>
  <c r="P264" i="1"/>
  <c r="F44" i="1"/>
  <c r="D45" i="1"/>
  <c r="D230" i="1"/>
  <c r="Z125" i="1"/>
  <c r="Z127" i="1"/>
  <c r="Z129" i="1"/>
  <c r="Z131" i="1"/>
  <c r="Z133" i="1"/>
  <c r="Z135" i="1"/>
  <c r="Z132" i="1"/>
  <c r="Z128" i="1"/>
  <c r="Z130" i="1"/>
  <c r="Z134" i="1"/>
  <c r="Z126" i="1"/>
  <c r="D44" i="1" l="1"/>
  <c r="Z122" i="1"/>
  <c r="Z268" i="1" l="1"/>
  <c r="U268" i="1"/>
  <c r="P268" i="1"/>
  <c r="F268" i="1"/>
  <c r="C268" i="1"/>
  <c r="Z267" i="1"/>
  <c r="U267" i="1"/>
  <c r="P267" i="1"/>
  <c r="F267" i="1"/>
  <c r="C267" i="1"/>
  <c r="Z266" i="1"/>
  <c r="U266" i="1"/>
  <c r="P266" i="1"/>
  <c r="F266" i="1"/>
  <c r="C266" i="1"/>
  <c r="Z265" i="1"/>
  <c r="U265" i="1"/>
  <c r="P265" i="1"/>
  <c r="F265" i="1"/>
  <c r="C265" i="1"/>
  <c r="Z264" i="1"/>
  <c r="U264" i="1"/>
  <c r="F264" i="1"/>
  <c r="C264" i="1"/>
  <c r="Z263" i="1"/>
  <c r="U263" i="1"/>
  <c r="P263" i="1"/>
  <c r="F263" i="1"/>
  <c r="C263" i="1"/>
  <c r="Z261" i="1"/>
  <c r="U261" i="1"/>
  <c r="P261" i="1"/>
  <c r="F261" i="1"/>
  <c r="C261" i="1"/>
  <c r="Z260" i="1"/>
  <c r="U260" i="1"/>
  <c r="P260" i="1"/>
  <c r="F260" i="1"/>
  <c r="C260" i="1"/>
  <c r="Z259" i="1"/>
  <c r="U259" i="1"/>
  <c r="P259" i="1"/>
  <c r="F259" i="1"/>
  <c r="C259" i="1"/>
  <c r="Z258" i="1"/>
  <c r="U258" i="1"/>
  <c r="P258" i="1"/>
  <c r="F258" i="1"/>
  <c r="C258" i="1"/>
  <c r="Z257" i="1"/>
  <c r="U257" i="1"/>
  <c r="P257" i="1"/>
  <c r="F257" i="1"/>
  <c r="C257" i="1"/>
  <c r="Z256" i="1"/>
  <c r="U256" i="1"/>
  <c r="P256" i="1"/>
  <c r="F256" i="1"/>
  <c r="C256" i="1"/>
  <c r="Z255" i="1"/>
  <c r="U255" i="1"/>
  <c r="P255" i="1"/>
  <c r="F255" i="1"/>
  <c r="C255" i="1"/>
  <c r="P253" i="1"/>
  <c r="F253" i="1"/>
  <c r="X50" i="4"/>
  <c r="AC50" i="4"/>
  <c r="I50" i="4"/>
  <c r="N50" i="4"/>
  <c r="S50" i="4"/>
  <c r="AB44" i="4"/>
  <c r="AA44" i="4"/>
  <c r="Z44" i="4"/>
  <c r="R44" i="4"/>
  <c r="M44" i="4"/>
  <c r="J44" i="4" s="1"/>
  <c r="H44" i="4"/>
  <c r="AB42" i="4"/>
  <c r="W42" i="4"/>
  <c r="R42" i="4"/>
  <c r="X84" i="4" l="1"/>
  <c r="X48" i="4"/>
  <c r="N84" i="4"/>
  <c r="N48" i="4"/>
  <c r="AC84" i="4"/>
  <c r="AC48" i="4"/>
  <c r="S84" i="4"/>
  <c r="S48" i="4"/>
  <c r="I84" i="4"/>
  <c r="I48" i="4"/>
  <c r="D253" i="1"/>
  <c r="D265" i="1"/>
  <c r="D267" i="1"/>
  <c r="D268" i="1"/>
  <c r="D264" i="1"/>
  <c r="D261" i="1"/>
  <c r="D266" i="1"/>
  <c r="D263" i="1"/>
  <c r="Y42" i="4"/>
  <c r="T44" i="4"/>
  <c r="D257" i="1"/>
  <c r="D256" i="1"/>
  <c r="D258" i="1"/>
  <c r="D260" i="1"/>
  <c r="D255" i="1"/>
  <c r="D259" i="1"/>
  <c r="O44" i="4"/>
  <c r="Y44" i="4"/>
  <c r="T42" i="4"/>
  <c r="O42" i="4"/>
  <c r="AH84" i="4" l="1"/>
  <c r="H43" i="4"/>
  <c r="AA43" i="4" l="1"/>
  <c r="E101" i="8" l="1"/>
  <c r="P122" i="1" l="1"/>
  <c r="W335" i="5"/>
  <c r="R335" i="5"/>
  <c r="AB335" i="5" l="1"/>
  <c r="Z112" i="1"/>
  <c r="Z113" i="1"/>
  <c r="Z60" i="1"/>
  <c r="Z61" i="1"/>
  <c r="AB54" i="1"/>
  <c r="Z59" i="1"/>
  <c r="Z56" i="1"/>
  <c r="Z57" i="1"/>
  <c r="D59" i="1" l="1"/>
  <c r="Z58" i="1"/>
  <c r="Z54" i="1"/>
  <c r="U27" i="1"/>
  <c r="U28" i="1"/>
  <c r="U26" i="1"/>
  <c r="W21" i="1"/>
  <c r="X21" i="1"/>
  <c r="Z66" i="1" l="1"/>
  <c r="U25" i="1"/>
  <c r="C529" i="1"/>
  <c r="F529" i="1"/>
  <c r="K529" i="1"/>
  <c r="P529" i="1"/>
  <c r="U529" i="1"/>
  <c r="Z529" i="1"/>
  <c r="F439" i="1"/>
  <c r="I533" i="1"/>
  <c r="D529" i="1" l="1"/>
  <c r="F44" i="4" l="1"/>
  <c r="E44" i="4" s="1"/>
  <c r="AD44" i="4" s="1"/>
  <c r="Z439" i="1"/>
  <c r="P439" i="1"/>
  <c r="K439" i="1"/>
  <c r="D439" i="1" l="1"/>
  <c r="F15" i="8"/>
  <c r="AB47" i="4" l="1"/>
  <c r="AB50" i="4" s="1"/>
  <c r="AA47" i="4"/>
  <c r="Z47" i="4"/>
  <c r="W47" i="4"/>
  <c r="W50" i="4" s="1"/>
  <c r="V47" i="4"/>
  <c r="U47" i="4"/>
  <c r="Q47" i="4"/>
  <c r="R47" i="4"/>
  <c r="R50" i="4" s="1"/>
  <c r="P47" i="4"/>
  <c r="M47" i="4"/>
  <c r="H47" i="4"/>
  <c r="G47" i="4"/>
  <c r="Z533" i="1"/>
  <c r="U533" i="1"/>
  <c r="P533" i="1"/>
  <c r="F533" i="1"/>
  <c r="C533" i="1"/>
  <c r="Z532" i="1"/>
  <c r="U532" i="1"/>
  <c r="P532" i="1"/>
  <c r="K532" i="1"/>
  <c r="F532" i="1"/>
  <c r="C532" i="1"/>
  <c r="E275" i="1"/>
  <c r="G275" i="1"/>
  <c r="G43" i="4"/>
  <c r="E43" i="4" s="1"/>
  <c r="J275" i="1"/>
  <c r="L275" i="1"/>
  <c r="O275" i="1"/>
  <c r="Q275" i="1"/>
  <c r="T275" i="1"/>
  <c r="V275" i="1"/>
  <c r="AA275" i="1"/>
  <c r="R84" i="4" l="1"/>
  <c r="R48" i="4"/>
  <c r="W84" i="4"/>
  <c r="W48" i="4"/>
  <c r="AB84" i="4"/>
  <c r="AB48" i="4"/>
  <c r="Y47" i="4"/>
  <c r="E47" i="4"/>
  <c r="O47" i="4"/>
  <c r="J47" i="4"/>
  <c r="T47" i="4"/>
  <c r="D533" i="1"/>
  <c r="D532" i="1"/>
  <c r="Z84" i="1"/>
  <c r="U84" i="1"/>
  <c r="P84" i="1"/>
  <c r="K84" i="1"/>
  <c r="F84" i="1"/>
  <c r="Z83" i="1"/>
  <c r="U83" i="1"/>
  <c r="P83" i="1"/>
  <c r="K83" i="1"/>
  <c r="F83" i="1"/>
  <c r="Z82" i="1"/>
  <c r="U82" i="1"/>
  <c r="P82" i="1"/>
  <c r="K82" i="1"/>
  <c r="F82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3" i="1"/>
  <c r="C221" i="1"/>
  <c r="C224" i="1"/>
  <c r="C225" i="1"/>
  <c r="C226" i="1"/>
  <c r="C222" i="1"/>
  <c r="C227" i="1"/>
  <c r="C228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7" i="1"/>
  <c r="F218" i="1"/>
  <c r="F223" i="1"/>
  <c r="F224" i="1"/>
  <c r="F225" i="1"/>
  <c r="F226" i="1"/>
  <c r="F222" i="1"/>
  <c r="F227" i="1"/>
  <c r="P228" i="1"/>
  <c r="P227" i="1"/>
  <c r="P222" i="1"/>
  <c r="P226" i="1"/>
  <c r="P225" i="1"/>
  <c r="P224" i="1"/>
  <c r="P221" i="1"/>
  <c r="P223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K81" i="1"/>
  <c r="K80" i="1"/>
  <c r="K77" i="1"/>
  <c r="K78" i="1"/>
  <c r="K79" i="1"/>
  <c r="K73" i="1"/>
  <c r="K74" i="1"/>
  <c r="K75" i="1"/>
  <c r="K76" i="1"/>
  <c r="K72" i="1"/>
  <c r="K70" i="1"/>
  <c r="AD47" i="4" l="1"/>
  <c r="D83" i="1"/>
  <c r="D225" i="1"/>
  <c r="D218" i="1"/>
  <c r="D211" i="1"/>
  <c r="D203" i="1"/>
  <c r="D84" i="1"/>
  <c r="D228" i="1"/>
  <c r="D220" i="1"/>
  <c r="D214" i="1"/>
  <c r="D207" i="1"/>
  <c r="D222" i="1"/>
  <c r="D82" i="1"/>
  <c r="D199" i="1"/>
  <c r="D195" i="1"/>
  <c r="D191" i="1"/>
  <c r="D187" i="1"/>
  <c r="D183" i="1"/>
  <c r="D179" i="1"/>
  <c r="D175" i="1"/>
  <c r="D171" i="1"/>
  <c r="D167" i="1"/>
  <c r="D163" i="1"/>
  <c r="D227" i="1"/>
  <c r="D224" i="1"/>
  <c r="D217" i="1"/>
  <c r="D213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221" i="1"/>
  <c r="D216" i="1"/>
  <c r="D212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226" i="1"/>
  <c r="D223" i="1"/>
  <c r="D219" i="1"/>
  <c r="D215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Z81" i="1"/>
  <c r="U81" i="1"/>
  <c r="P81" i="1"/>
  <c r="F81" i="1"/>
  <c r="Z80" i="1"/>
  <c r="U80" i="1"/>
  <c r="P80" i="1"/>
  <c r="F80" i="1"/>
  <c r="D81" i="1" l="1"/>
  <c r="D80" i="1"/>
  <c r="C44" i="1"/>
  <c r="C43" i="1" l="1"/>
  <c r="P43" i="1"/>
  <c r="K43" i="1"/>
  <c r="F43" i="1"/>
  <c r="F42" i="1"/>
  <c r="K42" i="1"/>
  <c r="P42" i="1"/>
  <c r="H42" i="4"/>
  <c r="M42" i="4"/>
  <c r="D43" i="1" l="1"/>
  <c r="D42" i="1"/>
  <c r="C42" i="1"/>
  <c r="C241" i="1"/>
  <c r="F241" i="1"/>
  <c r="P241" i="1"/>
  <c r="U241" i="1"/>
  <c r="Z241" i="1"/>
  <c r="Y24" i="4"/>
  <c r="AD24" i="4" l="1"/>
  <c r="D241" i="1"/>
  <c r="R357" i="5"/>
  <c r="W357" i="5"/>
  <c r="X148" i="5"/>
  <c r="Y26" i="4"/>
  <c r="T26" i="4"/>
  <c r="AD26" i="4" s="1"/>
  <c r="Z21" i="4"/>
  <c r="M148" i="5"/>
  <c r="H148" i="5"/>
  <c r="C148" i="5"/>
  <c r="P21" i="4"/>
  <c r="P32" i="4" s="1"/>
  <c r="K21" i="4"/>
  <c r="F21" i="4"/>
  <c r="O13" i="1"/>
  <c r="R148" i="5" l="1"/>
  <c r="W148" i="5"/>
  <c r="AA41" i="1"/>
  <c r="F41" i="1"/>
  <c r="C41" i="1"/>
  <c r="F40" i="1"/>
  <c r="AB148" i="5" l="1"/>
  <c r="D41" i="1"/>
  <c r="Z72" i="4"/>
  <c r="Z71" i="4"/>
  <c r="P107" i="1" l="1"/>
  <c r="U107" i="1"/>
  <c r="K107" i="1"/>
  <c r="C107" i="1"/>
  <c r="D107" i="1" l="1"/>
  <c r="S54" i="1" l="1"/>
  <c r="M13" i="1"/>
  <c r="S21" i="1"/>
  <c r="O58" i="1"/>
  <c r="R54" i="1"/>
  <c r="Z446" i="1"/>
  <c r="Z447" i="1"/>
  <c r="Z448" i="1"/>
  <c r="Z449" i="1"/>
  <c r="O450" i="1"/>
  <c r="F274" i="1" l="1"/>
  <c r="C242" i="1"/>
  <c r="P14" i="1" l="1"/>
  <c r="P13" i="1" s="1"/>
  <c r="S13" i="1"/>
  <c r="Z274" i="1" l="1"/>
  <c r="U274" i="1"/>
  <c r="P274" i="1"/>
  <c r="C274" i="1"/>
  <c r="D274" i="1" l="1"/>
  <c r="C40" i="1"/>
  <c r="C38" i="1"/>
  <c r="C37" i="1" s="1"/>
  <c r="E37" i="1"/>
  <c r="Z160" i="1" l="1"/>
  <c r="F160" i="1"/>
  <c r="C160" i="1"/>
  <c r="Z159" i="1"/>
  <c r="U159" i="1"/>
  <c r="P159" i="1"/>
  <c r="K159" i="1"/>
  <c r="F159" i="1"/>
  <c r="C159" i="1"/>
  <c r="Z79" i="1"/>
  <c r="U79" i="1"/>
  <c r="P79" i="1"/>
  <c r="F79" i="1"/>
  <c r="Z78" i="1"/>
  <c r="U78" i="1"/>
  <c r="P78" i="1"/>
  <c r="Z77" i="1"/>
  <c r="U77" i="1"/>
  <c r="P77" i="1"/>
  <c r="F77" i="1"/>
  <c r="Z76" i="1"/>
  <c r="U76" i="1"/>
  <c r="P76" i="1"/>
  <c r="F76" i="1"/>
  <c r="D159" i="1" l="1"/>
  <c r="D78" i="1"/>
  <c r="D160" i="1"/>
  <c r="D77" i="1"/>
  <c r="D79" i="1"/>
  <c r="D76" i="1"/>
  <c r="F73" i="1"/>
  <c r="AC76" i="4" l="1"/>
  <c r="AC88" i="4" s="1"/>
  <c r="AB76" i="4"/>
  <c r="AB88" i="4" s="1"/>
  <c r="AA76" i="4"/>
  <c r="AA88" i="4" s="1"/>
  <c r="Z76" i="4"/>
  <c r="Z88" i="4" s="1"/>
  <c r="X76" i="4"/>
  <c r="X88" i="4" s="1"/>
  <c r="W76" i="4"/>
  <c r="W88" i="4" s="1"/>
  <c r="V76" i="4"/>
  <c r="V88" i="4" s="1"/>
  <c r="U76" i="4"/>
  <c r="U88" i="4" s="1"/>
  <c r="S76" i="4"/>
  <c r="S88" i="4" s="1"/>
  <c r="R76" i="4"/>
  <c r="R88" i="4" s="1"/>
  <c r="Q76" i="4"/>
  <c r="Q88" i="4" s="1"/>
  <c r="N76" i="4"/>
  <c r="N88" i="4" s="1"/>
  <c r="M76" i="4"/>
  <c r="M88" i="4" s="1"/>
  <c r="L76" i="4"/>
  <c r="L88" i="4" s="1"/>
  <c r="I76" i="4"/>
  <c r="I88" i="4" s="1"/>
  <c r="H76" i="4"/>
  <c r="H88" i="4" s="1"/>
  <c r="G76" i="4"/>
  <c r="G88" i="4" s="1"/>
  <c r="AH75" i="4"/>
  <c r="AG75" i="4"/>
  <c r="AF75" i="4"/>
  <c r="AE75" i="4"/>
  <c r="Y74" i="4"/>
  <c r="O74" i="4"/>
  <c r="J74" i="4"/>
  <c r="Y72" i="4"/>
  <c r="T72" i="4"/>
  <c r="P76" i="4"/>
  <c r="P88" i="4" s="1"/>
  <c r="K88" i="4"/>
  <c r="Y71" i="4"/>
  <c r="Y67" i="4"/>
  <c r="T67" i="4"/>
  <c r="O67" i="4"/>
  <c r="J67" i="4"/>
  <c r="E67" i="4"/>
  <c r="Y60" i="4"/>
  <c r="T60" i="4"/>
  <c r="O60" i="4"/>
  <c r="J60" i="4"/>
  <c r="E60" i="4"/>
  <c r="Y59" i="4"/>
  <c r="E59" i="4"/>
  <c r="AH58" i="4"/>
  <c r="AG58" i="4"/>
  <c r="AF58" i="4"/>
  <c r="E58" i="4"/>
  <c r="AH56" i="4"/>
  <c r="AG56" i="4"/>
  <c r="AF56" i="4"/>
  <c r="O56" i="4"/>
  <c r="J56" i="4"/>
  <c r="AH55" i="4"/>
  <c r="AG55" i="4"/>
  <c r="AF55" i="4"/>
  <c r="O55" i="4"/>
  <c r="J55" i="4"/>
  <c r="H41" i="4"/>
  <c r="H38" i="4"/>
  <c r="AC32" i="4"/>
  <c r="AC82" i="4" s="1"/>
  <c r="AB32" i="4"/>
  <c r="AB82" i="4" s="1"/>
  <c r="AA32" i="4"/>
  <c r="AA82" i="4" s="1"/>
  <c r="X32" i="4"/>
  <c r="X82" i="4" s="1"/>
  <c r="W32" i="4"/>
  <c r="W82" i="4" s="1"/>
  <c r="V32" i="4"/>
  <c r="V82" i="4" s="1"/>
  <c r="S32" i="4"/>
  <c r="S82" i="4" s="1"/>
  <c r="R32" i="4"/>
  <c r="R82" i="4" s="1"/>
  <c r="Q32" i="4"/>
  <c r="Q82" i="4" s="1"/>
  <c r="P82" i="4"/>
  <c r="N32" i="4"/>
  <c r="N82" i="4" s="1"/>
  <c r="M32" i="4"/>
  <c r="M82" i="4" s="1"/>
  <c r="L32" i="4"/>
  <c r="L82" i="4" s="1"/>
  <c r="K32" i="4"/>
  <c r="K82" i="4" s="1"/>
  <c r="I32" i="4"/>
  <c r="I82" i="4" s="1"/>
  <c r="H32" i="4"/>
  <c r="H82" i="4" s="1"/>
  <c r="G32" i="4"/>
  <c r="G82" i="4" s="1"/>
  <c r="Z31" i="4"/>
  <c r="Z32" i="4" s="1"/>
  <c r="Z82" i="4" s="1"/>
  <c r="U32" i="4"/>
  <c r="U82" i="4" s="1"/>
  <c r="O31" i="4"/>
  <c r="J31" i="4"/>
  <c r="E31" i="4"/>
  <c r="Y28" i="4"/>
  <c r="T28" i="4"/>
  <c r="O28" i="4"/>
  <c r="J28" i="4"/>
  <c r="E28" i="4"/>
  <c r="Y27" i="4"/>
  <c r="T27" i="4"/>
  <c r="O27" i="4"/>
  <c r="J27" i="4"/>
  <c r="E27" i="4"/>
  <c r="E25" i="4"/>
  <c r="E23" i="4"/>
  <c r="E22" i="4"/>
  <c r="Y21" i="4"/>
  <c r="O21" i="4"/>
  <c r="J21" i="4"/>
  <c r="E21" i="4"/>
  <c r="Y18" i="4"/>
  <c r="F32" i="4"/>
  <c r="F82" i="4" s="1"/>
  <c r="E16" i="4"/>
  <c r="AD16" i="4" s="1"/>
  <c r="E15" i="4"/>
  <c r="E13" i="4"/>
  <c r="Z527" i="1"/>
  <c r="U527" i="1"/>
  <c r="P527" i="1"/>
  <c r="K527" i="1"/>
  <c r="F527" i="1"/>
  <c r="Z526" i="1"/>
  <c r="Y526" i="1"/>
  <c r="C526" i="1" s="1"/>
  <c r="U526" i="1"/>
  <c r="P526" i="1"/>
  <c r="K526" i="1"/>
  <c r="F526" i="1"/>
  <c r="Z525" i="1"/>
  <c r="Y525" i="1"/>
  <c r="C525" i="1" s="1"/>
  <c r="U525" i="1"/>
  <c r="P525" i="1"/>
  <c r="K525" i="1"/>
  <c r="F525" i="1"/>
  <c r="Z524" i="1"/>
  <c r="U524" i="1"/>
  <c r="P524" i="1"/>
  <c r="K524" i="1"/>
  <c r="F524" i="1"/>
  <c r="Z523" i="1"/>
  <c r="Y523" i="1"/>
  <c r="C523" i="1" s="1"/>
  <c r="U523" i="1"/>
  <c r="P523" i="1"/>
  <c r="K523" i="1"/>
  <c r="F523" i="1"/>
  <c r="Z522" i="1"/>
  <c r="U522" i="1"/>
  <c r="P522" i="1"/>
  <c r="K522" i="1"/>
  <c r="F522" i="1"/>
  <c r="Z521" i="1"/>
  <c r="U521" i="1"/>
  <c r="P521" i="1"/>
  <c r="K521" i="1"/>
  <c r="F521" i="1"/>
  <c r="Z520" i="1"/>
  <c r="U520" i="1"/>
  <c r="P520" i="1"/>
  <c r="K520" i="1"/>
  <c r="F520" i="1"/>
  <c r="Z519" i="1"/>
  <c r="U519" i="1"/>
  <c r="P519" i="1"/>
  <c r="K519" i="1"/>
  <c r="F519" i="1"/>
  <c r="Z518" i="1"/>
  <c r="U518" i="1"/>
  <c r="P518" i="1"/>
  <c r="K518" i="1"/>
  <c r="F518" i="1"/>
  <c r="Y517" i="1"/>
  <c r="C517" i="1" s="1"/>
  <c r="U517" i="1"/>
  <c r="P517" i="1"/>
  <c r="K517" i="1"/>
  <c r="F517" i="1"/>
  <c r="Z516" i="1"/>
  <c r="Y516" i="1"/>
  <c r="C516" i="1" s="1"/>
  <c r="U516" i="1"/>
  <c r="P516" i="1"/>
  <c r="K516" i="1"/>
  <c r="F516" i="1"/>
  <c r="Z515" i="1"/>
  <c r="P515" i="1"/>
  <c r="K515" i="1"/>
  <c r="F515" i="1"/>
  <c r="Z514" i="1"/>
  <c r="P514" i="1"/>
  <c r="K514" i="1"/>
  <c r="F514" i="1"/>
  <c r="Z513" i="1"/>
  <c r="P513" i="1"/>
  <c r="K513" i="1"/>
  <c r="F513" i="1"/>
  <c r="Z512" i="1"/>
  <c r="P512" i="1"/>
  <c r="O508" i="1"/>
  <c r="K512" i="1"/>
  <c r="F512" i="1"/>
  <c r="Z511" i="1"/>
  <c r="P511" i="1"/>
  <c r="K511" i="1"/>
  <c r="F511" i="1"/>
  <c r="Z510" i="1"/>
  <c r="P510" i="1"/>
  <c r="K510" i="1"/>
  <c r="F510" i="1"/>
  <c r="Z509" i="1"/>
  <c r="P509" i="1"/>
  <c r="K509" i="1"/>
  <c r="F509" i="1"/>
  <c r="AB508" i="1"/>
  <c r="AA508" i="1"/>
  <c r="Y508" i="1"/>
  <c r="R508" i="1"/>
  <c r="Q508" i="1"/>
  <c r="N508" i="1"/>
  <c r="M508" i="1"/>
  <c r="L508" i="1"/>
  <c r="J508" i="1"/>
  <c r="I508" i="1"/>
  <c r="H508" i="1"/>
  <c r="G508" i="1"/>
  <c r="E508" i="1"/>
  <c r="Z507" i="1"/>
  <c r="P507" i="1"/>
  <c r="K507" i="1"/>
  <c r="F507" i="1"/>
  <c r="Z506" i="1"/>
  <c r="P506" i="1"/>
  <c r="K506" i="1"/>
  <c r="F506" i="1"/>
  <c r="Z505" i="1"/>
  <c r="P505" i="1"/>
  <c r="K505" i="1"/>
  <c r="F505" i="1"/>
  <c r="Z504" i="1"/>
  <c r="P504" i="1"/>
  <c r="K504" i="1"/>
  <c r="F504" i="1"/>
  <c r="Z503" i="1"/>
  <c r="P503" i="1"/>
  <c r="K503" i="1"/>
  <c r="F503" i="1"/>
  <c r="Z502" i="1"/>
  <c r="P502" i="1"/>
  <c r="K502" i="1"/>
  <c r="F502" i="1"/>
  <c r="Z501" i="1"/>
  <c r="U501" i="1"/>
  <c r="P501" i="1"/>
  <c r="C501" i="1"/>
  <c r="K501" i="1"/>
  <c r="F501" i="1"/>
  <c r="Z500" i="1"/>
  <c r="P500" i="1"/>
  <c r="K500" i="1"/>
  <c r="F500" i="1"/>
  <c r="Z499" i="1"/>
  <c r="P499" i="1"/>
  <c r="K499" i="1"/>
  <c r="F499" i="1"/>
  <c r="Z498" i="1"/>
  <c r="P498" i="1"/>
  <c r="K498" i="1"/>
  <c r="F498" i="1"/>
  <c r="Z497" i="1"/>
  <c r="P497" i="1"/>
  <c r="K497" i="1"/>
  <c r="F497" i="1"/>
  <c r="Z496" i="1"/>
  <c r="P496" i="1"/>
  <c r="K496" i="1"/>
  <c r="F496" i="1"/>
  <c r="Z495" i="1"/>
  <c r="P495" i="1"/>
  <c r="K495" i="1"/>
  <c r="F495" i="1"/>
  <c r="Z494" i="1"/>
  <c r="P494" i="1"/>
  <c r="K494" i="1"/>
  <c r="F494" i="1"/>
  <c r="Z493" i="1"/>
  <c r="P493" i="1"/>
  <c r="K493" i="1"/>
  <c r="F493" i="1"/>
  <c r="Z492" i="1"/>
  <c r="P492" i="1"/>
  <c r="K492" i="1"/>
  <c r="F492" i="1"/>
  <c r="Z491" i="1"/>
  <c r="P491" i="1"/>
  <c r="K491" i="1"/>
  <c r="F491" i="1"/>
  <c r="Z490" i="1"/>
  <c r="P490" i="1"/>
  <c r="K490" i="1"/>
  <c r="F490" i="1"/>
  <c r="Z489" i="1"/>
  <c r="P489" i="1"/>
  <c r="K489" i="1"/>
  <c r="F489" i="1"/>
  <c r="Z488" i="1"/>
  <c r="P488" i="1"/>
  <c r="K488" i="1"/>
  <c r="F488" i="1"/>
  <c r="Z487" i="1"/>
  <c r="P487" i="1"/>
  <c r="K487" i="1"/>
  <c r="F487" i="1"/>
  <c r="Z486" i="1"/>
  <c r="P486" i="1"/>
  <c r="K486" i="1"/>
  <c r="F486" i="1"/>
  <c r="Z485" i="1"/>
  <c r="P485" i="1"/>
  <c r="K485" i="1"/>
  <c r="F485" i="1"/>
  <c r="Z484" i="1"/>
  <c r="P484" i="1"/>
  <c r="K484" i="1"/>
  <c r="F484" i="1"/>
  <c r="Z483" i="1"/>
  <c r="P483" i="1"/>
  <c r="K483" i="1"/>
  <c r="F483" i="1"/>
  <c r="Z482" i="1"/>
  <c r="P482" i="1"/>
  <c r="K482" i="1"/>
  <c r="F482" i="1"/>
  <c r="Z481" i="1"/>
  <c r="P481" i="1"/>
  <c r="K481" i="1"/>
  <c r="F481" i="1"/>
  <c r="Z480" i="1"/>
  <c r="P480" i="1"/>
  <c r="K480" i="1"/>
  <c r="F480" i="1"/>
  <c r="Z479" i="1"/>
  <c r="P479" i="1"/>
  <c r="K479" i="1"/>
  <c r="F479" i="1"/>
  <c r="Z478" i="1"/>
  <c r="P478" i="1"/>
  <c r="K478" i="1"/>
  <c r="F478" i="1"/>
  <c r="Z477" i="1"/>
  <c r="P477" i="1"/>
  <c r="K477" i="1"/>
  <c r="F477" i="1"/>
  <c r="Z476" i="1"/>
  <c r="P476" i="1"/>
  <c r="K476" i="1"/>
  <c r="F476" i="1"/>
  <c r="Z475" i="1"/>
  <c r="P475" i="1"/>
  <c r="K475" i="1"/>
  <c r="F475" i="1"/>
  <c r="Z474" i="1"/>
  <c r="P474" i="1"/>
  <c r="K474" i="1"/>
  <c r="F474" i="1"/>
  <c r="Z473" i="1"/>
  <c r="P473" i="1"/>
  <c r="K473" i="1"/>
  <c r="F473" i="1"/>
  <c r="Z472" i="1"/>
  <c r="P472" i="1"/>
  <c r="K472" i="1"/>
  <c r="F472" i="1"/>
  <c r="Z471" i="1"/>
  <c r="P471" i="1"/>
  <c r="K471" i="1"/>
  <c r="F471" i="1"/>
  <c r="Z470" i="1"/>
  <c r="P470" i="1"/>
  <c r="K470" i="1"/>
  <c r="F470" i="1"/>
  <c r="Z469" i="1"/>
  <c r="P469" i="1"/>
  <c r="K469" i="1"/>
  <c r="F469" i="1"/>
  <c r="Z468" i="1"/>
  <c r="P468" i="1"/>
  <c r="K468" i="1"/>
  <c r="F468" i="1"/>
  <c r="Z467" i="1"/>
  <c r="P467" i="1"/>
  <c r="K467" i="1"/>
  <c r="F467" i="1"/>
  <c r="Z466" i="1"/>
  <c r="P466" i="1"/>
  <c r="K466" i="1"/>
  <c r="F466" i="1"/>
  <c r="Z465" i="1"/>
  <c r="P465" i="1"/>
  <c r="K465" i="1"/>
  <c r="F465" i="1"/>
  <c r="Z464" i="1"/>
  <c r="P464" i="1"/>
  <c r="K464" i="1"/>
  <c r="F464" i="1"/>
  <c r="Z463" i="1"/>
  <c r="P463" i="1"/>
  <c r="K463" i="1"/>
  <c r="F463" i="1"/>
  <c r="Z462" i="1"/>
  <c r="P462" i="1"/>
  <c r="K462" i="1"/>
  <c r="F462" i="1"/>
  <c r="Z461" i="1"/>
  <c r="P461" i="1"/>
  <c r="K461" i="1"/>
  <c r="F461" i="1"/>
  <c r="Z460" i="1"/>
  <c r="P460" i="1"/>
  <c r="K460" i="1"/>
  <c r="F460" i="1"/>
  <c r="Z459" i="1"/>
  <c r="P459" i="1"/>
  <c r="K459" i="1"/>
  <c r="F459" i="1"/>
  <c r="Z458" i="1"/>
  <c r="P458" i="1"/>
  <c r="K458" i="1"/>
  <c r="F458" i="1"/>
  <c r="AB457" i="1"/>
  <c r="AA457" i="1"/>
  <c r="Y457" i="1"/>
  <c r="R457" i="1"/>
  <c r="Q457" i="1"/>
  <c r="M457" i="1"/>
  <c r="L457" i="1"/>
  <c r="J457" i="1"/>
  <c r="I457" i="1"/>
  <c r="H457" i="1"/>
  <c r="G457" i="1"/>
  <c r="E457" i="1"/>
  <c r="Z456" i="1"/>
  <c r="P456" i="1"/>
  <c r="K456" i="1"/>
  <c r="F456" i="1"/>
  <c r="Z455" i="1"/>
  <c r="P455" i="1"/>
  <c r="K455" i="1"/>
  <c r="F455" i="1"/>
  <c r="Z454" i="1"/>
  <c r="P454" i="1"/>
  <c r="K454" i="1"/>
  <c r="F454" i="1"/>
  <c r="Z453" i="1"/>
  <c r="P453" i="1"/>
  <c r="K453" i="1"/>
  <c r="F453" i="1"/>
  <c r="Z452" i="1"/>
  <c r="P452" i="1"/>
  <c r="K452" i="1"/>
  <c r="F452" i="1"/>
  <c r="Z451" i="1"/>
  <c r="P451" i="1"/>
  <c r="K451" i="1"/>
  <c r="F451" i="1"/>
  <c r="AB450" i="1"/>
  <c r="AA450" i="1"/>
  <c r="Y450" i="1"/>
  <c r="S450" i="1"/>
  <c r="R450" i="1"/>
  <c r="Q450" i="1"/>
  <c r="N450" i="1"/>
  <c r="M450" i="1"/>
  <c r="L450" i="1"/>
  <c r="J450" i="1"/>
  <c r="I450" i="1"/>
  <c r="H450" i="1"/>
  <c r="G450" i="1"/>
  <c r="E450" i="1"/>
  <c r="P449" i="1"/>
  <c r="K449" i="1"/>
  <c r="F449" i="1"/>
  <c r="P448" i="1"/>
  <c r="K448" i="1"/>
  <c r="F448" i="1"/>
  <c r="P447" i="1"/>
  <c r="K447" i="1"/>
  <c r="F447" i="1"/>
  <c r="P446" i="1"/>
  <c r="K446" i="1"/>
  <c r="F446" i="1"/>
  <c r="Z445" i="1"/>
  <c r="Y445" i="1"/>
  <c r="C445" i="1" s="1"/>
  <c r="P445" i="1"/>
  <c r="K445" i="1"/>
  <c r="F445" i="1"/>
  <c r="AB444" i="1"/>
  <c r="AA444" i="1"/>
  <c r="S444" i="1"/>
  <c r="R444" i="1"/>
  <c r="Q444" i="1"/>
  <c r="O444" i="1"/>
  <c r="N444" i="1"/>
  <c r="M444" i="1"/>
  <c r="L444" i="1"/>
  <c r="J444" i="1"/>
  <c r="I444" i="1"/>
  <c r="H444" i="1"/>
  <c r="G444" i="1"/>
  <c r="E444" i="1"/>
  <c r="K443" i="1"/>
  <c r="Z438" i="1"/>
  <c r="P438" i="1"/>
  <c r="K438" i="1"/>
  <c r="F438" i="1"/>
  <c r="Z437" i="1"/>
  <c r="P437" i="1"/>
  <c r="K437" i="1"/>
  <c r="F437" i="1"/>
  <c r="Z436" i="1"/>
  <c r="P436" i="1"/>
  <c r="K436" i="1"/>
  <c r="F436" i="1"/>
  <c r="Z435" i="1"/>
  <c r="P435" i="1"/>
  <c r="K435" i="1"/>
  <c r="F435" i="1"/>
  <c r="Z434" i="1"/>
  <c r="P434" i="1"/>
  <c r="K434" i="1"/>
  <c r="F434" i="1"/>
  <c r="Z433" i="1"/>
  <c r="P433" i="1"/>
  <c r="K433" i="1"/>
  <c r="F433" i="1"/>
  <c r="Z432" i="1"/>
  <c r="P432" i="1"/>
  <c r="K432" i="1"/>
  <c r="F432" i="1"/>
  <c r="Z431" i="1"/>
  <c r="P431" i="1"/>
  <c r="K431" i="1"/>
  <c r="F431" i="1"/>
  <c r="Z430" i="1"/>
  <c r="P430" i="1"/>
  <c r="K430" i="1"/>
  <c r="F430" i="1"/>
  <c r="Z429" i="1"/>
  <c r="P429" i="1"/>
  <c r="K429" i="1"/>
  <c r="F429" i="1"/>
  <c r="Z428" i="1"/>
  <c r="P428" i="1"/>
  <c r="K428" i="1"/>
  <c r="F428" i="1"/>
  <c r="Z427" i="1"/>
  <c r="P427" i="1"/>
  <c r="K427" i="1"/>
  <c r="F427" i="1"/>
  <c r="Z426" i="1"/>
  <c r="P426" i="1"/>
  <c r="K426" i="1"/>
  <c r="F426" i="1"/>
  <c r="Z425" i="1"/>
  <c r="P425" i="1"/>
  <c r="K425" i="1"/>
  <c r="F425" i="1"/>
  <c r="Z424" i="1"/>
  <c r="P424" i="1"/>
  <c r="K424" i="1"/>
  <c r="F424" i="1"/>
  <c r="Z423" i="1"/>
  <c r="P423" i="1"/>
  <c r="K423" i="1"/>
  <c r="F423" i="1"/>
  <c r="Z422" i="1"/>
  <c r="P422" i="1"/>
  <c r="K422" i="1"/>
  <c r="F422" i="1"/>
  <c r="Z421" i="1"/>
  <c r="P421" i="1"/>
  <c r="K421" i="1"/>
  <c r="F421" i="1"/>
  <c r="Z420" i="1"/>
  <c r="P420" i="1"/>
  <c r="K420" i="1"/>
  <c r="F420" i="1"/>
  <c r="Z419" i="1"/>
  <c r="P419" i="1"/>
  <c r="K419" i="1"/>
  <c r="F419" i="1"/>
  <c r="Z418" i="1"/>
  <c r="P418" i="1"/>
  <c r="K418" i="1"/>
  <c r="F418" i="1"/>
  <c r="Z417" i="1"/>
  <c r="P417" i="1"/>
  <c r="K417" i="1"/>
  <c r="K415" i="1" s="1"/>
  <c r="F417" i="1"/>
  <c r="F416" i="1"/>
  <c r="Z414" i="1"/>
  <c r="P414" i="1"/>
  <c r="K414" i="1"/>
  <c r="F414" i="1"/>
  <c r="Z413" i="1"/>
  <c r="Z412" i="1" s="1"/>
  <c r="P413" i="1"/>
  <c r="K413" i="1"/>
  <c r="F413" i="1"/>
  <c r="W412" i="1"/>
  <c r="V412" i="1"/>
  <c r="S412" i="1"/>
  <c r="R412" i="1"/>
  <c r="Q412" i="1"/>
  <c r="O412" i="1"/>
  <c r="N412" i="1"/>
  <c r="M412" i="1"/>
  <c r="L412" i="1"/>
  <c r="J412" i="1"/>
  <c r="I412" i="1"/>
  <c r="I442" i="1" s="1"/>
  <c r="H412" i="1"/>
  <c r="G412" i="1"/>
  <c r="E412" i="1"/>
  <c r="Z411" i="1"/>
  <c r="U411" i="1"/>
  <c r="P411" i="1"/>
  <c r="K411" i="1"/>
  <c r="F411" i="1"/>
  <c r="Z410" i="1"/>
  <c r="U410" i="1"/>
  <c r="P410" i="1"/>
  <c r="K410" i="1"/>
  <c r="F410" i="1"/>
  <c r="Z409" i="1"/>
  <c r="Y409" i="1"/>
  <c r="C409" i="1" s="1"/>
  <c r="U409" i="1"/>
  <c r="P409" i="1"/>
  <c r="K409" i="1"/>
  <c r="F409" i="1"/>
  <c r="Z408" i="1"/>
  <c r="Y408" i="1"/>
  <c r="C408" i="1" s="1"/>
  <c r="U408" i="1"/>
  <c r="P408" i="1"/>
  <c r="K408" i="1"/>
  <c r="F408" i="1"/>
  <c r="Z407" i="1"/>
  <c r="U407" i="1"/>
  <c r="P407" i="1"/>
  <c r="K407" i="1"/>
  <c r="F407" i="1"/>
  <c r="Z406" i="1"/>
  <c r="U406" i="1"/>
  <c r="P406" i="1"/>
  <c r="K406" i="1"/>
  <c r="F406" i="1"/>
  <c r="Z405" i="1"/>
  <c r="U405" i="1"/>
  <c r="P405" i="1"/>
  <c r="K405" i="1"/>
  <c r="F405" i="1"/>
  <c r="Z404" i="1"/>
  <c r="U404" i="1"/>
  <c r="P404" i="1"/>
  <c r="K404" i="1"/>
  <c r="F404" i="1"/>
  <c r="Z403" i="1"/>
  <c r="U403" i="1"/>
  <c r="P403" i="1"/>
  <c r="K403" i="1"/>
  <c r="F403" i="1"/>
  <c r="Z402" i="1"/>
  <c r="Y402" i="1"/>
  <c r="C402" i="1" s="1"/>
  <c r="U402" i="1"/>
  <c r="P402" i="1"/>
  <c r="K402" i="1"/>
  <c r="F402" i="1"/>
  <c r="Z401" i="1"/>
  <c r="Y401" i="1"/>
  <c r="C401" i="1" s="1"/>
  <c r="U401" i="1"/>
  <c r="P401" i="1"/>
  <c r="K401" i="1"/>
  <c r="F401" i="1"/>
  <c r="Z400" i="1"/>
  <c r="U400" i="1"/>
  <c r="P400" i="1"/>
  <c r="K400" i="1"/>
  <c r="F400" i="1"/>
  <c r="Z399" i="1"/>
  <c r="U399" i="1"/>
  <c r="P399" i="1"/>
  <c r="K399" i="1"/>
  <c r="F399" i="1"/>
  <c r="Z398" i="1"/>
  <c r="Y398" i="1"/>
  <c r="C398" i="1" s="1"/>
  <c r="U398" i="1"/>
  <c r="P398" i="1"/>
  <c r="K398" i="1"/>
  <c r="F398" i="1"/>
  <c r="Z397" i="1"/>
  <c r="U397" i="1"/>
  <c r="P397" i="1"/>
  <c r="K397" i="1"/>
  <c r="F397" i="1"/>
  <c r="Z396" i="1"/>
  <c r="U396" i="1"/>
  <c r="P396" i="1"/>
  <c r="K396" i="1"/>
  <c r="F396" i="1"/>
  <c r="Z395" i="1"/>
  <c r="Y395" i="1"/>
  <c r="C395" i="1" s="1"/>
  <c r="U395" i="1"/>
  <c r="P395" i="1"/>
  <c r="K395" i="1"/>
  <c r="F395" i="1"/>
  <c r="Z394" i="1"/>
  <c r="U394" i="1"/>
  <c r="P394" i="1"/>
  <c r="K394" i="1"/>
  <c r="F394" i="1"/>
  <c r="Z393" i="1"/>
  <c r="U393" i="1"/>
  <c r="P393" i="1"/>
  <c r="K393" i="1"/>
  <c r="F393" i="1"/>
  <c r="Z392" i="1"/>
  <c r="U392" i="1"/>
  <c r="P392" i="1"/>
  <c r="K392" i="1"/>
  <c r="F392" i="1"/>
  <c r="Z391" i="1"/>
  <c r="Y391" i="1"/>
  <c r="C391" i="1" s="1"/>
  <c r="U391" i="1"/>
  <c r="P391" i="1"/>
  <c r="K391" i="1"/>
  <c r="F391" i="1"/>
  <c r="Z390" i="1"/>
  <c r="U390" i="1"/>
  <c r="P390" i="1"/>
  <c r="K390" i="1"/>
  <c r="F390" i="1"/>
  <c r="Z389" i="1"/>
  <c r="Y389" i="1"/>
  <c r="C389" i="1" s="1"/>
  <c r="U389" i="1"/>
  <c r="P389" i="1"/>
  <c r="K389" i="1"/>
  <c r="F389" i="1"/>
  <c r="Z388" i="1"/>
  <c r="U388" i="1"/>
  <c r="P388" i="1"/>
  <c r="K388" i="1"/>
  <c r="F388" i="1"/>
  <c r="Z387" i="1"/>
  <c r="U387" i="1"/>
  <c r="P387" i="1"/>
  <c r="K387" i="1"/>
  <c r="F387" i="1"/>
  <c r="Z386" i="1"/>
  <c r="Y386" i="1"/>
  <c r="C386" i="1" s="1"/>
  <c r="U386" i="1"/>
  <c r="P386" i="1"/>
  <c r="K386" i="1"/>
  <c r="F386" i="1"/>
  <c r="Z385" i="1"/>
  <c r="Y385" i="1"/>
  <c r="C385" i="1" s="1"/>
  <c r="U385" i="1"/>
  <c r="P385" i="1"/>
  <c r="K385" i="1"/>
  <c r="F385" i="1"/>
  <c r="Z384" i="1"/>
  <c r="U384" i="1"/>
  <c r="P384" i="1"/>
  <c r="K384" i="1"/>
  <c r="F384" i="1"/>
  <c r="Z383" i="1"/>
  <c r="U383" i="1"/>
  <c r="P383" i="1"/>
  <c r="K383" i="1"/>
  <c r="F383" i="1"/>
  <c r="Z382" i="1"/>
  <c r="U382" i="1"/>
  <c r="P382" i="1"/>
  <c r="K382" i="1"/>
  <c r="F382" i="1"/>
  <c r="Z381" i="1"/>
  <c r="Y381" i="1"/>
  <c r="C381" i="1" s="1"/>
  <c r="U381" i="1"/>
  <c r="P381" i="1"/>
  <c r="K381" i="1"/>
  <c r="F381" i="1"/>
  <c r="Z380" i="1"/>
  <c r="Y380" i="1"/>
  <c r="C380" i="1" s="1"/>
  <c r="U380" i="1"/>
  <c r="P380" i="1"/>
  <c r="K380" i="1"/>
  <c r="F380" i="1"/>
  <c r="Z379" i="1"/>
  <c r="Y379" i="1"/>
  <c r="C379" i="1" s="1"/>
  <c r="U379" i="1"/>
  <c r="P379" i="1"/>
  <c r="K379" i="1"/>
  <c r="F379" i="1"/>
  <c r="Z378" i="1"/>
  <c r="Y378" i="1"/>
  <c r="C378" i="1" s="1"/>
  <c r="U378" i="1"/>
  <c r="P378" i="1"/>
  <c r="K378" i="1"/>
  <c r="F378" i="1"/>
  <c r="Z377" i="1"/>
  <c r="Y377" i="1"/>
  <c r="C377" i="1" s="1"/>
  <c r="U377" i="1"/>
  <c r="P377" i="1"/>
  <c r="K377" i="1"/>
  <c r="F377" i="1"/>
  <c r="Z376" i="1"/>
  <c r="Y376" i="1"/>
  <c r="C376" i="1" s="1"/>
  <c r="U376" i="1"/>
  <c r="P376" i="1"/>
  <c r="K376" i="1"/>
  <c r="F376" i="1"/>
  <c r="Z375" i="1"/>
  <c r="U375" i="1"/>
  <c r="P375" i="1"/>
  <c r="K375" i="1"/>
  <c r="F375" i="1"/>
  <c r="Z374" i="1"/>
  <c r="U374" i="1"/>
  <c r="P374" i="1"/>
  <c r="K374" i="1"/>
  <c r="F374" i="1"/>
  <c r="Z373" i="1"/>
  <c r="Y373" i="1"/>
  <c r="C373" i="1" s="1"/>
  <c r="U373" i="1"/>
  <c r="P373" i="1"/>
  <c r="K373" i="1"/>
  <c r="F373" i="1"/>
  <c r="Z372" i="1"/>
  <c r="Y372" i="1"/>
  <c r="C372" i="1" s="1"/>
  <c r="U372" i="1"/>
  <c r="P372" i="1"/>
  <c r="K372" i="1"/>
  <c r="F372" i="1"/>
  <c r="Z371" i="1"/>
  <c r="U371" i="1"/>
  <c r="P371" i="1"/>
  <c r="K371" i="1"/>
  <c r="F371" i="1"/>
  <c r="Z370" i="1"/>
  <c r="Y370" i="1"/>
  <c r="C370" i="1" s="1"/>
  <c r="U370" i="1"/>
  <c r="P370" i="1"/>
  <c r="K370" i="1"/>
  <c r="F370" i="1"/>
  <c r="Z369" i="1"/>
  <c r="U369" i="1"/>
  <c r="P369" i="1"/>
  <c r="K369" i="1"/>
  <c r="F369" i="1"/>
  <c r="Z368" i="1"/>
  <c r="U368" i="1"/>
  <c r="P368" i="1"/>
  <c r="K368" i="1"/>
  <c r="F368" i="1"/>
  <c r="Z367" i="1"/>
  <c r="U367" i="1"/>
  <c r="P367" i="1"/>
  <c r="K367" i="1"/>
  <c r="F367" i="1"/>
  <c r="Z366" i="1"/>
  <c r="U366" i="1"/>
  <c r="P366" i="1"/>
  <c r="K366" i="1"/>
  <c r="F366" i="1"/>
  <c r="Z365" i="1"/>
  <c r="Y365" i="1"/>
  <c r="C365" i="1" s="1"/>
  <c r="U365" i="1"/>
  <c r="P365" i="1"/>
  <c r="K365" i="1"/>
  <c r="F365" i="1"/>
  <c r="Z364" i="1"/>
  <c r="Y364" i="1"/>
  <c r="C364" i="1" s="1"/>
  <c r="U364" i="1"/>
  <c r="P364" i="1"/>
  <c r="K364" i="1"/>
  <c r="F364" i="1"/>
  <c r="Z363" i="1"/>
  <c r="U363" i="1"/>
  <c r="P363" i="1"/>
  <c r="K363" i="1"/>
  <c r="F363" i="1"/>
  <c r="Z362" i="1"/>
  <c r="U362" i="1"/>
  <c r="P362" i="1"/>
  <c r="K362" i="1"/>
  <c r="F362" i="1"/>
  <c r="Z361" i="1"/>
  <c r="U361" i="1"/>
  <c r="P361" i="1"/>
  <c r="K361" i="1"/>
  <c r="F361" i="1"/>
  <c r="Z360" i="1"/>
  <c r="U360" i="1"/>
  <c r="P360" i="1"/>
  <c r="K360" i="1"/>
  <c r="F360" i="1"/>
  <c r="Z359" i="1"/>
  <c r="U359" i="1"/>
  <c r="P359" i="1"/>
  <c r="K359" i="1"/>
  <c r="F359" i="1"/>
  <c r="Z358" i="1"/>
  <c r="U358" i="1"/>
  <c r="P358" i="1"/>
  <c r="K358" i="1"/>
  <c r="F358" i="1"/>
  <c r="Z357" i="1"/>
  <c r="U357" i="1"/>
  <c r="P357" i="1"/>
  <c r="K357" i="1"/>
  <c r="F357" i="1"/>
  <c r="Z356" i="1"/>
  <c r="U356" i="1"/>
  <c r="P356" i="1"/>
  <c r="K356" i="1"/>
  <c r="F356" i="1"/>
  <c r="Z355" i="1"/>
  <c r="Y355" i="1"/>
  <c r="C355" i="1" s="1"/>
  <c r="U355" i="1"/>
  <c r="P355" i="1"/>
  <c r="K355" i="1"/>
  <c r="F355" i="1"/>
  <c r="Z354" i="1"/>
  <c r="U354" i="1"/>
  <c r="P354" i="1"/>
  <c r="K354" i="1"/>
  <c r="F354" i="1"/>
  <c r="Z353" i="1"/>
  <c r="Y353" i="1"/>
  <c r="C353" i="1" s="1"/>
  <c r="U353" i="1"/>
  <c r="P353" i="1"/>
  <c r="K353" i="1"/>
  <c r="F353" i="1"/>
  <c r="Z352" i="1"/>
  <c r="Y352" i="1"/>
  <c r="C352" i="1" s="1"/>
  <c r="U352" i="1"/>
  <c r="P352" i="1"/>
  <c r="K352" i="1"/>
  <c r="F352" i="1"/>
  <c r="Z351" i="1"/>
  <c r="Y351" i="1"/>
  <c r="C351" i="1" s="1"/>
  <c r="U351" i="1"/>
  <c r="P351" i="1"/>
  <c r="K351" i="1"/>
  <c r="F351" i="1"/>
  <c r="Z350" i="1"/>
  <c r="U350" i="1"/>
  <c r="P350" i="1"/>
  <c r="K350" i="1"/>
  <c r="F350" i="1"/>
  <c r="Z349" i="1"/>
  <c r="U349" i="1"/>
  <c r="P349" i="1"/>
  <c r="K349" i="1"/>
  <c r="F349" i="1"/>
  <c r="Z348" i="1"/>
  <c r="Y348" i="1"/>
  <c r="C348" i="1" s="1"/>
  <c r="U348" i="1"/>
  <c r="P348" i="1"/>
  <c r="K348" i="1"/>
  <c r="F348" i="1"/>
  <c r="Z347" i="1"/>
  <c r="U347" i="1"/>
  <c r="P347" i="1"/>
  <c r="K347" i="1"/>
  <c r="F347" i="1"/>
  <c r="Z346" i="1"/>
  <c r="U346" i="1"/>
  <c r="P346" i="1"/>
  <c r="K346" i="1"/>
  <c r="F346" i="1"/>
  <c r="Z345" i="1"/>
  <c r="U345" i="1"/>
  <c r="P345" i="1"/>
  <c r="K345" i="1"/>
  <c r="F345" i="1"/>
  <c r="Z344" i="1"/>
  <c r="U344" i="1"/>
  <c r="P344" i="1"/>
  <c r="K344" i="1"/>
  <c r="F344" i="1"/>
  <c r="Z343" i="1"/>
  <c r="U343" i="1"/>
  <c r="P343" i="1"/>
  <c r="K343" i="1"/>
  <c r="F343" i="1"/>
  <c r="Z342" i="1"/>
  <c r="Y342" i="1"/>
  <c r="C342" i="1" s="1"/>
  <c r="U342" i="1"/>
  <c r="P342" i="1"/>
  <c r="K342" i="1"/>
  <c r="F342" i="1"/>
  <c r="Z341" i="1"/>
  <c r="Y341" i="1"/>
  <c r="C341" i="1" s="1"/>
  <c r="U341" i="1"/>
  <c r="P341" i="1"/>
  <c r="K341" i="1"/>
  <c r="F341" i="1"/>
  <c r="Z340" i="1"/>
  <c r="U340" i="1"/>
  <c r="P340" i="1"/>
  <c r="K340" i="1"/>
  <c r="F340" i="1"/>
  <c r="Z339" i="1"/>
  <c r="U339" i="1"/>
  <c r="P339" i="1"/>
  <c r="K339" i="1"/>
  <c r="F339" i="1"/>
  <c r="Z338" i="1"/>
  <c r="Y338" i="1"/>
  <c r="C338" i="1" s="1"/>
  <c r="U338" i="1"/>
  <c r="P338" i="1"/>
  <c r="K338" i="1"/>
  <c r="F338" i="1"/>
  <c r="Z337" i="1"/>
  <c r="U337" i="1"/>
  <c r="P337" i="1"/>
  <c r="K337" i="1"/>
  <c r="F337" i="1"/>
  <c r="Z336" i="1"/>
  <c r="U336" i="1"/>
  <c r="P336" i="1"/>
  <c r="K336" i="1"/>
  <c r="F336" i="1"/>
  <c r="Z335" i="1"/>
  <c r="U335" i="1"/>
  <c r="P335" i="1"/>
  <c r="K335" i="1"/>
  <c r="F335" i="1"/>
  <c r="Z334" i="1"/>
  <c r="U334" i="1"/>
  <c r="P334" i="1"/>
  <c r="K334" i="1"/>
  <c r="F334" i="1"/>
  <c r="Y333" i="1"/>
  <c r="C333" i="1" s="1"/>
  <c r="U333" i="1"/>
  <c r="P333" i="1"/>
  <c r="K333" i="1"/>
  <c r="F333" i="1"/>
  <c r="Z332" i="1"/>
  <c r="Y332" i="1"/>
  <c r="C332" i="1" s="1"/>
  <c r="U332" i="1"/>
  <c r="P332" i="1"/>
  <c r="K332" i="1"/>
  <c r="F332" i="1"/>
  <c r="Z331" i="1"/>
  <c r="P331" i="1"/>
  <c r="K331" i="1"/>
  <c r="F331" i="1"/>
  <c r="Z330" i="1"/>
  <c r="Y330" i="1"/>
  <c r="C330" i="1" s="1"/>
  <c r="P330" i="1"/>
  <c r="K330" i="1"/>
  <c r="F330" i="1"/>
  <c r="Z329" i="1"/>
  <c r="P329" i="1"/>
  <c r="K329" i="1"/>
  <c r="F329" i="1"/>
  <c r="Z328" i="1"/>
  <c r="Y328" i="1"/>
  <c r="C328" i="1" s="1"/>
  <c r="P328" i="1"/>
  <c r="K328" i="1"/>
  <c r="F328" i="1"/>
  <c r="Z327" i="1"/>
  <c r="Y327" i="1"/>
  <c r="C327" i="1" s="1"/>
  <c r="P327" i="1"/>
  <c r="K327" i="1"/>
  <c r="F327" i="1"/>
  <c r="Z326" i="1"/>
  <c r="P326" i="1"/>
  <c r="K326" i="1"/>
  <c r="F326" i="1"/>
  <c r="Z325" i="1"/>
  <c r="Y325" i="1"/>
  <c r="C325" i="1" s="1"/>
  <c r="P325" i="1"/>
  <c r="K325" i="1"/>
  <c r="F325" i="1"/>
  <c r="Z324" i="1"/>
  <c r="Y324" i="1"/>
  <c r="C324" i="1" s="1"/>
  <c r="P324" i="1"/>
  <c r="K324" i="1"/>
  <c r="F324" i="1"/>
  <c r="Z323" i="1"/>
  <c r="P323" i="1"/>
  <c r="K323" i="1"/>
  <c r="F323" i="1"/>
  <c r="Z322" i="1"/>
  <c r="P322" i="1"/>
  <c r="K322" i="1"/>
  <c r="F322" i="1"/>
  <c r="Z321" i="1"/>
  <c r="Y321" i="1"/>
  <c r="C321" i="1" s="1"/>
  <c r="P321" i="1"/>
  <c r="K321" i="1"/>
  <c r="F321" i="1"/>
  <c r="Z320" i="1"/>
  <c r="Y320" i="1"/>
  <c r="C320" i="1" s="1"/>
  <c r="P320" i="1"/>
  <c r="K320" i="1"/>
  <c r="F320" i="1"/>
  <c r="Z319" i="1"/>
  <c r="P319" i="1"/>
  <c r="K319" i="1"/>
  <c r="F319" i="1"/>
  <c r="Z318" i="1"/>
  <c r="P318" i="1"/>
  <c r="K318" i="1"/>
  <c r="F318" i="1"/>
  <c r="Z317" i="1"/>
  <c r="Y317" i="1"/>
  <c r="C317" i="1" s="1"/>
  <c r="P317" i="1"/>
  <c r="K317" i="1"/>
  <c r="F317" i="1"/>
  <c r="Z316" i="1"/>
  <c r="P316" i="1"/>
  <c r="K316" i="1"/>
  <c r="F316" i="1"/>
  <c r="Z315" i="1"/>
  <c r="Y315" i="1"/>
  <c r="C315" i="1" s="1"/>
  <c r="P315" i="1"/>
  <c r="K315" i="1"/>
  <c r="F315" i="1"/>
  <c r="Z314" i="1"/>
  <c r="Y314" i="1"/>
  <c r="C314" i="1" s="1"/>
  <c r="P314" i="1"/>
  <c r="K314" i="1"/>
  <c r="F314" i="1"/>
  <c r="Z313" i="1"/>
  <c r="P313" i="1"/>
  <c r="K313" i="1"/>
  <c r="F313" i="1"/>
  <c r="Z312" i="1"/>
  <c r="P312" i="1"/>
  <c r="K312" i="1"/>
  <c r="F312" i="1"/>
  <c r="Z311" i="1"/>
  <c r="Y311" i="1"/>
  <c r="C311" i="1" s="1"/>
  <c r="P311" i="1"/>
  <c r="K311" i="1"/>
  <c r="F311" i="1"/>
  <c r="Z310" i="1"/>
  <c r="Y310" i="1"/>
  <c r="C310" i="1" s="1"/>
  <c r="P310" i="1"/>
  <c r="K310" i="1"/>
  <c r="F310" i="1"/>
  <c r="Z309" i="1"/>
  <c r="P309" i="1"/>
  <c r="K309" i="1"/>
  <c r="F309" i="1"/>
  <c r="Z308" i="1"/>
  <c r="Y308" i="1"/>
  <c r="C308" i="1" s="1"/>
  <c r="P308" i="1"/>
  <c r="K308" i="1"/>
  <c r="F308" i="1"/>
  <c r="Z307" i="1"/>
  <c r="P307" i="1"/>
  <c r="K307" i="1"/>
  <c r="F307" i="1"/>
  <c r="Z306" i="1"/>
  <c r="P306" i="1"/>
  <c r="K306" i="1"/>
  <c r="F306" i="1"/>
  <c r="Z305" i="1"/>
  <c r="Y305" i="1"/>
  <c r="C305" i="1" s="1"/>
  <c r="P305" i="1"/>
  <c r="K305" i="1"/>
  <c r="F305" i="1"/>
  <c r="Z304" i="1"/>
  <c r="P304" i="1"/>
  <c r="K304" i="1"/>
  <c r="F304" i="1"/>
  <c r="Z303" i="1"/>
  <c r="Y303" i="1"/>
  <c r="C303" i="1" s="1"/>
  <c r="P303" i="1"/>
  <c r="K303" i="1"/>
  <c r="F303" i="1"/>
  <c r="Z302" i="1"/>
  <c r="P302" i="1"/>
  <c r="K302" i="1"/>
  <c r="F302" i="1"/>
  <c r="Z301" i="1"/>
  <c r="P301" i="1"/>
  <c r="K301" i="1"/>
  <c r="F301" i="1"/>
  <c r="Z300" i="1"/>
  <c r="P300" i="1"/>
  <c r="K300" i="1"/>
  <c r="F300" i="1"/>
  <c r="Z299" i="1"/>
  <c r="P299" i="1"/>
  <c r="K299" i="1"/>
  <c r="F299" i="1"/>
  <c r="Z298" i="1"/>
  <c r="Y298" i="1"/>
  <c r="C298" i="1" s="1"/>
  <c r="P298" i="1"/>
  <c r="K298" i="1"/>
  <c r="F298" i="1"/>
  <c r="Z297" i="1"/>
  <c r="Y297" i="1"/>
  <c r="C297" i="1" s="1"/>
  <c r="P297" i="1"/>
  <c r="K297" i="1"/>
  <c r="F297" i="1"/>
  <c r="Z296" i="1"/>
  <c r="P296" i="1"/>
  <c r="K296" i="1"/>
  <c r="F296" i="1"/>
  <c r="Z295" i="1"/>
  <c r="P295" i="1"/>
  <c r="K295" i="1"/>
  <c r="F295" i="1"/>
  <c r="Z294" i="1"/>
  <c r="P294" i="1"/>
  <c r="K294" i="1"/>
  <c r="F294" i="1"/>
  <c r="Z293" i="1"/>
  <c r="P293" i="1"/>
  <c r="K293" i="1"/>
  <c r="F293" i="1"/>
  <c r="Z292" i="1"/>
  <c r="P292" i="1"/>
  <c r="K292" i="1"/>
  <c r="F292" i="1"/>
  <c r="Z291" i="1"/>
  <c r="P291" i="1"/>
  <c r="K291" i="1"/>
  <c r="F291" i="1"/>
  <c r="Z290" i="1"/>
  <c r="Y290" i="1"/>
  <c r="C290" i="1" s="1"/>
  <c r="P290" i="1"/>
  <c r="K290" i="1"/>
  <c r="F290" i="1"/>
  <c r="Z289" i="1"/>
  <c r="Y289" i="1"/>
  <c r="C289" i="1" s="1"/>
  <c r="P289" i="1"/>
  <c r="K289" i="1"/>
  <c r="F289" i="1"/>
  <c r="Z288" i="1"/>
  <c r="Y288" i="1"/>
  <c r="C288" i="1" s="1"/>
  <c r="P288" i="1"/>
  <c r="K288" i="1"/>
  <c r="F288" i="1"/>
  <c r="Z287" i="1"/>
  <c r="P287" i="1"/>
  <c r="K287" i="1"/>
  <c r="F287" i="1"/>
  <c r="Z286" i="1"/>
  <c r="Y286" i="1"/>
  <c r="C286" i="1" s="1"/>
  <c r="P286" i="1"/>
  <c r="K286" i="1"/>
  <c r="F286" i="1"/>
  <c r="Z285" i="1"/>
  <c r="Y285" i="1"/>
  <c r="C285" i="1" s="1"/>
  <c r="P285" i="1"/>
  <c r="K285" i="1"/>
  <c r="F285" i="1"/>
  <c r="Z284" i="1"/>
  <c r="P284" i="1"/>
  <c r="K284" i="1"/>
  <c r="F284" i="1"/>
  <c r="Z283" i="1"/>
  <c r="Y283" i="1"/>
  <c r="C283" i="1" s="1"/>
  <c r="P283" i="1"/>
  <c r="K283" i="1"/>
  <c r="F283" i="1"/>
  <c r="AB282" i="1"/>
  <c r="AA282" i="1"/>
  <c r="W282" i="1"/>
  <c r="V282" i="1"/>
  <c r="S282" i="1"/>
  <c r="R282" i="1"/>
  <c r="Q282" i="1"/>
  <c r="O282" i="1"/>
  <c r="N282" i="1"/>
  <c r="M282" i="1"/>
  <c r="L282" i="1"/>
  <c r="J282" i="1"/>
  <c r="H282" i="1"/>
  <c r="G282" i="1"/>
  <c r="E282" i="1"/>
  <c r="AA279" i="1"/>
  <c r="Y279" i="1"/>
  <c r="V279" i="1"/>
  <c r="T279" i="1"/>
  <c r="S279" i="1"/>
  <c r="P45" i="4" s="1"/>
  <c r="R279" i="1"/>
  <c r="Q45" i="4" s="1"/>
  <c r="Q279" i="1"/>
  <c r="O279" i="1"/>
  <c r="N279" i="1"/>
  <c r="K45" i="4" s="1"/>
  <c r="M279" i="1"/>
  <c r="L45" i="4" s="1"/>
  <c r="L279" i="1"/>
  <c r="J279" i="1"/>
  <c r="I279" i="1"/>
  <c r="F45" i="4" s="1"/>
  <c r="H279" i="1"/>
  <c r="G45" i="4" s="1"/>
  <c r="G279" i="1"/>
  <c r="E279" i="1"/>
  <c r="Z278" i="1"/>
  <c r="U278" i="1"/>
  <c r="K278" i="1"/>
  <c r="AC279" i="1"/>
  <c r="Z45" i="4" s="1"/>
  <c r="X279" i="1"/>
  <c r="U45" i="4" s="1"/>
  <c r="P279" i="1"/>
  <c r="F277" i="1"/>
  <c r="F279" i="1" s="1"/>
  <c r="C277" i="1"/>
  <c r="C279" i="1" s="1"/>
  <c r="Z158" i="1"/>
  <c r="F158" i="1"/>
  <c r="C158" i="1"/>
  <c r="Z245" i="1"/>
  <c r="U245" i="1"/>
  <c r="P245" i="1"/>
  <c r="F245" i="1"/>
  <c r="C245" i="1"/>
  <c r="Z251" i="1"/>
  <c r="U251" i="1"/>
  <c r="P251" i="1"/>
  <c r="F251" i="1"/>
  <c r="C251" i="1"/>
  <c r="Z250" i="1"/>
  <c r="U250" i="1"/>
  <c r="P250" i="1"/>
  <c r="F250" i="1"/>
  <c r="C250" i="1"/>
  <c r="Z252" i="1"/>
  <c r="U252" i="1"/>
  <c r="P252" i="1"/>
  <c r="F252" i="1"/>
  <c r="C252" i="1"/>
  <c r="Z242" i="1"/>
  <c r="U242" i="1"/>
  <c r="P242" i="1"/>
  <c r="F242" i="1"/>
  <c r="P154" i="1"/>
  <c r="K154" i="1"/>
  <c r="F154" i="1"/>
  <c r="P153" i="1"/>
  <c r="K153" i="1"/>
  <c r="F153" i="1"/>
  <c r="P152" i="1"/>
  <c r="K152" i="1"/>
  <c r="F152" i="1"/>
  <c r="P151" i="1"/>
  <c r="K151" i="1"/>
  <c r="F151" i="1"/>
  <c r="P150" i="1"/>
  <c r="K150" i="1"/>
  <c r="F150" i="1"/>
  <c r="C150" i="1"/>
  <c r="P149" i="1"/>
  <c r="K149" i="1"/>
  <c r="F149" i="1"/>
  <c r="C149" i="1"/>
  <c r="P148" i="1"/>
  <c r="K148" i="1"/>
  <c r="F148" i="1"/>
  <c r="C148" i="1"/>
  <c r="P147" i="1"/>
  <c r="K147" i="1"/>
  <c r="F147" i="1"/>
  <c r="C147" i="1"/>
  <c r="P146" i="1"/>
  <c r="K146" i="1"/>
  <c r="F146" i="1"/>
  <c r="C146" i="1"/>
  <c r="P145" i="1"/>
  <c r="K145" i="1"/>
  <c r="F145" i="1"/>
  <c r="C145" i="1"/>
  <c r="P144" i="1"/>
  <c r="K144" i="1"/>
  <c r="F144" i="1"/>
  <c r="C144" i="1"/>
  <c r="P143" i="1"/>
  <c r="K143" i="1"/>
  <c r="F143" i="1"/>
  <c r="C143" i="1"/>
  <c r="P142" i="1"/>
  <c r="K142" i="1"/>
  <c r="F142" i="1"/>
  <c r="P141" i="1"/>
  <c r="K141" i="1"/>
  <c r="F141" i="1"/>
  <c r="P140" i="1"/>
  <c r="K140" i="1"/>
  <c r="F140" i="1"/>
  <c r="P139" i="1"/>
  <c r="K139" i="1"/>
  <c r="F139" i="1"/>
  <c r="P138" i="1"/>
  <c r="K138" i="1"/>
  <c r="F138" i="1"/>
  <c r="P137" i="1"/>
  <c r="K137" i="1"/>
  <c r="F137" i="1"/>
  <c r="P136" i="1"/>
  <c r="K136" i="1"/>
  <c r="F136" i="1"/>
  <c r="K135" i="1"/>
  <c r="F135" i="1"/>
  <c r="C135" i="1"/>
  <c r="K134" i="1"/>
  <c r="F134" i="1"/>
  <c r="C134" i="1"/>
  <c r="K133" i="1"/>
  <c r="F133" i="1"/>
  <c r="C133" i="1"/>
  <c r="K132" i="1"/>
  <c r="F132" i="1"/>
  <c r="C132" i="1"/>
  <c r="K131" i="1"/>
  <c r="F131" i="1"/>
  <c r="C131" i="1"/>
  <c r="K130" i="1"/>
  <c r="F130" i="1"/>
  <c r="C130" i="1"/>
  <c r="K129" i="1"/>
  <c r="F129" i="1"/>
  <c r="C129" i="1"/>
  <c r="K128" i="1"/>
  <c r="F128" i="1"/>
  <c r="C128" i="1"/>
  <c r="K127" i="1"/>
  <c r="F127" i="1"/>
  <c r="C127" i="1"/>
  <c r="K126" i="1"/>
  <c r="F126" i="1"/>
  <c r="C126" i="1"/>
  <c r="K125" i="1"/>
  <c r="F125" i="1"/>
  <c r="S124" i="1"/>
  <c r="R124" i="1"/>
  <c r="F124" i="1"/>
  <c r="D124" i="1" s="1"/>
  <c r="P123" i="1"/>
  <c r="F123" i="1"/>
  <c r="F122" i="1"/>
  <c r="D122" i="1" s="1"/>
  <c r="P121" i="1"/>
  <c r="F121" i="1"/>
  <c r="P120" i="1"/>
  <c r="F120" i="1"/>
  <c r="P119" i="1"/>
  <c r="F119" i="1"/>
  <c r="Z249" i="1"/>
  <c r="U249" i="1"/>
  <c r="P249" i="1"/>
  <c r="F249" i="1"/>
  <c r="C249" i="1"/>
  <c r="Z118" i="1"/>
  <c r="P118" i="1"/>
  <c r="K118" i="1"/>
  <c r="F118" i="1"/>
  <c r="C118" i="1"/>
  <c r="Z246" i="1"/>
  <c r="U246" i="1"/>
  <c r="P246" i="1"/>
  <c r="F246" i="1"/>
  <c r="C246" i="1"/>
  <c r="Z243" i="1"/>
  <c r="U243" i="1"/>
  <c r="P243" i="1"/>
  <c r="F243" i="1"/>
  <c r="C243" i="1"/>
  <c r="Z117" i="1"/>
  <c r="P117" i="1"/>
  <c r="K117" i="1"/>
  <c r="F117" i="1"/>
  <c r="C117" i="1"/>
  <c r="Z244" i="1"/>
  <c r="U244" i="1"/>
  <c r="P244" i="1"/>
  <c r="F244" i="1"/>
  <c r="C244" i="1"/>
  <c r="Z247" i="1"/>
  <c r="U247" i="1"/>
  <c r="P247" i="1"/>
  <c r="F247" i="1"/>
  <c r="C247" i="1"/>
  <c r="Z248" i="1"/>
  <c r="U248" i="1"/>
  <c r="P248" i="1"/>
  <c r="F248" i="1"/>
  <c r="C248" i="1"/>
  <c r="L41" i="4"/>
  <c r="Z101" i="1"/>
  <c r="K101" i="1"/>
  <c r="C101" i="1"/>
  <c r="K100" i="1"/>
  <c r="D100" i="1" s="1"/>
  <c r="C100" i="1"/>
  <c r="K99" i="1"/>
  <c r="C99" i="1"/>
  <c r="Z98" i="1"/>
  <c r="K98" i="1"/>
  <c r="C98" i="1"/>
  <c r="C97" i="1"/>
  <c r="Z96" i="1"/>
  <c r="D96" i="1" s="1"/>
  <c r="K95" i="1"/>
  <c r="K105" i="1"/>
  <c r="F105" i="1"/>
  <c r="C105" i="1"/>
  <c r="Z94" i="1"/>
  <c r="D94" i="1" s="1"/>
  <c r="Z104" i="1"/>
  <c r="P104" i="1"/>
  <c r="P115" i="1" s="1"/>
  <c r="K104" i="1"/>
  <c r="C104" i="1"/>
  <c r="P41" i="4"/>
  <c r="Q41" i="4"/>
  <c r="K113" i="1"/>
  <c r="D113" i="1" s="1"/>
  <c r="C113" i="1"/>
  <c r="K112" i="1"/>
  <c r="F112" i="1"/>
  <c r="C112" i="1"/>
  <c r="N110" i="1"/>
  <c r="C110" i="1"/>
  <c r="Z109" i="1"/>
  <c r="K109" i="1"/>
  <c r="C109" i="1"/>
  <c r="Z39" i="4"/>
  <c r="AA39" i="4"/>
  <c r="U39" i="4"/>
  <c r="V39" i="4"/>
  <c r="P39" i="4"/>
  <c r="Q39" i="4"/>
  <c r="L39" i="4"/>
  <c r="G39" i="4"/>
  <c r="Z75" i="1"/>
  <c r="U75" i="1"/>
  <c r="P75" i="1"/>
  <c r="F75" i="1"/>
  <c r="Z74" i="1"/>
  <c r="U74" i="1"/>
  <c r="P74" i="1"/>
  <c r="P73" i="1"/>
  <c r="Z71" i="1"/>
  <c r="P70" i="1"/>
  <c r="F69" i="1"/>
  <c r="Z68" i="1"/>
  <c r="U68" i="1"/>
  <c r="P68" i="1"/>
  <c r="N68" i="1"/>
  <c r="N91" i="1" s="1"/>
  <c r="K39" i="4" s="1"/>
  <c r="J39" i="4" s="1"/>
  <c r="F68" i="1"/>
  <c r="C68" i="1"/>
  <c r="C91" i="1" s="1"/>
  <c r="P61" i="1"/>
  <c r="D61" i="1" s="1"/>
  <c r="P60" i="1"/>
  <c r="D60" i="1" s="1"/>
  <c r="AC66" i="1"/>
  <c r="AB58" i="1"/>
  <c r="AB66" i="1" s="1"/>
  <c r="AA58" i="1"/>
  <c r="Y58" i="1"/>
  <c r="S58" i="1"/>
  <c r="R58" i="1"/>
  <c r="Q58" i="1"/>
  <c r="N58" i="1"/>
  <c r="M58" i="1"/>
  <c r="L58" i="1"/>
  <c r="K58" i="1"/>
  <c r="J58" i="1"/>
  <c r="I58" i="1"/>
  <c r="H58" i="1"/>
  <c r="G58" i="1"/>
  <c r="E58" i="1"/>
  <c r="C58" i="1" s="1"/>
  <c r="P57" i="1"/>
  <c r="K57" i="1"/>
  <c r="P56" i="1"/>
  <c r="K56" i="1"/>
  <c r="P55" i="1"/>
  <c r="M55" i="1"/>
  <c r="K55" i="1" s="1"/>
  <c r="AA54" i="1"/>
  <c r="Y54" i="1"/>
  <c r="Q54" i="1"/>
  <c r="O54" i="1"/>
  <c r="N54" i="1"/>
  <c r="L54" i="1"/>
  <c r="J54" i="1"/>
  <c r="I54" i="1"/>
  <c r="H54" i="1"/>
  <c r="G54" i="1"/>
  <c r="H45" i="4" s="1"/>
  <c r="F54" i="1"/>
  <c r="E54" i="1"/>
  <c r="K53" i="1"/>
  <c r="K52" i="1"/>
  <c r="S51" i="1"/>
  <c r="S50" i="1" s="1"/>
  <c r="R51" i="1"/>
  <c r="R50" i="1" s="1"/>
  <c r="M51" i="1"/>
  <c r="K51" i="1" s="1"/>
  <c r="C51" i="1"/>
  <c r="C50" i="1" s="1"/>
  <c r="AA50" i="1"/>
  <c r="Y50" i="1"/>
  <c r="T50" i="1"/>
  <c r="Q50" i="1"/>
  <c r="P50" i="1"/>
  <c r="O50" i="1"/>
  <c r="N50" i="1"/>
  <c r="L50" i="1"/>
  <c r="J50" i="1"/>
  <c r="I50" i="1"/>
  <c r="H50" i="1"/>
  <c r="G50" i="1"/>
  <c r="F50" i="1"/>
  <c r="E50" i="1"/>
  <c r="F39" i="1"/>
  <c r="AC39" i="1"/>
  <c r="AB39" i="1"/>
  <c r="Z39" i="1"/>
  <c r="Y39" i="1"/>
  <c r="X39" i="1"/>
  <c r="W39" i="1"/>
  <c r="U39" i="1"/>
  <c r="T39" i="1"/>
  <c r="S39" i="1"/>
  <c r="R39" i="1"/>
  <c r="P39" i="1"/>
  <c r="O39" i="1"/>
  <c r="N39" i="1"/>
  <c r="M39" i="1"/>
  <c r="J39" i="1"/>
  <c r="I39" i="1"/>
  <c r="H39" i="1"/>
  <c r="G39" i="1"/>
  <c r="C39" i="1"/>
  <c r="D38" i="1"/>
  <c r="D37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L37" i="1"/>
  <c r="J37" i="1"/>
  <c r="I37" i="1"/>
  <c r="H37" i="1"/>
  <c r="G37" i="1"/>
  <c r="K36" i="1"/>
  <c r="C36" i="1"/>
  <c r="Z35" i="1"/>
  <c r="K35" i="1"/>
  <c r="C35" i="1"/>
  <c r="AC33" i="1"/>
  <c r="K34" i="1"/>
  <c r="C34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P32" i="1"/>
  <c r="K32" i="1"/>
  <c r="C32" i="1"/>
  <c r="P31" i="1"/>
  <c r="K31" i="1"/>
  <c r="C31" i="1"/>
  <c r="S29" i="1"/>
  <c r="R29" i="1"/>
  <c r="K30" i="1"/>
  <c r="D30" i="1" s="1"/>
  <c r="C30" i="1"/>
  <c r="AA29" i="1"/>
  <c r="Y29" i="1"/>
  <c r="V29" i="1"/>
  <c r="T29" i="1"/>
  <c r="Q29" i="1"/>
  <c r="N29" i="1"/>
  <c r="M29" i="1"/>
  <c r="L29" i="1"/>
  <c r="J29" i="1"/>
  <c r="I29" i="1"/>
  <c r="H29" i="1"/>
  <c r="G29" i="1"/>
  <c r="F29" i="1"/>
  <c r="E29" i="1"/>
  <c r="P28" i="1"/>
  <c r="D28" i="1" s="1"/>
  <c r="P27" i="1"/>
  <c r="K27" i="1"/>
  <c r="C27" i="1"/>
  <c r="M26" i="1"/>
  <c r="C26" i="1"/>
  <c r="AC25" i="1"/>
  <c r="AB25" i="1"/>
  <c r="AA25" i="1"/>
  <c r="Y25" i="1"/>
  <c r="X25" i="1"/>
  <c r="W25" i="1"/>
  <c r="V25" i="1"/>
  <c r="T25" i="1"/>
  <c r="S25" i="1"/>
  <c r="R25" i="1"/>
  <c r="Q25" i="1"/>
  <c r="O25" i="1"/>
  <c r="L25" i="1"/>
  <c r="J25" i="1"/>
  <c r="I25" i="1"/>
  <c r="H25" i="1"/>
  <c r="G25" i="1"/>
  <c r="F25" i="1"/>
  <c r="E25" i="1"/>
  <c r="D24" i="1"/>
  <c r="C24" i="1"/>
  <c r="D23" i="1"/>
  <c r="C23" i="1"/>
  <c r="M21" i="1"/>
  <c r="D22" i="1"/>
  <c r="C22" i="1"/>
  <c r="AC21" i="1"/>
  <c r="AB21" i="1"/>
  <c r="AA21" i="1"/>
  <c r="Z21" i="1"/>
  <c r="Y21" i="1"/>
  <c r="V21" i="1"/>
  <c r="U21" i="1"/>
  <c r="T21" i="1"/>
  <c r="R21" i="1"/>
  <c r="Q21" i="1"/>
  <c r="N21" i="1"/>
  <c r="L21" i="1"/>
  <c r="K21" i="1"/>
  <c r="J21" i="1"/>
  <c r="I21" i="1"/>
  <c r="H21" i="1"/>
  <c r="G21" i="1"/>
  <c r="F21" i="1"/>
  <c r="E21" i="1"/>
  <c r="AC20" i="1"/>
  <c r="Z20" i="1" s="1"/>
  <c r="C20" i="1"/>
  <c r="AC19" i="1"/>
  <c r="C19" i="1"/>
  <c r="C18" i="1"/>
  <c r="X17" i="1"/>
  <c r="W17" i="1"/>
  <c r="K18" i="1"/>
  <c r="K17" i="1" s="1"/>
  <c r="AA17" i="1"/>
  <c r="V17" i="1"/>
  <c r="T17" i="1"/>
  <c r="S17" i="1"/>
  <c r="R17" i="1"/>
  <c r="Q17" i="1"/>
  <c r="P17" i="1"/>
  <c r="O17" i="1"/>
  <c r="M17" i="1"/>
  <c r="I17" i="1"/>
  <c r="H17" i="1"/>
  <c r="G17" i="1"/>
  <c r="F17" i="1"/>
  <c r="E17" i="1"/>
  <c r="K16" i="1"/>
  <c r="D16" i="1" s="1"/>
  <c r="E16" i="1"/>
  <c r="E13" i="1" s="1"/>
  <c r="K15" i="1"/>
  <c r="C15" i="1"/>
  <c r="D14" i="1"/>
  <c r="C14" i="1"/>
  <c r="AC13" i="1"/>
  <c r="AB13" i="1"/>
  <c r="AA13" i="1"/>
  <c r="Z13" i="1"/>
  <c r="Y13" i="1"/>
  <c r="X13" i="1"/>
  <c r="W13" i="1"/>
  <c r="V13" i="1"/>
  <c r="U13" i="1"/>
  <c r="T13" i="1"/>
  <c r="R13" i="1"/>
  <c r="Q13" i="1"/>
  <c r="L13" i="1"/>
  <c r="J13" i="1"/>
  <c r="I13" i="1"/>
  <c r="H13" i="1"/>
  <c r="G13" i="1"/>
  <c r="F13" i="1"/>
  <c r="Z12" i="1"/>
  <c r="U12" i="1"/>
  <c r="P12" i="1"/>
  <c r="K12" i="1"/>
  <c r="C12" i="1"/>
  <c r="Z11" i="1"/>
  <c r="U11" i="1"/>
  <c r="P11" i="1"/>
  <c r="K11" i="1"/>
  <c r="F11" i="1"/>
  <c r="C11" i="1"/>
  <c r="Z10" i="1"/>
  <c r="S9" i="1"/>
  <c r="R9" i="1"/>
  <c r="C10" i="1"/>
  <c r="AC9" i="1"/>
  <c r="AB9" i="1"/>
  <c r="AA9" i="1"/>
  <c r="Y9" i="1"/>
  <c r="W9" i="1"/>
  <c r="V9" i="1"/>
  <c r="T9" i="1"/>
  <c r="Q9" i="1"/>
  <c r="O9" i="1"/>
  <c r="N9" i="1"/>
  <c r="M9" i="1"/>
  <c r="L9" i="1"/>
  <c r="I9" i="1"/>
  <c r="H9" i="1"/>
  <c r="G9" i="1"/>
  <c r="E9" i="1"/>
  <c r="X367" i="5"/>
  <c r="S368" i="5"/>
  <c r="M367" i="5"/>
  <c r="H367" i="5"/>
  <c r="C367" i="5"/>
  <c r="W359" i="5"/>
  <c r="R359" i="5"/>
  <c r="M359" i="5"/>
  <c r="H359" i="5"/>
  <c r="W358" i="5"/>
  <c r="R358" i="5"/>
  <c r="M358" i="5"/>
  <c r="H358" i="5"/>
  <c r="C358" i="5"/>
  <c r="M348" i="5"/>
  <c r="H348" i="5"/>
  <c r="C348" i="5"/>
  <c r="M325" i="5"/>
  <c r="H325" i="5"/>
  <c r="C325" i="5"/>
  <c r="M277" i="5"/>
  <c r="H277" i="5"/>
  <c r="C277" i="5"/>
  <c r="W139" i="5"/>
  <c r="R139" i="5"/>
  <c r="M139" i="5"/>
  <c r="H139" i="5"/>
  <c r="M91" i="5"/>
  <c r="H91" i="5"/>
  <c r="C91" i="5"/>
  <c r="C78" i="5"/>
  <c r="AB78" i="5" s="1"/>
  <c r="M28" i="5"/>
  <c r="H28" i="5"/>
  <c r="C28" i="5"/>
  <c r="M8" i="5"/>
  <c r="H8" i="5"/>
  <c r="C8" i="5"/>
  <c r="J32" i="4" l="1"/>
  <c r="F91" i="1"/>
  <c r="Z91" i="1"/>
  <c r="N48" i="1"/>
  <c r="K275" i="1"/>
  <c r="K42" i="4"/>
  <c r="J42" i="4" s="1"/>
  <c r="N115" i="1"/>
  <c r="K41" i="4" s="1"/>
  <c r="D419" i="1"/>
  <c r="D420" i="1"/>
  <c r="D422" i="1"/>
  <c r="D424" i="1"/>
  <c r="D426" i="1"/>
  <c r="D433" i="1"/>
  <c r="D436" i="1"/>
  <c r="D418" i="1"/>
  <c r="D421" i="1"/>
  <c r="D423" i="1"/>
  <c r="D425" i="1"/>
  <c r="D427" i="1"/>
  <c r="D435" i="1"/>
  <c r="U91" i="1"/>
  <c r="K457" i="1"/>
  <c r="P91" i="1"/>
  <c r="F415" i="1"/>
  <c r="D112" i="1"/>
  <c r="D105" i="1"/>
  <c r="D119" i="1"/>
  <c r="D121" i="1"/>
  <c r="D283" i="1"/>
  <c r="D289" i="1"/>
  <c r="D299" i="1"/>
  <c r="D300" i="1"/>
  <c r="D301" i="1"/>
  <c r="D302" i="1"/>
  <c r="D303" i="1"/>
  <c r="D311" i="1"/>
  <c r="D318" i="1"/>
  <c r="D319" i="1"/>
  <c r="D320" i="1"/>
  <c r="D326" i="1"/>
  <c r="D327" i="1"/>
  <c r="D336" i="1"/>
  <c r="D339" i="1"/>
  <c r="D342" i="1"/>
  <c r="D345" i="1"/>
  <c r="D356" i="1"/>
  <c r="D360" i="1"/>
  <c r="D364" i="1"/>
  <c r="D366" i="1"/>
  <c r="D370" i="1"/>
  <c r="D375" i="1"/>
  <c r="D385" i="1"/>
  <c r="D387" i="1"/>
  <c r="D390" i="1"/>
  <c r="D393" i="1"/>
  <c r="D396" i="1"/>
  <c r="D399" i="1"/>
  <c r="D402" i="1"/>
  <c r="D405" i="1"/>
  <c r="D411" i="1"/>
  <c r="D417" i="1"/>
  <c r="D428" i="1"/>
  <c r="D429" i="1"/>
  <c r="D430" i="1"/>
  <c r="D431" i="1"/>
  <c r="D432" i="1"/>
  <c r="D434" i="1"/>
  <c r="D437" i="1"/>
  <c r="D438" i="1"/>
  <c r="D446" i="1"/>
  <c r="AA66" i="1"/>
  <c r="U275" i="1"/>
  <c r="D98" i="1"/>
  <c r="D120" i="1"/>
  <c r="D449" i="1"/>
  <c r="D56" i="1"/>
  <c r="D101" i="1"/>
  <c r="D284" i="1"/>
  <c r="D285" i="1"/>
  <c r="D290" i="1"/>
  <c r="D304" i="1"/>
  <c r="D305" i="1"/>
  <c r="D312" i="1"/>
  <c r="D313" i="1"/>
  <c r="D314" i="1"/>
  <c r="D321" i="1"/>
  <c r="D328" i="1"/>
  <c r="D337" i="1"/>
  <c r="D340" i="1"/>
  <c r="D346" i="1"/>
  <c r="D349" i="1"/>
  <c r="D352" i="1"/>
  <c r="D354" i="1"/>
  <c r="D357" i="1"/>
  <c r="D361" i="1"/>
  <c r="D367" i="1"/>
  <c r="D373" i="1"/>
  <c r="D376" i="1"/>
  <c r="D378" i="1"/>
  <c r="D380" i="1"/>
  <c r="D382" i="1"/>
  <c r="D388" i="1"/>
  <c r="D391" i="1"/>
  <c r="D394" i="1"/>
  <c r="D397" i="1"/>
  <c r="D400" i="1"/>
  <c r="D406" i="1"/>
  <c r="D409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9" i="1"/>
  <c r="D510" i="1"/>
  <c r="D511" i="1"/>
  <c r="D512" i="1"/>
  <c r="R528" i="1"/>
  <c r="D286" i="1"/>
  <c r="D291" i="1"/>
  <c r="D292" i="1"/>
  <c r="D293" i="1"/>
  <c r="D294" i="1"/>
  <c r="D295" i="1"/>
  <c r="D296" i="1"/>
  <c r="D297" i="1"/>
  <c r="D306" i="1"/>
  <c r="D307" i="1"/>
  <c r="D308" i="1"/>
  <c r="D315" i="1"/>
  <c r="D322" i="1"/>
  <c r="D323" i="1"/>
  <c r="D324" i="1"/>
  <c r="D329" i="1"/>
  <c r="D330" i="1"/>
  <c r="D334" i="1"/>
  <c r="D338" i="1"/>
  <c r="D341" i="1"/>
  <c r="D343" i="1"/>
  <c r="D347" i="1"/>
  <c r="D350" i="1"/>
  <c r="D355" i="1"/>
  <c r="D358" i="1"/>
  <c r="D362" i="1"/>
  <c r="D365" i="1"/>
  <c r="D368" i="1"/>
  <c r="D371" i="1"/>
  <c r="D383" i="1"/>
  <c r="D386" i="1"/>
  <c r="D389" i="1"/>
  <c r="D395" i="1"/>
  <c r="D398" i="1"/>
  <c r="D401" i="1"/>
  <c r="D403" i="1"/>
  <c r="D407" i="1"/>
  <c r="D448" i="1"/>
  <c r="D513" i="1"/>
  <c r="D514" i="1"/>
  <c r="D515" i="1"/>
  <c r="AC17" i="1"/>
  <c r="AC48" i="1" s="1"/>
  <c r="Y66" i="1"/>
  <c r="D55" i="1"/>
  <c r="D57" i="1"/>
  <c r="D104" i="1"/>
  <c r="D123" i="1"/>
  <c r="C282" i="1"/>
  <c r="D287" i="1"/>
  <c r="D288" i="1"/>
  <c r="D298" i="1"/>
  <c r="D309" i="1"/>
  <c r="D310" i="1"/>
  <c r="D316" i="1"/>
  <c r="D317" i="1"/>
  <c r="D325" i="1"/>
  <c r="D331" i="1"/>
  <c r="D332" i="1"/>
  <c r="D335" i="1"/>
  <c r="D344" i="1"/>
  <c r="D348" i="1"/>
  <c r="D351" i="1"/>
  <c r="D353" i="1"/>
  <c r="D359" i="1"/>
  <c r="D363" i="1"/>
  <c r="D369" i="1"/>
  <c r="D372" i="1"/>
  <c r="D374" i="1"/>
  <c r="D377" i="1"/>
  <c r="D379" i="1"/>
  <c r="D381" i="1"/>
  <c r="D384" i="1"/>
  <c r="D392" i="1"/>
  <c r="D404" i="1"/>
  <c r="D408" i="1"/>
  <c r="D410" i="1"/>
  <c r="D413" i="1"/>
  <c r="D414" i="1"/>
  <c r="D445" i="1"/>
  <c r="D447" i="1"/>
  <c r="D451" i="1"/>
  <c r="D452" i="1"/>
  <c r="D453" i="1"/>
  <c r="D454" i="1"/>
  <c r="D455" i="1"/>
  <c r="D456" i="1"/>
  <c r="D502" i="1"/>
  <c r="D503" i="1"/>
  <c r="D504" i="1"/>
  <c r="D505" i="1"/>
  <c r="D506" i="1"/>
  <c r="D507" i="1"/>
  <c r="AG88" i="4"/>
  <c r="H368" i="5"/>
  <c r="F66" i="1"/>
  <c r="J66" i="1"/>
  <c r="I66" i="1"/>
  <c r="F38" i="4" s="1"/>
  <c r="O66" i="1"/>
  <c r="G66" i="1"/>
  <c r="H66" i="1"/>
  <c r="G38" i="4" s="1"/>
  <c r="D252" i="1"/>
  <c r="N66" i="1"/>
  <c r="K38" i="4" s="1"/>
  <c r="Z38" i="4"/>
  <c r="S66" i="1"/>
  <c r="P38" i="4" s="1"/>
  <c r="T66" i="1"/>
  <c r="AB139" i="5"/>
  <c r="AF82" i="4"/>
  <c r="AE82" i="4"/>
  <c r="F275" i="1"/>
  <c r="E66" i="1"/>
  <c r="L66" i="1"/>
  <c r="Q66" i="1"/>
  <c r="V66" i="1"/>
  <c r="AA38" i="4"/>
  <c r="R66" i="1"/>
  <c r="Q38" i="4" s="1"/>
  <c r="V38" i="4"/>
  <c r="O62" i="4"/>
  <c r="O86" i="4" s="1"/>
  <c r="AH88" i="4"/>
  <c r="F115" i="1"/>
  <c r="AF88" i="4"/>
  <c r="AH82" i="4"/>
  <c r="AG82" i="4"/>
  <c r="AE76" i="4"/>
  <c r="F88" i="4"/>
  <c r="AE88" i="4" s="1"/>
  <c r="C368" i="5"/>
  <c r="W367" i="5"/>
  <c r="W368" i="5" s="1"/>
  <c r="X368" i="5"/>
  <c r="M368" i="5"/>
  <c r="H115" i="1"/>
  <c r="G41" i="4" s="1"/>
  <c r="C115" i="1"/>
  <c r="I115" i="1"/>
  <c r="F41" i="4" s="1"/>
  <c r="P415" i="1"/>
  <c r="E62" i="4"/>
  <c r="E86" i="4" s="1"/>
  <c r="J62" i="4"/>
  <c r="J86" i="4" s="1"/>
  <c r="Y55" i="4"/>
  <c r="U62" i="4"/>
  <c r="U86" i="4" s="1"/>
  <c r="C415" i="1"/>
  <c r="Z415" i="1"/>
  <c r="S48" i="1"/>
  <c r="T48" i="1"/>
  <c r="X48" i="1"/>
  <c r="U37" i="4" s="1"/>
  <c r="I48" i="1"/>
  <c r="O48" i="1"/>
  <c r="W48" i="1"/>
  <c r="V37" i="4" s="1"/>
  <c r="R48" i="1"/>
  <c r="K13" i="1"/>
  <c r="D13" i="1" s="1"/>
  <c r="G48" i="1"/>
  <c r="H37" i="4" s="1"/>
  <c r="H48" i="1"/>
  <c r="G37" i="4" s="1"/>
  <c r="J48" i="1"/>
  <c r="H39" i="4"/>
  <c r="E39" i="4" s="1"/>
  <c r="Q40" i="1"/>
  <c r="Q39" i="1" s="1"/>
  <c r="Q48" i="1" s="1"/>
  <c r="E39" i="1"/>
  <c r="E48" i="1" s="1"/>
  <c r="C13" i="1"/>
  <c r="U50" i="1"/>
  <c r="U66" i="1" s="1"/>
  <c r="H528" i="1"/>
  <c r="I528" i="1"/>
  <c r="I530" i="1" s="1"/>
  <c r="N528" i="1"/>
  <c r="AA528" i="1"/>
  <c r="E528" i="1"/>
  <c r="J528" i="1"/>
  <c r="Q528" i="1"/>
  <c r="AB528" i="1"/>
  <c r="M528" i="1"/>
  <c r="G528" i="1"/>
  <c r="L528" i="1"/>
  <c r="C412" i="1"/>
  <c r="Z41" i="4"/>
  <c r="N275" i="1"/>
  <c r="K43" i="4" s="1"/>
  <c r="S275" i="1"/>
  <c r="P43" i="4" s="1"/>
  <c r="V43" i="4"/>
  <c r="U43" i="4"/>
  <c r="C275" i="1"/>
  <c r="M275" i="1"/>
  <c r="L43" i="4" s="1"/>
  <c r="R275" i="1"/>
  <c r="Q43" i="4" s="1"/>
  <c r="AC275" i="1"/>
  <c r="Z43" i="4" s="1"/>
  <c r="Y43" i="4" s="1"/>
  <c r="F37" i="1"/>
  <c r="AA41" i="4"/>
  <c r="H442" i="1"/>
  <c r="M442" i="1"/>
  <c r="AB442" i="1"/>
  <c r="Z136" i="1"/>
  <c r="D136" i="1" s="1"/>
  <c r="C25" i="1"/>
  <c r="Z137" i="1"/>
  <c r="D137" i="1" s="1"/>
  <c r="E442" i="1"/>
  <c r="J442" i="1"/>
  <c r="AA442" i="1"/>
  <c r="AA530" i="1" s="1"/>
  <c r="AG76" i="4"/>
  <c r="AD25" i="4"/>
  <c r="Z34" i="1"/>
  <c r="AD60" i="4"/>
  <c r="AH62" i="4"/>
  <c r="AH76" i="4"/>
  <c r="X282" i="1"/>
  <c r="X442" i="1" s="1"/>
  <c r="X530" i="1" s="1"/>
  <c r="U46" i="4" s="1"/>
  <c r="AD23" i="4"/>
  <c r="AD27" i="4"/>
  <c r="AD28" i="4"/>
  <c r="AB325" i="5"/>
  <c r="Z450" i="1"/>
  <c r="AD13" i="4"/>
  <c r="AD15" i="4"/>
  <c r="AF62" i="4"/>
  <c r="AB28" i="5"/>
  <c r="AB277" i="5"/>
  <c r="R367" i="5"/>
  <c r="R368" i="5" s="1"/>
  <c r="P131" i="1"/>
  <c r="D131" i="1" s="1"/>
  <c r="P135" i="1"/>
  <c r="D135" i="1" s="1"/>
  <c r="AF32" i="4"/>
  <c r="AD67" i="4"/>
  <c r="Y76" i="4"/>
  <c r="Y88" i="4" s="1"/>
  <c r="P9" i="1"/>
  <c r="G442" i="1"/>
  <c r="Q442" i="1"/>
  <c r="D524" i="1"/>
  <c r="D416" i="1"/>
  <c r="K450" i="1"/>
  <c r="Z9" i="1"/>
  <c r="K33" i="1"/>
  <c r="M50" i="1"/>
  <c r="P450" i="1"/>
  <c r="D525" i="1"/>
  <c r="C54" i="1"/>
  <c r="D12" i="1"/>
  <c r="U17" i="1"/>
  <c r="AB358" i="5"/>
  <c r="AB91" i="5"/>
  <c r="AB359" i="5"/>
  <c r="AB348" i="5"/>
  <c r="AD71" i="4"/>
  <c r="E72" i="4"/>
  <c r="O72" i="4"/>
  <c r="O76" i="4" s="1"/>
  <c r="O88" i="4" s="1"/>
  <c r="AF76" i="4"/>
  <c r="J82" i="4"/>
  <c r="E17" i="4"/>
  <c r="AD17" i="4" s="1"/>
  <c r="AD22" i="4"/>
  <c r="Y31" i="4"/>
  <c r="Y32" i="4" s="1"/>
  <c r="Y82" i="4" s="1"/>
  <c r="AG32" i="4"/>
  <c r="I79" i="4"/>
  <c r="AH46" i="4"/>
  <c r="S79" i="4"/>
  <c r="AC79" i="4"/>
  <c r="T62" i="4"/>
  <c r="T86" i="4" s="1"/>
  <c r="AD74" i="4"/>
  <c r="O32" i="4"/>
  <c r="O82" i="4" s="1"/>
  <c r="AD18" i="4"/>
  <c r="AD21" i="4"/>
  <c r="AH32" i="4"/>
  <c r="J72" i="4"/>
  <c r="T76" i="4"/>
  <c r="T88" i="4" s="1"/>
  <c r="AD59" i="4"/>
  <c r="AG62" i="4"/>
  <c r="U9" i="1"/>
  <c r="C16" i="1"/>
  <c r="C21" i="1"/>
  <c r="D20" i="1"/>
  <c r="AE32" i="4"/>
  <c r="D10" i="1"/>
  <c r="Y17" i="1"/>
  <c r="C17" i="1" s="1"/>
  <c r="D52" i="1"/>
  <c r="M54" i="1"/>
  <c r="D70" i="1"/>
  <c r="Z142" i="1"/>
  <c r="D142" i="1" s="1"/>
  <c r="Z143" i="1"/>
  <c r="D143" i="1" s="1"/>
  <c r="Z147" i="1"/>
  <c r="D147" i="1" s="1"/>
  <c r="K110" i="1"/>
  <c r="D110" i="1" s="1"/>
  <c r="D516" i="1"/>
  <c r="W79" i="4"/>
  <c r="AB33" i="1"/>
  <c r="AB48" i="1" s="1"/>
  <c r="D72" i="1"/>
  <c r="Z140" i="1"/>
  <c r="D140" i="1" s="1"/>
  <c r="Z145" i="1"/>
  <c r="D145" i="1" s="1"/>
  <c r="Z149" i="1"/>
  <c r="D149" i="1" s="1"/>
  <c r="K412" i="1"/>
  <c r="P412" i="1"/>
  <c r="D520" i="1"/>
  <c r="D522" i="1"/>
  <c r="D527" i="1"/>
  <c r="T31" i="4"/>
  <c r="T32" i="4" s="1"/>
  <c r="T82" i="4" s="1"/>
  <c r="N79" i="4"/>
  <c r="X79" i="4"/>
  <c r="Y56" i="4"/>
  <c r="AD56" i="4" s="1"/>
  <c r="Y58" i="4"/>
  <c r="AD58" i="4" s="1"/>
  <c r="AB8" i="5"/>
  <c r="Z154" i="1"/>
  <c r="D154" i="1" s="1"/>
  <c r="P282" i="1"/>
  <c r="R79" i="4"/>
  <c r="AB79" i="4"/>
  <c r="O442" i="1"/>
  <c r="P29" i="1"/>
  <c r="D32" i="1"/>
  <c r="D27" i="1"/>
  <c r="P54" i="1"/>
  <c r="S442" i="1"/>
  <c r="D73" i="1"/>
  <c r="C29" i="1"/>
  <c r="D36" i="1"/>
  <c r="P127" i="1"/>
  <c r="D127" i="1" s="1"/>
  <c r="P129" i="1"/>
  <c r="D129" i="1" s="1"/>
  <c r="P132" i="1"/>
  <c r="D132" i="1" s="1"/>
  <c r="Z138" i="1"/>
  <c r="D138" i="1" s="1"/>
  <c r="Z141" i="1"/>
  <c r="D141" i="1" s="1"/>
  <c r="Z152" i="1"/>
  <c r="D152" i="1" s="1"/>
  <c r="Z153" i="1"/>
  <c r="D153" i="1" s="1"/>
  <c r="D158" i="1"/>
  <c r="D53" i="1"/>
  <c r="D278" i="1"/>
  <c r="K279" i="1"/>
  <c r="D247" i="1"/>
  <c r="D246" i="1"/>
  <c r="D249" i="1"/>
  <c r="K68" i="1"/>
  <c r="K91" i="1" s="1"/>
  <c r="D69" i="1"/>
  <c r="K9" i="1"/>
  <c r="L40" i="1"/>
  <c r="V40" i="1"/>
  <c r="V39" i="1" s="1"/>
  <c r="V48" i="1" s="1"/>
  <c r="P125" i="1"/>
  <c r="D125" i="1" s="1"/>
  <c r="P128" i="1"/>
  <c r="D128" i="1" s="1"/>
  <c r="P133" i="1"/>
  <c r="D133" i="1" s="1"/>
  <c r="Z139" i="1"/>
  <c r="D139" i="1" s="1"/>
  <c r="Z144" i="1"/>
  <c r="D144" i="1" s="1"/>
  <c r="Z146" i="1"/>
  <c r="D146" i="1" s="1"/>
  <c r="Z148" i="1"/>
  <c r="D148" i="1" s="1"/>
  <c r="Z150" i="1"/>
  <c r="D150" i="1" s="1"/>
  <c r="Z151" i="1"/>
  <c r="D151" i="1" s="1"/>
  <c r="D242" i="1"/>
  <c r="D251" i="1"/>
  <c r="D245" i="1"/>
  <c r="U279" i="1"/>
  <c r="Y282" i="1"/>
  <c r="Y442" i="1" s="1"/>
  <c r="K444" i="1"/>
  <c r="P444" i="1"/>
  <c r="P457" i="1"/>
  <c r="Z457" i="1"/>
  <c r="S508" i="1"/>
  <c r="S528" i="1" s="1"/>
  <c r="D518" i="1"/>
  <c r="D519" i="1"/>
  <c r="D117" i="1"/>
  <c r="D243" i="1"/>
  <c r="C9" i="1"/>
  <c r="D11" i="1"/>
  <c r="F9" i="1"/>
  <c r="Z19" i="1"/>
  <c r="P21" i="1"/>
  <c r="D21" i="1" s="1"/>
  <c r="AA40" i="1"/>
  <c r="AA39" i="1" s="1"/>
  <c r="AA48" i="1" s="1"/>
  <c r="D248" i="1"/>
  <c r="W279" i="1"/>
  <c r="F412" i="1"/>
  <c r="K29" i="1"/>
  <c r="D31" i="1"/>
  <c r="D35" i="1"/>
  <c r="D71" i="1"/>
  <c r="D74" i="1"/>
  <c r="Z95" i="1"/>
  <c r="D95" i="1" s="1"/>
  <c r="D244" i="1"/>
  <c r="D118" i="1"/>
  <c r="P126" i="1"/>
  <c r="D126" i="1" s="1"/>
  <c r="P130" i="1"/>
  <c r="D130" i="1" s="1"/>
  <c r="P134" i="1"/>
  <c r="D134" i="1" s="1"/>
  <c r="D250" i="1"/>
  <c r="F282" i="1"/>
  <c r="W442" i="1"/>
  <c r="C450" i="1"/>
  <c r="D526" i="1"/>
  <c r="U412" i="1"/>
  <c r="D501" i="1"/>
  <c r="Z508" i="1"/>
  <c r="D521" i="1"/>
  <c r="D523" i="1"/>
  <c r="K54" i="1"/>
  <c r="D75" i="1"/>
  <c r="T39" i="4"/>
  <c r="O45" i="4"/>
  <c r="Y39" i="4"/>
  <c r="D51" i="1"/>
  <c r="K50" i="1"/>
  <c r="P58" i="1"/>
  <c r="D58" i="1" s="1"/>
  <c r="D109" i="1"/>
  <c r="O41" i="4"/>
  <c r="V442" i="1"/>
  <c r="K508" i="1"/>
  <c r="F508" i="1"/>
  <c r="D15" i="1"/>
  <c r="K26" i="1"/>
  <c r="M25" i="1"/>
  <c r="M48" i="1" s="1"/>
  <c r="P25" i="1"/>
  <c r="C33" i="1"/>
  <c r="AB279" i="1"/>
  <c r="Z277" i="1"/>
  <c r="E45" i="4"/>
  <c r="L442" i="1"/>
  <c r="K282" i="1"/>
  <c r="N442" i="1"/>
  <c r="R442" i="1"/>
  <c r="T282" i="1"/>
  <c r="T442" i="1" s="1"/>
  <c r="Z333" i="1"/>
  <c r="D333" i="1" s="1"/>
  <c r="AC282" i="1"/>
  <c r="AC442" i="1" s="1"/>
  <c r="Z444" i="1"/>
  <c r="F457" i="1"/>
  <c r="O457" i="1"/>
  <c r="O528" i="1" s="1"/>
  <c r="C457" i="1"/>
  <c r="O39" i="4"/>
  <c r="J45" i="4"/>
  <c r="C444" i="1"/>
  <c r="Y444" i="1"/>
  <c r="Y528" i="1" s="1"/>
  <c r="F444" i="1"/>
  <c r="F450" i="1"/>
  <c r="Z517" i="1"/>
  <c r="AH50" i="4"/>
  <c r="AD39" i="4" l="1"/>
  <c r="L39" i="1"/>
  <c r="K40" i="1"/>
  <c r="D40" i="1" s="1"/>
  <c r="D39" i="1" s="1"/>
  <c r="J76" i="4"/>
  <c r="J88" i="4" s="1"/>
  <c r="K66" i="1"/>
  <c r="K115" i="1"/>
  <c r="I90" i="4"/>
  <c r="I77" i="4"/>
  <c r="AC90" i="4"/>
  <c r="AC77" i="4"/>
  <c r="N90" i="4"/>
  <c r="N77" i="4"/>
  <c r="X90" i="4"/>
  <c r="X77" i="4"/>
  <c r="S90" i="4"/>
  <c r="S77" i="4"/>
  <c r="AB368" i="5"/>
  <c r="D457" i="1"/>
  <c r="D415" i="1"/>
  <c r="D34" i="1"/>
  <c r="Z33" i="1"/>
  <c r="D33" i="1" s="1"/>
  <c r="F442" i="1"/>
  <c r="C442" i="1"/>
  <c r="O43" i="4"/>
  <c r="Y530" i="1"/>
  <c r="R90" i="4"/>
  <c r="R77" i="4"/>
  <c r="W90" i="4"/>
  <c r="W77" i="4"/>
  <c r="AB90" i="4"/>
  <c r="AB77" i="4"/>
  <c r="E76" i="4"/>
  <c r="E88" i="4" s="1"/>
  <c r="Y48" i="1"/>
  <c r="AB530" i="1"/>
  <c r="AA46" i="4" s="1"/>
  <c r="D54" i="1"/>
  <c r="D19" i="1"/>
  <c r="Z17" i="1"/>
  <c r="Z48" i="1" s="1"/>
  <c r="S530" i="1"/>
  <c r="P46" i="4" s="1"/>
  <c r="O46" i="4" s="1"/>
  <c r="Z115" i="1"/>
  <c r="M66" i="1"/>
  <c r="L38" i="4" s="1"/>
  <c r="J38" i="4" s="1"/>
  <c r="E32" i="4"/>
  <c r="E82" i="4" s="1"/>
  <c r="P66" i="1"/>
  <c r="C66" i="1"/>
  <c r="AB367" i="5"/>
  <c r="AE55" i="4"/>
  <c r="Z62" i="4"/>
  <c r="Z86" i="4" s="1"/>
  <c r="AE86" i="4" s="1"/>
  <c r="Y62" i="4"/>
  <c r="Y86" i="4" s="1"/>
  <c r="F48" i="1"/>
  <c r="Z275" i="1"/>
  <c r="U48" i="1"/>
  <c r="I536" i="1"/>
  <c r="I534" i="1" s="1"/>
  <c r="J43" i="4"/>
  <c r="T43" i="4"/>
  <c r="C48" i="1"/>
  <c r="P48" i="1"/>
  <c r="AA536" i="1"/>
  <c r="AA534" i="1" s="1"/>
  <c r="J530" i="1"/>
  <c r="J536" i="1" s="1"/>
  <c r="J534" i="1" s="1"/>
  <c r="E42" i="4"/>
  <c r="AD42" i="4" s="1"/>
  <c r="N530" i="1"/>
  <c r="K46" i="4" s="1"/>
  <c r="J46" i="4" s="1"/>
  <c r="L530" i="1"/>
  <c r="G530" i="1"/>
  <c r="R530" i="1"/>
  <c r="V530" i="1"/>
  <c r="V536" i="1" s="1"/>
  <c r="V534" i="1" s="1"/>
  <c r="Q530" i="1"/>
  <c r="Q536" i="1" s="1"/>
  <c r="Q534" i="1" s="1"/>
  <c r="T37" i="4"/>
  <c r="H530" i="1"/>
  <c r="W530" i="1"/>
  <c r="V46" i="4" s="1"/>
  <c r="T46" i="4" s="1"/>
  <c r="M530" i="1"/>
  <c r="E530" i="1"/>
  <c r="E536" i="1" s="1"/>
  <c r="E534" i="1" s="1"/>
  <c r="T530" i="1"/>
  <c r="T536" i="1" s="1"/>
  <c r="T534" i="1" s="1"/>
  <c r="O530" i="1"/>
  <c r="O536" i="1" s="1"/>
  <c r="O534" i="1" s="1"/>
  <c r="K528" i="1"/>
  <c r="F528" i="1"/>
  <c r="P528" i="1"/>
  <c r="AC528" i="1"/>
  <c r="Z528" i="1" s="1"/>
  <c r="P508" i="1"/>
  <c r="Q37" i="4"/>
  <c r="P37" i="4"/>
  <c r="F37" i="4"/>
  <c r="F50" i="4" s="1"/>
  <c r="F48" i="4" s="1"/>
  <c r="AD55" i="4"/>
  <c r="AD62" i="4" s="1"/>
  <c r="AD86" i="4" s="1"/>
  <c r="P275" i="1"/>
  <c r="D68" i="1"/>
  <c r="D91" i="1" s="1"/>
  <c r="O38" i="4"/>
  <c r="U282" i="1"/>
  <c r="C508" i="1"/>
  <c r="C528" i="1" s="1"/>
  <c r="Y38" i="4"/>
  <c r="D412" i="1"/>
  <c r="AD31" i="4"/>
  <c r="AD32" i="4" s="1"/>
  <c r="AH79" i="4"/>
  <c r="AH90" i="4" s="1"/>
  <c r="D9" i="1"/>
  <c r="P442" i="1"/>
  <c r="Z37" i="4"/>
  <c r="AA45" i="4"/>
  <c r="Y45" i="4" s="1"/>
  <c r="V45" i="4"/>
  <c r="T45" i="4" s="1"/>
  <c r="AD72" i="4"/>
  <c r="AD76" i="4" s="1"/>
  <c r="AD88" i="4" s="1"/>
  <c r="U38" i="4"/>
  <c r="T38" i="4" s="1"/>
  <c r="E41" i="4"/>
  <c r="AE58" i="4"/>
  <c r="AE56" i="4"/>
  <c r="D50" i="1"/>
  <c r="D29" i="1"/>
  <c r="D450" i="1"/>
  <c r="Y41" i="4"/>
  <c r="E38" i="4"/>
  <c r="Z282" i="1"/>
  <c r="L37" i="4"/>
  <c r="K37" i="4"/>
  <c r="D517" i="1"/>
  <c r="D508" i="1" s="1"/>
  <c r="D444" i="1"/>
  <c r="K442" i="1"/>
  <c r="Z279" i="1"/>
  <c r="D279" i="1" s="1"/>
  <c r="D277" i="1"/>
  <c r="K25" i="1"/>
  <c r="D26" i="1"/>
  <c r="D25" i="1" s="1"/>
  <c r="U442" i="1"/>
  <c r="U530" i="1" s="1"/>
  <c r="D18" i="1"/>
  <c r="L48" i="1" l="1"/>
  <c r="M37" i="4" s="1"/>
  <c r="M50" i="4" s="1"/>
  <c r="M48" i="4" s="1"/>
  <c r="K39" i="1"/>
  <c r="K48" i="1" s="1"/>
  <c r="D528" i="1"/>
  <c r="D66" i="1"/>
  <c r="AC530" i="1"/>
  <c r="AC536" i="1" s="1"/>
  <c r="AC534" i="1" s="1"/>
  <c r="D275" i="1"/>
  <c r="AD43" i="4"/>
  <c r="AD82" i="4"/>
  <c r="AE62" i="4"/>
  <c r="AD38" i="4"/>
  <c r="AD45" i="4"/>
  <c r="AB536" i="1"/>
  <c r="AB534" i="1" s="1"/>
  <c r="K50" i="4"/>
  <c r="F530" i="1"/>
  <c r="F536" i="1" s="1"/>
  <c r="F534" i="1" s="1"/>
  <c r="Q50" i="4"/>
  <c r="Q48" i="4" s="1"/>
  <c r="L50" i="4"/>
  <c r="L48" i="4" s="1"/>
  <c r="K530" i="1"/>
  <c r="J37" i="4"/>
  <c r="P530" i="1"/>
  <c r="P536" i="1" s="1"/>
  <c r="P534" i="1" s="1"/>
  <c r="C530" i="1"/>
  <c r="E37" i="4"/>
  <c r="P50" i="4"/>
  <c r="R536" i="1"/>
  <c r="R534" i="1" s="1"/>
  <c r="M536" i="1"/>
  <c r="M534" i="1" s="1"/>
  <c r="Y536" i="1"/>
  <c r="Y534" i="1" s="1"/>
  <c r="N536" i="1"/>
  <c r="N534" i="1" s="1"/>
  <c r="O37" i="4"/>
  <c r="H46" i="4"/>
  <c r="H50" i="4" s="1"/>
  <c r="G536" i="1"/>
  <c r="G534" i="1" s="1"/>
  <c r="G46" i="4"/>
  <c r="H536" i="1"/>
  <c r="H534" i="1" s="1"/>
  <c r="AA37" i="4"/>
  <c r="AA50" i="4" s="1"/>
  <c r="D282" i="1"/>
  <c r="D442" i="1" s="1"/>
  <c r="D530" i="1" s="1"/>
  <c r="Z442" i="1"/>
  <c r="Z530" i="1" s="1"/>
  <c r="D17" i="1"/>
  <c r="D48" i="1" s="1"/>
  <c r="J41" i="4"/>
  <c r="M79" i="4" l="1"/>
  <c r="M90" i="4" s="1"/>
  <c r="L536" i="1"/>
  <c r="L534" i="1" s="1"/>
  <c r="K536" i="1"/>
  <c r="K534" i="1" s="1"/>
  <c r="M84" i="4"/>
  <c r="Z46" i="4"/>
  <c r="Y46" i="4" s="1"/>
  <c r="M77" i="4"/>
  <c r="P84" i="4"/>
  <c r="P48" i="4"/>
  <c r="O48" i="4" s="1"/>
  <c r="K84" i="4"/>
  <c r="K48" i="4"/>
  <c r="J48" i="4" s="1"/>
  <c r="AA84" i="4"/>
  <c r="AA48" i="4"/>
  <c r="H84" i="4"/>
  <c r="H48" i="4"/>
  <c r="J50" i="4"/>
  <c r="J79" i="4" s="1"/>
  <c r="J77" i="4" s="1"/>
  <c r="L79" i="4"/>
  <c r="L84" i="4"/>
  <c r="Q79" i="4"/>
  <c r="Q84" i="4"/>
  <c r="G50" i="4"/>
  <c r="G48" i="4" s="1"/>
  <c r="P79" i="4"/>
  <c r="S536" i="1"/>
  <c r="S534" i="1" s="1"/>
  <c r="Z536" i="1"/>
  <c r="Z534" i="1" s="1"/>
  <c r="E46" i="4"/>
  <c r="AA79" i="4"/>
  <c r="AG46" i="4"/>
  <c r="H79" i="4"/>
  <c r="AG50" i="4"/>
  <c r="AG79" i="4" s="1"/>
  <c r="AG90" i="4" s="1"/>
  <c r="Y37" i="4"/>
  <c r="AD37" i="4" s="1"/>
  <c r="K79" i="4"/>
  <c r="AG84" i="4" l="1"/>
  <c r="Z50" i="4"/>
  <c r="Z48" i="4" s="1"/>
  <c r="Y48" i="4" s="1"/>
  <c r="E50" i="4"/>
  <c r="E79" i="4" s="1"/>
  <c r="E77" i="4" s="1"/>
  <c r="AD46" i="4"/>
  <c r="AA90" i="4"/>
  <c r="AA77" i="4"/>
  <c r="P90" i="4"/>
  <c r="P77" i="4"/>
  <c r="Q90" i="4"/>
  <c r="Q77" i="4"/>
  <c r="K90" i="4"/>
  <c r="K77" i="4"/>
  <c r="L90" i="4"/>
  <c r="L77" i="4"/>
  <c r="H90" i="4"/>
  <c r="H77" i="4"/>
  <c r="E48" i="4"/>
  <c r="AE46" i="4"/>
  <c r="F84" i="4"/>
  <c r="J84" i="4"/>
  <c r="AF46" i="4"/>
  <c r="G84" i="4"/>
  <c r="F79" i="4"/>
  <c r="G79" i="4"/>
  <c r="Y50" i="4"/>
  <c r="O50" i="4"/>
  <c r="Z84" i="4" l="1"/>
  <c r="Z79" i="4"/>
  <c r="Z90" i="4" s="1"/>
  <c r="G90" i="4"/>
  <c r="G77" i="4"/>
  <c r="F90" i="4"/>
  <c r="F77" i="4"/>
  <c r="J90" i="4"/>
  <c r="E84" i="4"/>
  <c r="E90" i="4"/>
  <c r="O79" i="4"/>
  <c r="O84" i="4"/>
  <c r="Y79" i="4"/>
  <c r="Y84" i="4"/>
  <c r="W115" i="1"/>
  <c r="V41" i="4" s="1"/>
  <c r="V50" i="4" s="1"/>
  <c r="V48" i="4" s="1"/>
  <c r="Z77" i="4" l="1"/>
  <c r="O90" i="4"/>
  <c r="O77" i="4"/>
  <c r="Y90" i="4"/>
  <c r="Y77" i="4"/>
  <c r="AF50" i="4"/>
  <c r="AF79" i="4" s="1"/>
  <c r="AF90" i="4" s="1"/>
  <c r="V79" i="4"/>
  <c r="V84" i="4"/>
  <c r="AF84" i="4" s="1"/>
  <c r="W536" i="1"/>
  <c r="W534" i="1" s="1"/>
  <c r="U99" i="1"/>
  <c r="D99" i="1" s="1"/>
  <c r="X115" i="1"/>
  <c r="U41" i="4" s="1"/>
  <c r="D115" i="1" l="1"/>
  <c r="V90" i="4"/>
  <c r="V77" i="4"/>
  <c r="U50" i="4"/>
  <c r="U48" i="4" s="1"/>
  <c r="T48" i="4" s="1"/>
  <c r="AD48" i="4" s="1"/>
  <c r="T41" i="4"/>
  <c r="X536" i="1"/>
  <c r="X534" i="1" s="1"/>
  <c r="U115" i="1"/>
  <c r="U536" i="1" s="1"/>
  <c r="U534" i="1" s="1"/>
  <c r="D536" i="1" l="1"/>
  <c r="D534" i="1" s="1"/>
  <c r="AD41" i="4"/>
  <c r="AD50" i="4" s="1"/>
  <c r="AD79" i="4" s="1"/>
  <c r="T50" i="4"/>
  <c r="AE50" i="4"/>
  <c r="AE79" i="4" s="1"/>
  <c r="AE90" i="4" s="1"/>
  <c r="U79" i="4"/>
  <c r="U84" i="4"/>
  <c r="AE84" i="4" s="1"/>
  <c r="U90" i="4" l="1"/>
  <c r="U77" i="4"/>
  <c r="T79" i="4"/>
  <c r="T84" i="4"/>
  <c r="AD90" i="4"/>
  <c r="AD84" i="4"/>
  <c r="T90" i="4" l="1"/>
  <c r="T77" i="4"/>
  <c r="AD7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krasnova.ai</author>
  </authors>
  <commentList>
    <comment ref="Y17" authorId="0" shapeId="0" xr:uid="{37517617-F858-427B-AACA-FBD3A419D65B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25" authorId="0" shapeId="0" xr:uid="{EADDB36A-267A-44B5-B83B-BACC00ACADFB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29" authorId="0" shapeId="0" xr:uid="{66C077E0-5AB4-4FD8-8975-BDC70E0550C2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</t>
        </r>
      </text>
    </comment>
    <comment ref="Y50" authorId="0" shapeId="0" xr:uid="{51F8FE22-5577-4960-A610-9B4D09E6374B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перенос с 2024
</t>
        </r>
      </text>
    </comment>
    <comment ref="F71" authorId="0" shapeId="0" xr:uid="{091DF779-88D9-4A6C-BE7B-D1F80BDDD30A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Оплата М-Строй</t>
        </r>
      </text>
    </comment>
    <comment ref="B87" authorId="0" shapeId="0" xr:uid="{5D57E458-AD9E-4E4C-8099-50D33EEFCDE0}">
      <text>
        <r>
          <rPr>
            <b/>
            <sz val="9"/>
            <color indexed="81"/>
            <rFont val="Tahoma"/>
            <family val="2"/>
            <charset val="204"/>
          </rPr>
          <t>krasnova.ai: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наименование!</t>
        </r>
      </text>
    </comment>
  </commentList>
</comments>
</file>

<file path=xl/sharedStrings.xml><?xml version="1.0" encoding="utf-8"?>
<sst xmlns="http://schemas.openxmlformats.org/spreadsheetml/2006/main" count="2160" uniqueCount="1614">
  <si>
    <t>Наименование мероприятий по объектам</t>
  </si>
  <si>
    <t>1.1.</t>
  </si>
  <si>
    <t>2.1.</t>
  </si>
  <si>
    <t>2.2.</t>
  </si>
  <si>
    <t>4.2.</t>
  </si>
  <si>
    <t>5.1.</t>
  </si>
  <si>
    <t>5.2.</t>
  </si>
  <si>
    <t>5.3.</t>
  </si>
  <si>
    <t>6.1.</t>
  </si>
  <si>
    <t>6.2.</t>
  </si>
  <si>
    <t>5.4.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</si>
  <si>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</si>
  <si>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</si>
  <si>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</si>
  <si>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</si>
  <si>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Итого по объектам строительства по разделу 1:</t>
  </si>
  <si>
    <t>Итого по объектам реконструкции по разделу 2:</t>
  </si>
  <si>
    <t>Итого по объектам капитального ремонта по разделу 4:</t>
  </si>
  <si>
    <t>Итого по объектам ремонта дворовых территорий по разделу 6:</t>
  </si>
  <si>
    <t>1.1.1.</t>
  </si>
  <si>
    <t>2.1.1.</t>
  </si>
  <si>
    <t>2.2.1.</t>
  </si>
  <si>
    <t>2.2.2.</t>
  </si>
  <si>
    <t>4.11.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</si>
  <si>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</si>
  <si>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</si>
  <si>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</si>
  <si>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</si>
  <si>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</si>
  <si>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</si>
  <si>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</si>
  <si>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</si>
  <si>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</si>
  <si>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</si>
  <si>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</si>
  <si>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</si>
  <si>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5.18.</t>
  </si>
  <si>
    <t>5.19.</t>
  </si>
  <si>
    <t>5.20.</t>
  </si>
  <si>
    <t>5.16.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</si>
  <si>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</si>
  <si>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</si>
  <si>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</si>
  <si>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</si>
  <si>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</si>
  <si>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</si>
  <si>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</si>
  <si>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</si>
  <si>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</si>
  <si>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</si>
  <si>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</si>
  <si>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5.33.</t>
  </si>
  <si>
    <t>5.34.</t>
  </si>
  <si>
    <t>5.35.</t>
  </si>
  <si>
    <t>5.36.</t>
  </si>
  <si>
    <t>5.37.</t>
  </si>
  <si>
    <t>5.38.</t>
  </si>
  <si>
    <t>5.39.</t>
  </si>
  <si>
    <t>5.40.</t>
  </si>
  <si>
    <t>5.41.</t>
  </si>
  <si>
    <t>5.42.</t>
  </si>
  <si>
    <t>5.43.</t>
  </si>
  <si>
    <t>1.2.</t>
  </si>
  <si>
    <t>1.2.1.</t>
  </si>
  <si>
    <t>1.2.2.</t>
  </si>
  <si>
    <t>местный бюджет, тыс.руб.</t>
  </si>
  <si>
    <t>5.44.</t>
  </si>
  <si>
    <t>5.45.</t>
  </si>
  <si>
    <t>5.46.</t>
  </si>
  <si>
    <t>5.47.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</si>
  <si>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</si>
  <si>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</si>
  <si>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</si>
  <si>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</si>
  <si>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</si>
  <si>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</si>
  <si>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</si>
  <si>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2. Реконструкция автомобильных дорог общего пользования местного значения городского округа Тольятти: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</si>
  <si>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</si>
  <si>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5. Выполнение работ по ремонту автомобильных  дорог общего пользования местного значения городского округа Тольятти: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</si>
  <si>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</si>
  <si>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</si>
  <si>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</si>
  <si>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</si>
  <si>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Итого по объектам ремонта дорог по разделу 5:</t>
  </si>
  <si>
    <t>1.1.2.</t>
  </si>
  <si>
    <t>1.3.</t>
  </si>
  <si>
    <t>1.3.2.</t>
  </si>
  <si>
    <t>1.3.3.</t>
  </si>
  <si>
    <t>1.4.</t>
  </si>
  <si>
    <t>1.4.2.</t>
  </si>
  <si>
    <t>1.4.3.</t>
  </si>
  <si>
    <t>1.5.</t>
  </si>
  <si>
    <t>1.5.2.</t>
  </si>
  <si>
    <t>1.5.3.</t>
  </si>
  <si>
    <t>1.6.</t>
  </si>
  <si>
    <t>1.6.1.</t>
  </si>
  <si>
    <t>1.6.2.</t>
  </si>
  <si>
    <t>1.6.3.</t>
  </si>
  <si>
    <t>1.7.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</si>
  <si>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</si>
  <si>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</si>
  <si>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</si>
  <si>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3. 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Тольятти:</t>
  </si>
  <si>
    <t>Итого по  объектам проектирования строительства, реконструкции, капитального ремонта и ремонта по разделу 3:</t>
  </si>
  <si>
    <t>5.32.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</si>
  <si>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</si>
  <si>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</si>
  <si>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</si>
  <si>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</si>
  <si>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</si>
  <si>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</si>
  <si>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</si>
  <si>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</si>
  <si>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</si>
  <si>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</si>
  <si>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</si>
  <si>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</si>
  <si>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2.2.3.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</si>
  <si>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</si>
  <si>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</si>
  <si>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</si>
  <si>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</si>
  <si>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</si>
  <si>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</si>
  <si>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</si>
  <si>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</si>
  <si>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</si>
  <si>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</si>
  <si>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</si>
  <si>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</si>
  <si>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</si>
  <si>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</si>
  <si>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</si>
  <si>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</si>
  <si>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</si>
  <si>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</si>
  <si>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</si>
  <si>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</si>
  <si>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</si>
  <si>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</si>
  <si>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</si>
  <si>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</si>
  <si>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</si>
  <si>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</si>
  <si>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</si>
  <si>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</si>
  <si>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</si>
  <si>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</si>
  <si>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</si>
  <si>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</si>
  <si>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</si>
  <si>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</si>
  <si>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4.4.</t>
  </si>
  <si>
    <t>4.5.</t>
  </si>
  <si>
    <t>4.6.</t>
  </si>
  <si>
    <t>4.7.</t>
  </si>
  <si>
    <t>4.9.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</si>
  <si>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</si>
  <si>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</si>
  <si>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</si>
  <si>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1.4.1.</t>
  </si>
  <si>
    <t>1.5.1.</t>
  </si>
  <si>
    <t>1.7.1.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</si>
  <si>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</si>
  <si>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</si>
  <si>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</si>
  <si>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</si>
  <si>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</si>
  <si>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</si>
  <si>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</si>
  <si>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</si>
  <si>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</si>
  <si>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</si>
  <si>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</si>
  <si>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</si>
  <si>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</si>
  <si>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</si>
  <si>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</si>
  <si>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Задача подпрограммы: совершенствование технического и технологического обеспечения транспортного обслуживания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</si>
  <si>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</si>
  <si>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Подпрограмма "Развитие  городского пассажирского транспорта в городском округе Тольяттина период 2021-2025 гг."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</si>
  <si>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</si>
  <si>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</si>
  <si>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Задача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</si>
  <si>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</si>
  <si>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</si>
  <si>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</si>
  <si>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</si>
  <si>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</si>
  <si>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</si>
  <si>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</si>
  <si>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</si>
  <si>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</si>
  <si>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</si>
  <si>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</si>
  <si>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Задача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</si>
  <si>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</si>
  <si>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</si>
  <si>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</si>
  <si>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</si>
  <si>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</si>
  <si>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</si>
  <si>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</si>
  <si>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</si>
  <si>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</si>
  <si>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</si>
  <si>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</si>
  <si>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</si>
  <si>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</si>
  <si>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</si>
  <si>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</si>
  <si>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</si>
  <si>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</si>
  <si>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</si>
  <si>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</si>
  <si>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</si>
  <si>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</si>
  <si>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</si>
  <si>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</si>
  <si>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</si>
  <si>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Подпрограмма "Содержание улично-дорожной сети на 2021 - 2025 гг."</t>
  </si>
  <si>
    <t>Задача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</si>
  <si>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 xml:space="preserve">Содержание   надземных и подземных пешеходных переходов </t>
  </si>
  <si>
    <t>Задача подпрограммы: выполнение мероприятий по организации  дорожного движения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</si>
  <si>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</si>
  <si>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</si>
  <si>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</si>
  <si>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</si>
  <si>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</si>
  <si>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</si>
  <si>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</si>
  <si>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</si>
  <si>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</si>
  <si>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</si>
  <si>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</si>
  <si>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</si>
  <si>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</si>
  <si>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</si>
  <si>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</si>
  <si>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</si>
  <si>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</si>
  <si>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</si>
  <si>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</si>
  <si>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</si>
  <si>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</si>
  <si>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</si>
  <si>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</si>
  <si>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</si>
  <si>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</si>
  <si>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</si>
  <si>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</si>
  <si>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</si>
  <si>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</si>
  <si>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</si>
  <si>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</si>
  <si>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</si>
  <si>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</si>
  <si>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</si>
  <si>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</si>
  <si>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</si>
  <si>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</si>
  <si>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</si>
  <si>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</si>
  <si>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</si>
  <si>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</si>
  <si>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</si>
  <si>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</si>
  <si>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</si>
  <si>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</si>
  <si>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</si>
  <si>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</si>
  <si>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</si>
  <si>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</si>
  <si>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</si>
  <si>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</si>
  <si>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</si>
  <si>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</si>
  <si>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</si>
  <si>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</si>
  <si>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</si>
  <si>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</si>
  <si>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</si>
  <si>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</si>
  <si>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</si>
  <si>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</si>
  <si>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</si>
  <si>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</si>
  <si>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</si>
  <si>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</si>
  <si>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</si>
  <si>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</si>
  <si>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</si>
  <si>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</si>
  <si>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</si>
  <si>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</si>
  <si>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</si>
  <si>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</si>
  <si>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</si>
  <si>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</si>
  <si>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</si>
  <si>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</si>
  <si>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</si>
  <si>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</si>
  <si>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</si>
  <si>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</si>
  <si>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</si>
  <si>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</si>
  <si>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</si>
  <si>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</si>
  <si>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</si>
  <si>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</si>
  <si>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</si>
  <si>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</si>
  <si>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</si>
  <si>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</si>
  <si>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</si>
  <si>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</si>
  <si>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</si>
  <si>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</si>
  <si>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</si>
  <si>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</si>
  <si>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</si>
  <si>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</si>
  <si>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</si>
  <si>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</si>
  <si>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</si>
  <si>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</si>
  <si>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</si>
  <si>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</si>
  <si>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</si>
  <si>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</si>
  <si>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</si>
  <si>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</si>
  <si>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</si>
  <si>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</si>
  <si>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</si>
  <si>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</si>
  <si>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 xml:space="preserve"> Автодорога по ул. Калинина (от ул. Шлютова до пр. Чернышевского)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</si>
  <si>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</si>
  <si>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</si>
  <si>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</si>
  <si>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</si>
  <si>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ул. Пугачевская ( от ул. Шлютова до б-ра 50 лет Октября0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</si>
  <si>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</si>
  <si>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</si>
  <si>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</si>
  <si>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проезду Непорожнего</t>
  </si>
  <si>
    <t>Автодорога по улице  Викторова;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</si>
  <si>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</si>
  <si>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</si>
  <si>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</si>
  <si>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</si>
  <si>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</si>
  <si>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</si>
  <si>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</si>
  <si>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</si>
  <si>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</si>
  <si>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</si>
  <si>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</si>
  <si>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</si>
  <si>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</si>
  <si>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</si>
  <si>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</si>
  <si>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</si>
  <si>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</si>
  <si>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</si>
  <si>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ул. Автомобилистов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</si>
  <si>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</si>
  <si>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</si>
  <si>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</si>
  <si>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</si>
  <si>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</si>
  <si>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</si>
  <si>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</si>
  <si>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</si>
  <si>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</si>
  <si>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</si>
  <si>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</si>
  <si>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</si>
  <si>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</si>
  <si>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</si>
  <si>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</si>
  <si>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</si>
  <si>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</si>
  <si>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</si>
  <si>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</si>
  <si>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</si>
  <si>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</si>
  <si>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</si>
  <si>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переулку      1-й Горный </t>
  </si>
  <si>
    <t xml:space="preserve">Автодорога по переулку         2-й Горный </t>
  </si>
  <si>
    <t xml:space="preserve">Автодорога по переулку      3-й Горный </t>
  </si>
  <si>
    <t xml:space="preserve">Автодорога по переулку      4-й Горный 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</si>
  <si>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</si>
  <si>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</si>
  <si>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</si>
  <si>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</si>
  <si>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</si>
  <si>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</si>
  <si>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</si>
  <si>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</si>
  <si>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</si>
  <si>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</si>
  <si>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</si>
  <si>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</si>
  <si>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</si>
  <si>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</si>
  <si>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</si>
  <si>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</si>
  <si>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</si>
  <si>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</si>
  <si>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</si>
  <si>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</si>
  <si>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</si>
  <si>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</si>
  <si>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</si>
  <si>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</si>
  <si>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</si>
  <si>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</si>
  <si>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</si>
  <si>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</si>
  <si>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 xml:space="preserve">Автодорога по улице Подгорная                                                 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</si>
  <si>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</si>
  <si>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</si>
  <si>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</si>
  <si>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</si>
  <si>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</si>
  <si>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</si>
  <si>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</si>
  <si>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</si>
  <si>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</si>
  <si>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</si>
  <si>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</si>
  <si>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</si>
  <si>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</si>
  <si>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</si>
  <si>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</si>
  <si>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</si>
  <si>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</si>
  <si>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</si>
  <si>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</si>
  <si>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</si>
  <si>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</si>
  <si>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</si>
  <si>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</si>
  <si>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</si>
  <si>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</si>
  <si>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</si>
  <si>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</si>
  <si>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</si>
  <si>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</si>
  <si>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</si>
  <si>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</si>
  <si>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</si>
  <si>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</si>
  <si>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</si>
  <si>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</si>
  <si>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</si>
  <si>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</si>
  <si>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</si>
  <si>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</si>
  <si>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>Автодорога по проезду от Хрящевского шоссе до ул. Грачева, 17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</si>
  <si>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</si>
  <si>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</si>
  <si>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</si>
  <si>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7.2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</si>
  <si>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</si>
  <si>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</si>
  <si>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</si>
  <si>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</si>
  <si>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</si>
  <si>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</si>
  <si>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</si>
  <si>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</si>
  <si>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</si>
  <si>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</si>
  <si>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</si>
  <si>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</si>
  <si>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</si>
  <si>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</si>
  <si>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</si>
  <si>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</si>
  <si>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</si>
  <si>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</si>
  <si>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</si>
  <si>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</si>
  <si>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</si>
  <si>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</si>
  <si>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</si>
  <si>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</si>
  <si>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</si>
  <si>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</si>
  <si>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</si>
  <si>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</si>
  <si>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</si>
  <si>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</si>
  <si>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</si>
  <si>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</si>
  <si>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</si>
  <si>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</si>
  <si>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</si>
  <si>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</si>
  <si>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</si>
  <si>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</si>
  <si>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</si>
  <si>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</si>
  <si>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</si>
  <si>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</si>
  <si>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</si>
  <si>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</si>
  <si>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</si>
  <si>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</si>
  <si>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</si>
  <si>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</si>
  <si>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</si>
  <si>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</si>
  <si>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</si>
  <si>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</si>
  <si>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</si>
  <si>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</si>
  <si>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</si>
  <si>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</si>
  <si>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</si>
  <si>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</si>
  <si>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7.1.60</t>
  </si>
  <si>
    <t>7.1.61</t>
  </si>
  <si>
    <t>7.1.62</t>
  </si>
  <si>
    <t>7.1.63</t>
  </si>
  <si>
    <t>7.1.64</t>
  </si>
  <si>
    <t>7.1.65</t>
  </si>
  <si>
    <t>7.1.66</t>
  </si>
  <si>
    <t>7.1.67</t>
  </si>
  <si>
    <t>7.1.68</t>
  </si>
  <si>
    <t>7.1.69</t>
  </si>
  <si>
    <t>7.1.70</t>
  </si>
  <si>
    <t>7.1.71</t>
  </si>
  <si>
    <t>7.1.72</t>
  </si>
  <si>
    <t>7.1.73</t>
  </si>
  <si>
    <t>7.1.74</t>
  </si>
  <si>
    <t>7.1.75</t>
  </si>
  <si>
    <t>7.1.76</t>
  </si>
  <si>
    <t>7.1.77</t>
  </si>
  <si>
    <t>7.1.78</t>
  </si>
  <si>
    <t>7.1.79</t>
  </si>
  <si>
    <t>7.1.80</t>
  </si>
  <si>
    <t>7.1.81</t>
  </si>
  <si>
    <t>7.1.82</t>
  </si>
  <si>
    <t>7.1.83</t>
  </si>
  <si>
    <t>7.1.84</t>
  </si>
  <si>
    <t>7.1.85</t>
  </si>
  <si>
    <t>7.1.86</t>
  </si>
  <si>
    <t>7.1.87</t>
  </si>
  <si>
    <t>7.1.88</t>
  </si>
  <si>
    <t>7.1.89</t>
  </si>
  <si>
    <t>7.1.90</t>
  </si>
  <si>
    <t>7.1.91</t>
  </si>
  <si>
    <t>7.1.92</t>
  </si>
  <si>
    <t>7.1.93</t>
  </si>
  <si>
    <t>7.1.94</t>
  </si>
  <si>
    <t>7.1.95</t>
  </si>
  <si>
    <t>7.1.96</t>
  </si>
  <si>
    <t>7.1.97</t>
  </si>
  <si>
    <t>7.1.98</t>
  </si>
  <si>
    <t>7.1.99</t>
  </si>
  <si>
    <t>7.1.100</t>
  </si>
  <si>
    <t>7.1.101</t>
  </si>
  <si>
    <t>7.1.102</t>
  </si>
  <si>
    <t>7.1.103</t>
  </si>
  <si>
    <t>7.1.104</t>
  </si>
  <si>
    <t>7.1.105</t>
  </si>
  <si>
    <t>7.1.106</t>
  </si>
  <si>
    <t>7.1.107</t>
  </si>
  <si>
    <t>7.1.108</t>
  </si>
  <si>
    <t>7.1.109</t>
  </si>
  <si>
    <t>7.1.110</t>
  </si>
  <si>
    <t>7.1.111</t>
  </si>
  <si>
    <t>7.1.112</t>
  </si>
  <si>
    <t>7.1.113</t>
  </si>
  <si>
    <t>7.1.114</t>
  </si>
  <si>
    <t>7.1.115</t>
  </si>
  <si>
    <t>7.1.116</t>
  </si>
  <si>
    <t>7.1.117</t>
  </si>
  <si>
    <t>7.1.118</t>
  </si>
  <si>
    <t>7.1.119</t>
  </si>
  <si>
    <t>7.1.120</t>
  </si>
  <si>
    <t>7.1.121</t>
  </si>
  <si>
    <t>7.1.122</t>
  </si>
  <si>
    <t>7.1.123</t>
  </si>
  <si>
    <t>7.1.124</t>
  </si>
  <si>
    <t>7.1.125</t>
  </si>
  <si>
    <t>7.1.126</t>
  </si>
  <si>
    <t>7.1.127</t>
  </si>
  <si>
    <t>7.1.128</t>
  </si>
  <si>
    <t>7.1.129</t>
  </si>
  <si>
    <t>7.1.130</t>
  </si>
  <si>
    <t>7.1.131</t>
  </si>
  <si>
    <t>7.1.132</t>
  </si>
  <si>
    <t>7.1.133</t>
  </si>
  <si>
    <t>7.1.134</t>
  </si>
  <si>
    <t>7.1.135</t>
  </si>
  <si>
    <t>7.1.136</t>
  </si>
  <si>
    <t>7.1.137</t>
  </si>
  <si>
    <t>7.1.138</t>
  </si>
  <si>
    <t>7.1.139</t>
  </si>
  <si>
    <t>7.1.140</t>
  </si>
  <si>
    <t>7.1.141</t>
  </si>
  <si>
    <t>7.1.142</t>
  </si>
  <si>
    <t>7.1.143</t>
  </si>
  <si>
    <t>7.1.144</t>
  </si>
  <si>
    <t>7.1.145</t>
  </si>
  <si>
    <t>7.1.146</t>
  </si>
  <si>
    <t>7.1.147</t>
  </si>
  <si>
    <t>7.1.148</t>
  </si>
  <si>
    <t>7.1.149</t>
  </si>
  <si>
    <t>7.1.150</t>
  </si>
  <si>
    <t>7.1.151</t>
  </si>
  <si>
    <t>7.1.152</t>
  </si>
  <si>
    <t>7.1.153</t>
  </si>
  <si>
    <t>7.1.154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</si>
  <si>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</si>
  <si>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</si>
  <si>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</si>
  <si>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</si>
  <si>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</si>
  <si>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</si>
  <si>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</si>
  <si>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</si>
  <si>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</si>
  <si>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</si>
  <si>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</si>
  <si>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</si>
  <si>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</si>
  <si>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</si>
  <si>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</si>
  <si>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</si>
  <si>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</si>
  <si>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</si>
  <si>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</si>
  <si>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</si>
  <si>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</si>
  <si>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</si>
  <si>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</si>
  <si>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</si>
  <si>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</si>
  <si>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</si>
  <si>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</si>
  <si>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</si>
  <si>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</si>
  <si>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</si>
  <si>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</si>
  <si>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</si>
  <si>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</si>
  <si>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</si>
  <si>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</si>
  <si>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</si>
  <si>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</si>
  <si>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</si>
  <si>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7.2.39</t>
  </si>
  <si>
    <t>7.2.40</t>
  </si>
  <si>
    <t>7.2.41</t>
  </si>
  <si>
    <t>7.2.42</t>
  </si>
  <si>
    <t>7.2.43</t>
  </si>
  <si>
    <t>7.2.44</t>
  </si>
  <si>
    <t>7.2.45</t>
  </si>
  <si>
    <t>7.2.46</t>
  </si>
  <si>
    <t>7.2.47</t>
  </si>
  <si>
    <t>7.2.48</t>
  </si>
  <si>
    <t>7.2.49</t>
  </si>
  <si>
    <t>7.2.50</t>
  </si>
  <si>
    <t>7.2.51</t>
  </si>
  <si>
    <t>7.2.52</t>
  </si>
  <si>
    <t>7.2.53</t>
  </si>
  <si>
    <t>7.2.54</t>
  </si>
  <si>
    <t>7.2.55</t>
  </si>
  <si>
    <t>7.2.56</t>
  </si>
  <si>
    <t>7.2.57</t>
  </si>
  <si>
    <t>7.2.58</t>
  </si>
  <si>
    <t>7.2.59</t>
  </si>
  <si>
    <t>7.2.60</t>
  </si>
  <si>
    <t>7.2.61</t>
  </si>
  <si>
    <t>7.2.62</t>
  </si>
  <si>
    <t>7.2.63</t>
  </si>
  <si>
    <t>7.2.64</t>
  </si>
  <si>
    <t>7.2.65</t>
  </si>
  <si>
    <t>7.2.66</t>
  </si>
  <si>
    <t>7.2.67</t>
  </si>
  <si>
    <t>7.2.68</t>
  </si>
  <si>
    <t>7.2.69</t>
  </si>
  <si>
    <t>7.2.70</t>
  </si>
  <si>
    <t>7.2.71</t>
  </si>
  <si>
    <t>7.2.72</t>
  </si>
  <si>
    <t>7.2.73</t>
  </si>
  <si>
    <t>7.2.74</t>
  </si>
  <si>
    <t>7.2.75</t>
  </si>
  <si>
    <t>7.2.76</t>
  </si>
  <si>
    <t>7.2.77</t>
  </si>
  <si>
    <t>7.2.78</t>
  </si>
  <si>
    <t>7.2.79</t>
  </si>
  <si>
    <t>7.2.80</t>
  </si>
  <si>
    <t xml:space="preserve">Итого по разделу 7 отсыпка автомобильных дорог асфальтогранулятом 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</si>
  <si>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</si>
  <si>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</si>
  <si>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</si>
  <si>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</si>
  <si>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</si>
  <si>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</si>
  <si>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</si>
  <si>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</si>
  <si>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</si>
  <si>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</si>
  <si>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</si>
  <si>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</si>
  <si>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</si>
  <si>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</si>
  <si>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</si>
  <si>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</si>
  <si>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экспертных заключений на соответствие выполненных работ условиям муниципальных контрактов</t>
  </si>
  <si>
    <t>Количество проектных работ на устройство пешеходных дорожек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</si>
  <si>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</si>
  <si>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</si>
  <si>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</si>
  <si>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</si>
  <si>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</si>
  <si>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</si>
  <si>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</si>
  <si>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</si>
  <si>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</si>
  <si>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</si>
  <si>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>Задача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</si>
  <si>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</si>
  <si>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</si>
  <si>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</si>
  <si>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</si>
  <si>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</si>
  <si>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</si>
  <si>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</si>
  <si>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</si>
  <si>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</si>
  <si>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</si>
  <si>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</si>
  <si>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Задача подпрограммы: выполнение мероприятий по организации дорожного движения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</si>
  <si>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</si>
  <si>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</si>
  <si>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</si>
  <si>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2.3.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</si>
  <si>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</si>
  <si>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4.12.</t>
  </si>
  <si>
    <t>4.13.</t>
  </si>
  <si>
    <t>7.1.</t>
  </si>
  <si>
    <t>7.1.1</t>
  </si>
  <si>
    <t>5.48.</t>
  </si>
  <si>
    <t>4.10.</t>
  </si>
  <si>
    <t>4.14.</t>
  </si>
  <si>
    <t>3.3.</t>
  </si>
  <si>
    <t>3.4.</t>
  </si>
  <si>
    <t>3.5.</t>
  </si>
  <si>
    <t>3.6.</t>
  </si>
  <si>
    <t>Осуществление строительного контроля на объекте: Капитальный ремонт  ул.Васильевская от ул.Калмыцкая до ул.Обводное шоссе</t>
  </si>
  <si>
    <t>3.7.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</si>
  <si>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</si>
  <si>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</si>
  <si>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</si>
  <si>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3.8.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</si>
  <si>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</si>
  <si>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</si>
  <si>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</si>
  <si>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2.3.1.</t>
  </si>
  <si>
    <t>2.3.2.</t>
  </si>
  <si>
    <t>2.3.3.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</si>
  <si>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</si>
  <si>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</si>
  <si>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</si>
  <si>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</si>
  <si>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</si>
  <si>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</si>
  <si>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</si>
  <si>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</si>
  <si>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</si>
  <si>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</si>
  <si>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</si>
  <si>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</si>
  <si>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</si>
  <si>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</si>
  <si>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</si>
  <si>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</si>
  <si>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Задача подпрограммы: обеспечение регулярных перевозок пассажиров по регулируемым тарифам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</si>
  <si>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</si>
  <si>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</si>
  <si>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</si>
  <si>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</si>
  <si>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</si>
  <si>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</si>
  <si>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</si>
  <si>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</si>
  <si>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 xml:space="preserve">Проектирование устройства пешеходных дорожек, в т.ч. экспертиза выполненных работ, в т.ч: 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</si>
  <si>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</si>
  <si>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</si>
  <si>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</si>
  <si>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</si>
  <si>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</si>
  <si>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</si>
  <si>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</si>
  <si>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</si>
  <si>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</si>
  <si>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</si>
  <si>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</si>
  <si>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</si>
  <si>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</si>
  <si>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</si>
  <si>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</si>
  <si>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</si>
  <si>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</si>
  <si>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</si>
  <si>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</si>
  <si>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</si>
  <si>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6.  Ремонт дворовых территорий многоквартирных домов, проездов к дворовым территориям многоквартирных домов  городского округа Тольятти:</t>
  </si>
  <si>
    <t>4.8.</t>
  </si>
  <si>
    <t>4.15.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</si>
  <si>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</si>
  <si>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</si>
  <si>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</si>
  <si>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</si>
  <si>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</si>
  <si>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7.Отсыпка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</si>
  <si>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</si>
  <si>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</si>
  <si>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</si>
  <si>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</si>
  <si>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</si>
  <si>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</si>
  <si>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</si>
  <si>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</si>
  <si>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</si>
  <si>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</si>
  <si>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</si>
  <si>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</si>
  <si>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</si>
  <si>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</si>
  <si>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</si>
  <si>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</si>
  <si>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</si>
  <si>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</si>
  <si>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</si>
  <si>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</si>
  <si>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</si>
  <si>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</si>
  <si>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</si>
  <si>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</si>
  <si>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</si>
  <si>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</si>
  <si>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</si>
  <si>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</si>
  <si>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</si>
  <si>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</si>
  <si>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</si>
  <si>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 а также дорог в зоне застройки индивидуальными жилыми домами в городском округе Тольятти</t>
  </si>
  <si>
    <t>шт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</si>
  <si>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</si>
  <si>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</si>
  <si>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</si>
  <si>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</si>
  <si>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</si>
  <si>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Целевые показатели (индикаторы) национальных и федеральных проектов в части, касающейся городского округа Тольятти</t>
  </si>
  <si>
    <t>Показатели (индикаторы) Стратегии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</si>
  <si>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</si>
  <si>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</si>
  <si>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</si>
  <si>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</si>
  <si>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</si>
  <si>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базовое значение за 2018 год</t>
  </si>
  <si>
    <t>базовое значение 2018г.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</si>
  <si>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</si>
  <si>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</si>
  <si>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</si>
  <si>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</si>
  <si>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</si>
  <si>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</si>
  <si>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</si>
  <si>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</si>
  <si>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</si>
  <si>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</si>
  <si>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</si>
  <si>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</si>
  <si>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</si>
  <si>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</si>
  <si>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</si>
  <si>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</si>
  <si>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</si>
  <si>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</si>
  <si>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</si>
  <si>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</si>
  <si>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</si>
  <si>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</si>
  <si>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</si>
  <si>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</si>
  <si>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</si>
  <si>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</si>
  <si>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</si>
  <si>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</si>
  <si>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</si>
  <si>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</si>
  <si>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</si>
  <si>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</si>
  <si>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</si>
  <si>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</si>
  <si>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</si>
  <si>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</si>
  <si>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</si>
  <si>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</si>
  <si>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</si>
  <si>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</si>
  <si>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</si>
  <si>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</si>
  <si>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</si>
  <si>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</si>
  <si>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</si>
  <si>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</si>
  <si>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</si>
  <si>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</si>
  <si>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</si>
  <si>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</si>
  <si>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</si>
  <si>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</si>
  <si>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</si>
  <si>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</si>
  <si>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</si>
  <si>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</si>
  <si>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</si>
  <si>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</si>
  <si>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</si>
  <si>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</si>
  <si>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</si>
  <si>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</si>
  <si>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</si>
  <si>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</si>
  <si>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</si>
  <si>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</si>
  <si>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</si>
  <si>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</si>
  <si>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подпрограммы: оптимизация структуры парков транспортных средств и ускорение обновления их состава</t>
  </si>
  <si>
    <t>Количество проектных работ по устройству линий наружного электроосвещения, в том числе осуществление технологического присоединения к электрическим сетям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</si>
  <si>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</si>
  <si>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</si>
  <si>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</si>
  <si>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</si>
  <si>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5.49.</t>
  </si>
  <si>
    <t>5.50.</t>
  </si>
  <si>
    <t>Кольцевая транспортная развязка по Южному шоссе - ул.Полякова</t>
  </si>
  <si>
    <t>5.51.</t>
  </si>
  <si>
    <t>5.52.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</si>
  <si>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</si>
  <si>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</si>
  <si>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1.8.</t>
  </si>
  <si>
    <t>Строительство дороги по улице Владимира Высоцкого</t>
  </si>
  <si>
    <t>1.8.1.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</si>
  <si>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</si>
  <si>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</si>
  <si>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</si>
  <si>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 xml:space="preserve">ул. Кудашева </t>
  </si>
  <si>
    <t>Проектно-изыскательские работы по устройству линий наружного электроосвещения, в том числе осуществление технологического присоединения к электрическим сетям, в т.ч:</t>
  </si>
  <si>
    <t>Перечень объектов подпрограммы "Повышение безопасности дорожного движения на период 2021 - 2025 гг." и финансовые ресурсы</t>
  </si>
  <si>
    <t xml:space="preserve">Устройство парковочных площадок, карманов и стоянок                                  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</si>
  <si>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</si>
  <si>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</si>
  <si>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</si>
  <si>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</si>
  <si>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</si>
  <si>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</si>
  <si>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</si>
  <si>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1.7.2.</t>
  </si>
  <si>
    <t>1.7.3.</t>
  </si>
  <si>
    <t>1.9.</t>
  </si>
  <si>
    <t>1.9.1.</t>
  </si>
  <si>
    <t>3.9.</t>
  </si>
  <si>
    <t>3.10.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</si>
  <si>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</si>
  <si>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</si>
  <si>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3.11.</t>
  </si>
  <si>
    <t>Проектно-изыскательские работы по устройству подъездной дороги к поликлинике на 1000 посещений в смену</t>
  </si>
  <si>
    <t>5.53.</t>
  </si>
  <si>
    <t>Ремонт автопарковки в районе поликлиники на 500 посещений в смену</t>
  </si>
  <si>
    <t>5.54.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</si>
  <si>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</si>
  <si>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5.55.</t>
  </si>
  <si>
    <t>нераспределенный остаток</t>
  </si>
  <si>
    <t>4.17.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</si>
  <si>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</si>
  <si>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</si>
  <si>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</si>
  <si>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</si>
  <si>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</si>
  <si>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</si>
  <si>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1.10.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</si>
  <si>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</si>
  <si>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</si>
  <si>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</si>
  <si>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</si>
  <si>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</si>
  <si>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</si>
  <si>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</si>
  <si>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проектных работ на строительство и реконструкцию парковочных площадок (карманов и стоянок)</t>
  </si>
  <si>
    <t>Проектно-изыскательские работы по капитальному ремонту путепровода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</si>
  <si>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</si>
  <si>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</si>
  <si>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</si>
  <si>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</si>
  <si>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</si>
  <si>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</si>
  <si>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</si>
  <si>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</si>
  <si>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1.11.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</si>
  <si>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</si>
  <si>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1.12.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</si>
  <si>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</si>
  <si>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1.13.</t>
  </si>
  <si>
    <t>3.12.</t>
  </si>
  <si>
    <t>3.13.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</si>
  <si>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</si>
  <si>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</si>
  <si>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</si>
  <si>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</si>
  <si>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</si>
  <si>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</si>
  <si>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</si>
  <si>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</si>
  <si>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</si>
  <si>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</si>
  <si>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</si>
  <si>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</si>
  <si>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</si>
  <si>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</si>
  <si>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</si>
  <si>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</si>
  <si>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</si>
  <si>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</si>
  <si>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</si>
  <si>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</si>
  <si>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</si>
  <si>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</si>
  <si>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</si>
  <si>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</si>
  <si>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</si>
  <si>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</si>
  <si>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</si>
  <si>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</si>
  <si>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</si>
  <si>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</si>
  <si>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</si>
  <si>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</si>
  <si>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</si>
  <si>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</si>
  <si>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</si>
  <si>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</si>
  <si>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</si>
  <si>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</si>
  <si>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</si>
  <si>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</si>
  <si>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</si>
  <si>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</si>
  <si>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</si>
  <si>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</si>
  <si>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</si>
  <si>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</si>
  <si>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</si>
  <si>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</si>
  <si>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</si>
  <si>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</si>
  <si>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</si>
  <si>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</si>
  <si>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</si>
  <si>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</si>
  <si>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</si>
  <si>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</si>
  <si>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</si>
  <si>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</si>
  <si>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</si>
  <si>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</si>
  <si>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</si>
  <si>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5.56.</t>
  </si>
  <si>
    <t>5.57.</t>
  </si>
  <si>
    <t>5.58.</t>
  </si>
  <si>
    <t>5.59.</t>
  </si>
  <si>
    <t>5.60.</t>
  </si>
  <si>
    <t>5.61.</t>
  </si>
  <si>
    <t>5.62.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</si>
  <si>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</si>
  <si>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</si>
  <si>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</si>
  <si>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</si>
  <si>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</si>
  <si>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</si>
  <si>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</si>
  <si>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</si>
  <si>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</si>
  <si>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</si>
  <si>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</si>
  <si>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</si>
  <si>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</si>
  <si>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</si>
  <si>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</si>
  <si>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</si>
  <si>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5.79.</t>
  </si>
  <si>
    <t>5.80.</t>
  </si>
  <si>
    <t>5.81.</t>
  </si>
  <si>
    <t>5.82.</t>
  </si>
  <si>
    <t>5.83.</t>
  </si>
  <si>
    <t>5.84.</t>
  </si>
  <si>
    <t>5.85.</t>
  </si>
  <si>
    <t>5.86.</t>
  </si>
  <si>
    <t>5.87.</t>
  </si>
  <si>
    <t>5.88.</t>
  </si>
  <si>
    <t>5.89.</t>
  </si>
  <si>
    <t>5.90.</t>
  </si>
  <si>
    <t>5.91.</t>
  </si>
  <si>
    <t>5.92.</t>
  </si>
  <si>
    <t>5.93.</t>
  </si>
  <si>
    <t>5.94.</t>
  </si>
  <si>
    <t>5.95.</t>
  </si>
  <si>
    <t>5.96.</t>
  </si>
  <si>
    <t>5.97.</t>
  </si>
  <si>
    <t>5.98.</t>
  </si>
  <si>
    <t>5.99.</t>
  </si>
  <si>
    <t>5.100.</t>
  </si>
  <si>
    <t>5.101.</t>
  </si>
  <si>
    <t>5.104.</t>
  </si>
  <si>
    <t>5.105.</t>
  </si>
  <si>
    <t>5.106.</t>
  </si>
  <si>
    <t>5.107.</t>
  </si>
  <si>
    <t>5.108.</t>
  </si>
  <si>
    <t>5.109.</t>
  </si>
  <si>
    <t>5.110.</t>
  </si>
  <si>
    <t>5.111.</t>
  </si>
  <si>
    <t>5.112.</t>
  </si>
  <si>
    <t>5.113.</t>
  </si>
  <si>
    <t>5.114.</t>
  </si>
  <si>
    <t>5.115.</t>
  </si>
  <si>
    <t>5.116.</t>
  </si>
  <si>
    <t>5.117.</t>
  </si>
  <si>
    <t>5.118.</t>
  </si>
  <si>
    <t>5.119.</t>
  </si>
  <si>
    <t>5.120.</t>
  </si>
  <si>
    <t>5.121.</t>
  </si>
  <si>
    <t>5.122.</t>
  </si>
  <si>
    <t>5.123.</t>
  </si>
  <si>
    <t>5.124.</t>
  </si>
  <si>
    <t>5.125.</t>
  </si>
  <si>
    <t>5.126.</t>
  </si>
  <si>
    <t>Установка дорожных знаков на  ул.Жилина, д. № 1</t>
  </si>
  <si>
    <t>3.14.</t>
  </si>
  <si>
    <t>3.15.</t>
  </si>
  <si>
    <t>3.16.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</si>
  <si>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</si>
  <si>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</si>
  <si>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</si>
  <si>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8.1.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</si>
  <si>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</si>
  <si>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</si>
  <si>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</si>
  <si>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</si>
  <si>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</si>
  <si>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7.1.155</t>
  </si>
  <si>
    <t>Количество установленных дорожных знаков</t>
  </si>
  <si>
    <t>Количество проектных работ на устройство и перенос остановок общественного транспорта</t>
  </si>
  <si>
    <t>Количество вновь введенных (перенесенных) в эксплуатацию остановок общественного транспорта</t>
  </si>
  <si>
    <t>тыс. м.п.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</si>
  <si>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</si>
  <si>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</si>
  <si>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</si>
  <si>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</si>
  <si>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 xml:space="preserve">Подпрограмма "Содержание улично-дорожной сети на период 2021-2025 гг."                      </t>
  </si>
  <si>
    <t>Площадь дорожных сооружений, находящихся на содержании</t>
  </si>
  <si>
    <t>1. 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</si>
  <si>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</si>
  <si>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объектов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</si>
  <si>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</si>
  <si>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</si>
  <si>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</si>
  <si>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</si>
  <si>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</si>
  <si>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</si>
  <si>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</si>
  <si>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</si>
  <si>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Жукова от ул. Спортивная до ул. Фрунзе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</si>
  <si>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</si>
  <si>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</si>
  <si>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</si>
  <si>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5.127.</t>
  </si>
  <si>
    <t>5.128.</t>
  </si>
  <si>
    <t>5.129.</t>
  </si>
  <si>
    <t>4.16.</t>
  </si>
  <si>
    <t>5.130.</t>
  </si>
  <si>
    <t>5.131.</t>
  </si>
  <si>
    <t>5.132.</t>
  </si>
  <si>
    <t>5.133.</t>
  </si>
  <si>
    <t>5.134.</t>
  </si>
  <si>
    <t>5.135.</t>
  </si>
  <si>
    <t>5.136.</t>
  </si>
  <si>
    <t>5.137.</t>
  </si>
  <si>
    <t>5.138.</t>
  </si>
  <si>
    <t>5.139.</t>
  </si>
  <si>
    <t>3.17.</t>
  </si>
  <si>
    <t>Проектирование устройства пешеходных дорожек, в т.ч. экспертиза проектов</t>
  </si>
  <si>
    <t>Количество проектных работ по устройству линий наружного электроосвещения</t>
  </si>
  <si>
    <t>Предоставление транспортных услуг населению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</si>
  <si>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</si>
  <si>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Проектно-изыскательские работы по устройству линий наружного электроосвещения</t>
  </si>
  <si>
    <t>Оказание услуг по проведению экспертизы проектов</t>
  </si>
  <si>
    <t>нераспр.остаток</t>
  </si>
  <si>
    <t>5.140.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</si>
  <si>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</si>
  <si>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</si>
  <si>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</si>
  <si>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 xml:space="preserve">8.Содержание автомобильных дорог местного значения и внутриквартальных проездов </t>
  </si>
  <si>
    <t xml:space="preserve">Итого по разделу 8 содержание автомобильных дорог местного значения и внутриквартальных проездов </t>
  </si>
  <si>
    <t>1.13.1.</t>
  </si>
  <si>
    <t>1.13.2.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</si>
  <si>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</si>
  <si>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2.4.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</si>
  <si>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</si>
  <si>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</si>
  <si>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4.18.</t>
  </si>
  <si>
    <t>Строительный контроль на объектах капитального строительства</t>
  </si>
  <si>
    <t>4,21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</si>
  <si>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</si>
  <si>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</si>
  <si>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</si>
  <si>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</si>
  <si>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</si>
  <si>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</si>
  <si>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</si>
  <si>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</si>
  <si>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</si>
  <si>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</si>
  <si>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</si>
  <si>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</si>
  <si>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</si>
  <si>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</si>
  <si>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</si>
  <si>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</si>
  <si>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</si>
  <si>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</si>
  <si>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</si>
  <si>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</si>
  <si>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</si>
  <si>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</si>
  <si>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</si>
  <si>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</si>
  <si>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</si>
  <si>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</si>
  <si>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</si>
  <si>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</si>
  <si>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</si>
  <si>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</si>
  <si>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</si>
  <si>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</si>
  <si>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</si>
  <si>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</si>
  <si>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</si>
  <si>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</si>
  <si>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</si>
  <si>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</si>
  <si>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</si>
  <si>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</si>
  <si>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</si>
  <si>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</si>
  <si>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</si>
  <si>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</si>
  <si>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</si>
  <si>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</si>
  <si>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</si>
  <si>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</si>
  <si>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</si>
  <si>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</si>
  <si>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</si>
  <si>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</si>
  <si>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</si>
  <si>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</si>
  <si>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</si>
  <si>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</si>
  <si>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</si>
  <si>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</si>
  <si>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</si>
  <si>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</si>
  <si>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</si>
  <si>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</si>
  <si>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</si>
  <si>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 xml:space="preserve">г.о. Тольятти, Южное шоссе ООТ  "АвтоВАЗ-ТО" </t>
  </si>
  <si>
    <t>план на 2023: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</si>
  <si>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</si>
  <si>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</si>
  <si>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</si>
  <si>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</si>
  <si>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</si>
  <si>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</si>
  <si>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</si>
  <si>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</si>
  <si>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</si>
  <si>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</si>
  <si>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</si>
  <si>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</si>
  <si>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</si>
  <si>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</si>
  <si>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</si>
  <si>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</si>
  <si>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</si>
  <si>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 xml:space="preserve">4.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</si>
  <si>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</si>
  <si>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</si>
  <si>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</si>
  <si>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</si>
  <si>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2.4.1.</t>
  </si>
  <si>
    <t>2.4.2.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</si>
  <si>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</si>
  <si>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</si>
  <si>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5.141.</t>
  </si>
  <si>
    <t>7.1.156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</si>
  <si>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</si>
  <si>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</si>
  <si>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</si>
  <si>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</si>
  <si>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</si>
  <si>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проспект Степана Разина от дома №35 до дома №25</t>
  </si>
  <si>
    <t>вдоль ул. Пескалинская на участке от ул. Удалецкая до ул. Весенняя</t>
  </si>
  <si>
    <t>ООТ "Дилижанс"</t>
  </si>
  <si>
    <t>ООТ Лесная на участке от ул.Комомольской до Карла Маркса</t>
  </si>
  <si>
    <t>ООТ "2-я Дачная"</t>
  </si>
  <si>
    <t>ООТ "База УМТС"</t>
  </si>
  <si>
    <t>ООТ "3-я проходная СК"</t>
  </si>
  <si>
    <t>ликвидация и устройство пешеходной дорожки на пересечении Приморского б-ра и пр-та Степана Разина</t>
  </si>
  <si>
    <t>устройство пешеходной дорожки с сокращением заездного кармана у остановки общественного транспорта Магазин "Экзотика"</t>
  </si>
  <si>
    <t>устройство пешеходной дорожки с сокращением заездного кармана у остановки общественного транспорта Магазин "1000 Мелочей"</t>
  </si>
  <si>
    <t xml:space="preserve"> на пересечении ул.Голосова и ул.Новозаводской</t>
  </si>
  <si>
    <t>в районе дома №97 по пр-ту Степана Разина</t>
  </si>
  <si>
    <t>на Ленинском пр-те в районе дома №38А</t>
  </si>
  <si>
    <t>вдоль ул.Высоковольтной</t>
  </si>
  <si>
    <t>в районе остановки общественного транспорта "Спту №47"</t>
  </si>
  <si>
    <t>вдоль дома №13/1 по Гаражному переулку</t>
  </si>
  <si>
    <t>в районе остановки общественного транспорта "Театральная"</t>
  </si>
  <si>
    <t>в районе д. 3, 16, 25а по Комсомольскому шоссе</t>
  </si>
  <si>
    <t>ПБДД</t>
  </si>
  <si>
    <t>МРАД</t>
  </si>
  <si>
    <t>СУДС</t>
  </si>
  <si>
    <t>РГПТ</t>
  </si>
  <si>
    <t>Диагностика автомобильных дорог местного значения</t>
  </si>
  <si>
    <t>5.142.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</si>
  <si>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</si>
  <si>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</si>
  <si>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</si>
  <si>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</si>
  <si>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</si>
  <si>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</si>
  <si>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</si>
  <si>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</si>
  <si>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</si>
  <si>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 ул. Революционная от  Ленинского проспекта до ул. Дзержинского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</si>
  <si>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</si>
  <si>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</si>
  <si>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</si>
  <si>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</si>
  <si>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</si>
  <si>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Доля отечественного оборудования (товаров, работ, услуг) в общем объеме закупок</t>
  </si>
  <si>
    <t>Ремонт автомобильной дороги по боковому проезду ул. Маршала Жукова от дома №1 до дома №35 по ул.Маршала Жукова</t>
  </si>
  <si>
    <t>Ремонт автомобильной дороги по ул. Тополиная (от  ул. 70 лет Октября до ул.40 лет Победы)</t>
  </si>
  <si>
    <t>Проектно-изыскательские работы на строительство улицы Ивана Красюка в жилой застройке микрорайона Жигулевское море от ул. Казачьей до пересечения ул. Молодецкая и проезда Оренбургский</t>
  </si>
  <si>
    <t>Проектно-изыскательские работы на строительство улицы Казачья в жилой застройке микрорайона Жигулевское море от ул. Ивана Красюка до ул. Бориса Коваленко</t>
  </si>
  <si>
    <t>3.18.</t>
  </si>
  <si>
    <t>3.19.</t>
  </si>
  <si>
    <t>Устройство искусственных дорожных неровностей на ул. Советская, 53 д/с "Жар-Птица"</t>
  </si>
  <si>
    <t>Устройство искусственных дорожных неровностей по ул. Фрунзе в районе ООТ "Маршала Жукова"</t>
  </si>
  <si>
    <t>Устройство пешеходной дорожки к пешеходному переходу на Приморском бульваре (на пересечении с ул. Революционной от сквера 50-летия АВТОВАЗа)</t>
  </si>
  <si>
    <t xml:space="preserve">Замена опор и установка подсветки, дублирующей сигналы светофоров на ул. 40 лет Победы, д.80 </t>
  </si>
  <si>
    <t>Установка светофоров Т7, сокращение заездного кармана, устройство тротуара на ул. Мира, д.170</t>
  </si>
  <si>
    <t>Устройство светофорного объекта с применением подсветки, дублирующий сигнал светофоров на ул. Голосова, д. 30А</t>
  </si>
  <si>
    <t>Устройство светофорного объекта, установка дорожных знаков и устройство пешеходной дорожки на Южном шоссе в районе дома №36 ООТ "1-я вставка"</t>
  </si>
  <si>
    <t>Устройство светофорного объекта, установка дорожных знаков, установка пешеходных ограждений на Южном шоссе в районе ООТ "Машиностроительный колледж"</t>
  </si>
  <si>
    <t>Установка светофора Т7,  установка пешеходных ограждений на ул. Мира в районе домов № 96, 96 А,100 Б, ООТ "Дом природы"</t>
  </si>
  <si>
    <t>Устройство светофоров Т7, устройство пешеходного перехода, устройство ИДН, устройство пешеходной дорожки, установка дорожных знаков, установка пешеходных ограждений на б-ре Королева, д. № 12</t>
  </si>
  <si>
    <t>5.102.</t>
  </si>
  <si>
    <t>5.103.</t>
  </si>
  <si>
    <t xml:space="preserve">Установка секций транспортных светофоров,  установка дорожных знаков перед
пересечением проезжих частей, по ул. Ларина и по ул. Новозаводской </t>
  </si>
  <si>
    <t>Осуществление технологического присоединения энергопринимающих устройств к электрическим сетям, в т.ч.:</t>
  </si>
  <si>
    <t>ул. Северная (на участке от ул. Борковская до дома № 105 по ул. Северная)</t>
  </si>
  <si>
    <t>Осуществление технологического присоединения энергопринимающих устройств к электрическим сетям</t>
  </si>
  <si>
    <t>Количество актов об осуществлении технологического присоединения энергопринимающих устройств к электрическим сетям</t>
  </si>
  <si>
    <t>ООТ "АвтоВАЗагро" по ул.Ботаническая</t>
  </si>
  <si>
    <t>ООТ "3-я проходная ВЦМ" по ул.Новозаводская</t>
  </si>
  <si>
    <t>Устройство линий наружного электроосвещения мест концентрации ДТП, в т.ч.:</t>
  </si>
  <si>
    <t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</t>
  </si>
  <si>
    <t>2.5.</t>
  </si>
  <si>
    <t>ул. Октябрьская от ул. Комсомольская до здания 55 по ул. Октябрьская</t>
  </si>
  <si>
    <t>ул. Громовой, от ул. Матросова до ул.Куйбышева, северо-западнее объекта недвижимости, имеющего адрес: ул. Громовой, 92</t>
  </si>
  <si>
    <t>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 (I этап)</t>
  </si>
  <si>
    <t>Департамент дорожного хозяйства и транспорта администрации городского округа Тольятти, департамент градостроительной деятельности администрации городского округа Тольятти</t>
  </si>
  <si>
    <t>Уровень исполнения обязательств по лизингу (с нарастающим итогом)</t>
  </si>
  <si>
    <t>5,54 / -</t>
  </si>
  <si>
    <t>в том числе в рамках реализации национального проекта "Безопасные качественные дороги"</t>
  </si>
  <si>
    <t>устройство тротуара к поликлинике на 500 посещений в смену</t>
  </si>
  <si>
    <t>Приобретение диагностической дорожной лаборатории</t>
  </si>
  <si>
    <t>2022</t>
  </si>
  <si>
    <t>2021-2022</t>
  </si>
  <si>
    <t>2021-2024</t>
  </si>
  <si>
    <t>2022-2024</t>
  </si>
  <si>
    <t>Устройство островков безопасности, пандусов, замена общественного транспорта</t>
  </si>
  <si>
    <t>Проектно-изыскательские работы по капитальному ремонту автомобильной дороги к ОАО "Жито" от ул. Коммунистической</t>
  </si>
  <si>
    <t>3.20.</t>
  </si>
  <si>
    <t>Строительный контроль на объектах капитального ремонта автомобильных дорог</t>
  </si>
  <si>
    <t>4.19.</t>
  </si>
  <si>
    <t>Ремонт проезда Тупиковый, 2, строение, 3 до ул. Новозаводская</t>
  </si>
  <si>
    <t>5.143.</t>
  </si>
  <si>
    <t>5.144.</t>
  </si>
  <si>
    <t>Проектно-изыскательские работы на создание и эксплуатацию объекта: «Пункт автоматического весогабаритного контроля в г.Тольятти»</t>
  </si>
  <si>
    <t>Капитальный ремонт путепровода через автодорогу Восточная завода – часть улицы Борковской</t>
  </si>
  <si>
    <t>5.145.</t>
  </si>
  <si>
    <t>5.146.</t>
  </si>
  <si>
    <t>5.147.</t>
  </si>
  <si>
    <t>3.21.</t>
  </si>
  <si>
    <t>3.22.</t>
  </si>
  <si>
    <t>Проектно-изыскательские работы по строительству улично-дорожной сети в мкр. "Тимофеевка-2" (1 этап)</t>
  </si>
  <si>
    <t>Проектно-изыскательские работы по строительству улично-дорожной сети в мкр. Новоматюшкино (1 этап)</t>
  </si>
  <si>
    <t>б-р Буденного;</t>
  </si>
  <si>
    <t>ул. Калмыцкая</t>
  </si>
  <si>
    <t>Хрящёвское шоссе на участке от Южного шоссе до Обводного шоссе;</t>
  </si>
  <si>
    <t>план на 2024:</t>
  </si>
  <si>
    <t>ООТ по ул. Лесная на участке от бульвара 50 лет Октября до ул. Комсомольской</t>
  </si>
  <si>
    <t>ООТ по ул. Льва Толстого</t>
  </si>
  <si>
    <t>ООТ по Ленинскому проспету на участке от ул. Революционной до Московского проспекта</t>
  </si>
  <si>
    <t>ООТ по ул. Телеграфная</t>
  </si>
  <si>
    <t>ООТ по ул. Нижегородская</t>
  </si>
  <si>
    <t>ООТ "Административный центр" по ул. Фрунзе</t>
  </si>
  <si>
    <t>ООТ "Медсанчасть №8" по ул. Лизы Чайкиной</t>
  </si>
  <si>
    <t>ООТ "Управление кадров ВАЗа по Южному шоссе"</t>
  </si>
  <si>
    <t>ООТ "ГАИ Комсомольского района" по ул. Коммунистическая</t>
  </si>
  <si>
    <t>ООТ "Детский городок"</t>
  </si>
  <si>
    <t>ООТ "Грузовое автохозяйство"</t>
  </si>
  <si>
    <t>ООТ "Гидротехническая" по ул. Гидротехническая</t>
  </si>
  <si>
    <t>ООТ "Русь" по ул.Революционная.</t>
  </si>
  <si>
    <t>ООТ "Учебный центр" по ул. Воскресенской</t>
  </si>
  <si>
    <t>ООТ "Стоматологическая поликлиника" по ул. Свердлова</t>
  </si>
  <si>
    <t>ООТ "Телецентр" по пр-ту Степана разина</t>
  </si>
  <si>
    <t>ООТ "Вега" по ул. Спортивной</t>
  </si>
  <si>
    <t>ООТ "Дворец спорта Волгарь" по Приморскому бульвару</t>
  </si>
  <si>
    <t>ООТ "Магазин "Восход" по ул. Свердлова</t>
  </si>
  <si>
    <t>ООТ "По требованию" на ул. Новозаводская между ООТ "КуйбышевАзот" и ООТ "Химэнергострой"</t>
  </si>
  <si>
    <t>ООТ "По требованию" по ул. Ушакова</t>
  </si>
  <si>
    <t>ООТ "3-я проходная СК" на ул. Ларина</t>
  </si>
  <si>
    <t>ООТ " ул.Железнодорожная" по проезду Дорофеева</t>
  </si>
  <si>
    <t>ООТ в районе ТД "Жигулевское море" (ул. Куйбышева, 18а)</t>
  </si>
  <si>
    <t>ООТ "Колхозный рынок" по ул. Громовой</t>
  </si>
  <si>
    <t xml:space="preserve">ООТ "ул. Механизаторов" по ул. Громовой </t>
  </si>
  <si>
    <t>ООТ "Магазин Светлана" на ул.Мира</t>
  </si>
  <si>
    <t>ООТ "ХимЭнергоСтрой" в районе дома №6 по ул. Новозаводская.</t>
  </si>
  <si>
    <t>проспект Степана Разина,7</t>
  </si>
  <si>
    <t>ул. Комзина, в районе дома №2</t>
  </si>
  <si>
    <t>"Туб. Диспансер" по ул. Телеграфная,34</t>
  </si>
  <si>
    <t>ул. Макарова, в районе дома №22)</t>
  </si>
  <si>
    <t>ул. Жилина (сторона Тольяттинской городской клинической больницы им. В.В. Баныкина)</t>
  </si>
  <si>
    <t>ул. Советской (сторона Тольяттинской городской клинической больницы им. В.В. Баныкина)</t>
  </si>
  <si>
    <t>в районе спортивного комплекса "СТАРТ" (ул. Республиканская,1)</t>
  </si>
  <si>
    <t>ул. Горького в районе дома №61</t>
  </si>
  <si>
    <t>в районе дома № 23 по Южному шоссе</t>
  </si>
  <si>
    <t>в районе здания по адресу ул. 40 лет Победы,35</t>
  </si>
  <si>
    <t>по сокращению разделительной полосы в районе пересечения ул. Карла Маркса и ул. Комсомольская</t>
  </si>
  <si>
    <t>Устройство парковочной площадки в районе дома №5 по ул. Автостроителей</t>
  </si>
  <si>
    <t>Устройство заезда на парковку к ТЦ "Океан" (ул. Свердлова,51)</t>
  </si>
  <si>
    <t>Ликвидация въездов и парковочных карманов по Приморскому бульвару в районе дома №29-А</t>
  </si>
  <si>
    <t>Ликвидация выезда от ГСК на ул. Дзержинского</t>
  </si>
  <si>
    <t>Устройство островков безопасности, пандусов, замена общественного транспорта, в т.ч.:</t>
  </si>
  <si>
    <t>Проектирование устройства парковочных площадок (карманов и стоянок), в т.ч.:</t>
  </si>
  <si>
    <t>Устройство пандуса для съезда МНГ в районе дома, расположенного по адресу Мурысева,64</t>
  </si>
  <si>
    <t>Устройство островка безопасности в районе ООТ "Школа исскуств" по ул. Дзержинского</t>
  </si>
  <si>
    <t>Замена бортового камня (монтаж, демонтаж) по ул. Революционная,52-а</t>
  </si>
  <si>
    <t>Устройство островка безопасности в районе пересечения ул. Коммунальной и ул. Полякова</t>
  </si>
  <si>
    <t>Ликвидация разрывов на 3-х разделительных полосах по Московскому проспекту, в районе дома №3</t>
  </si>
  <si>
    <t>Ликвидация въездов и парковочных карманов в районе домов 74,76 по ул. Дзержинского</t>
  </si>
  <si>
    <t>40,97 / 40,97</t>
  </si>
  <si>
    <t>ул. Калинина</t>
  </si>
  <si>
    <t>нечетная сторона ул. Первомайской</t>
  </si>
  <si>
    <t>ул. Горького на участке от ул. Карла Маркса до ул. Лесной</t>
  </si>
  <si>
    <t>пешеходная дорожка из плит ПБ вдоль ул. Садовая</t>
  </si>
  <si>
    <t>с четной и нечетной стороны по ул. Ботаническая</t>
  </si>
  <si>
    <t>вдоль улицы Льва Толстого от ул. Герцена до ул. Ленина (с обеих сторон)</t>
  </si>
  <si>
    <t>вдоль ул. Фёдоровские луга</t>
  </si>
  <si>
    <t>ул. Ларина (на участке от Автозавосдкое шоссе до ул. Тимирязева)</t>
  </si>
  <si>
    <t>б-р Баумана (от жилого дома №1 по бульвару Баумана до дублера автомобильной дороги ул. Свердлова)</t>
  </si>
  <si>
    <t>ООТ "Магазин Мебель"</t>
  </si>
  <si>
    <t>ООТ "Микрорайон Нагорный"</t>
  </si>
  <si>
    <t>ООТ "Химик"</t>
  </si>
  <si>
    <t>ООТ "Политехнический колледж"</t>
  </si>
  <si>
    <t>ООТ "Дворец спорта "Волгарь"</t>
  </si>
  <si>
    <t>устройство пешеходной дорожки у дома №9 по ул.Автостроителей</t>
  </si>
  <si>
    <t>устройство пешеходной дорожки на пересечении ул.Белорусской и ул.Ленинградкой</t>
  </si>
  <si>
    <t>устройство пешеходной дорожки у дома №44 по Московскому пр-ту</t>
  </si>
  <si>
    <t>устройство пешеходной дорожки на спуске к набережной 6 квартала</t>
  </si>
  <si>
    <t>устройство пешеходной дорожки у дома №46а по ул.Горького</t>
  </si>
  <si>
    <t>устройство пешеходной дорожки на пересечении ул.Голосова и ул.Новозаводской</t>
  </si>
  <si>
    <t>устройство пешеходной дорожки у дома №97 по пр-ту Степана Разина</t>
  </si>
  <si>
    <t>устройство пешеходной дорожки на Ленинском пр-те в районе дома №38А</t>
  </si>
  <si>
    <t>устройство пешеходной дорожки у остановки общественного транспорта "Спту №47"</t>
  </si>
  <si>
    <t>устройство пешеходной дорожки вдоль дома №13/1 по Гаражному переулку</t>
  </si>
  <si>
    <t>устройство пешеходной дорожки у остановки общественного транспорта "Театральная"</t>
  </si>
  <si>
    <t>устройство пешеходной дорожки в районе д. 3, 16, 25а по Комсомольскому шоссе</t>
  </si>
  <si>
    <t>устройство пешеходной дорожки у дома №51 по ул.Борковской</t>
  </si>
  <si>
    <t>перенос пешеходной дорожки на пересечении ул.Жилина и ул.Ленинградской</t>
  </si>
  <si>
    <t>устройство тротуаров с сокращением полосы движения у дома №9 по ул.Коммунистической</t>
  </si>
  <si>
    <t>перенос пешеходной дорожки у дома №1 по Рябинову б-ру</t>
  </si>
  <si>
    <t>устройство пешеходной дорожки вдоль ул.Высоковольтной</t>
  </si>
  <si>
    <t>ООТ "Лыжная база" по М. Жукова</t>
  </si>
  <si>
    <t>ул.Матросова в районе дома №26 (д/с №69 "Веточка")</t>
  </si>
  <si>
    <t>внутрикварталькый проезд по ул.Комсомольская 165</t>
  </si>
  <si>
    <t>ул.Голосова д.57, д.59, д.61</t>
  </si>
  <si>
    <t>ул.Л.Чайкиной, д.69 и д.71</t>
  </si>
  <si>
    <t>в районе дома №66 по ул.Ларина (Центр технического творчества)</t>
  </si>
  <si>
    <t>по проезду Почтовый, в районе нома №95 по ул.Ленина (Д/с №41 "Огонек").</t>
  </si>
  <si>
    <t>в районе дома №84 по ул.Мурысева (Педколледж)</t>
  </si>
  <si>
    <t>внутриквартальный проезд в районе дома №43 по ул.Фрунэе (Школа Королева).</t>
  </si>
  <si>
    <t xml:space="preserve"> в районе дома №6 по ул.Д.Ульянова (Д/с "Чайка")</t>
  </si>
  <si>
    <t>в районе дома №10 и №14 по бульвару Татищева</t>
  </si>
  <si>
    <t>по ул.40 лет Победы №106, ул.Ворошилова №61</t>
  </si>
  <si>
    <t>ул. Ингельберга, 52 в районе СШ № 15</t>
  </si>
  <si>
    <t>ул. Карла Маркса, 59 в районе Лицей № 19</t>
  </si>
  <si>
    <t>ул. Ленина, 108 в районе СОШ № 24</t>
  </si>
  <si>
    <t>ул. Олимпийская, 24 (по ул. Сиреневая) в районе СШ № 25</t>
  </si>
  <si>
    <t>ул. Комсомольская, 141 в районе д/с "Яблонька"</t>
  </si>
  <si>
    <t>б-р Туполева, 12 в районе СОШ № 47</t>
  </si>
  <si>
    <t>б-р Кулибина, 17 в районе Гимназия № 35</t>
  </si>
  <si>
    <t>ул. Баныкина, 12 в районе СОШ № 26</t>
  </si>
  <si>
    <t>ул. Советская, 53 в районе д/с "Жар-Птица"</t>
  </si>
  <si>
    <t>ул. Октябрьская, 57 в районе Школа № 4 (корпус)</t>
  </si>
  <si>
    <t>Комосомольское шоссе, 1 в районе с/ш № 16</t>
  </si>
  <si>
    <t>ул. Мурысева, 89а в районе С/Ш № 18</t>
  </si>
  <si>
    <t>ул. Шлюзовая, 8 в районе Школа интернат № 1</t>
  </si>
  <si>
    <t>ул. Первомайская (в районе домов 21, 23 по б-ру 50 лет Октября) в районе СОШ № 21, д/с № 90 "Золотое зернышко", д/с № 27 "Лесовичек"</t>
  </si>
  <si>
    <t>ул. Ставропольская, 19 в районе СОШ № 23</t>
  </si>
  <si>
    <t>ул. Матросова, 33, 37 в районе Техникум, колледж</t>
  </si>
  <si>
    <t>проезд от Ст. разина до ул. Ворошилова (9 кв) в районе д/с № 22 "Лучик"</t>
  </si>
  <si>
    <t>Ленинский пр-т 42, 35 в районе МБУ Школа № 40 и МБОУ "Элегия"</t>
  </si>
  <si>
    <t>ул. Юбилейная, 81 в районе МБУ Школа № 73</t>
  </si>
  <si>
    <t>Цветной б-р, 13 МБУ Школа № 82</t>
  </si>
  <si>
    <t>ул. Дзержинского, 1, ул. 40 лет Победы, 74 в районе МБУ Д/С № 200 "Волшебный башмачок", Д/С № 193 "Земляничка", СОШ № 70, Д/С № 187 "Солнышко"</t>
  </si>
  <si>
    <t>ул. Чуковского, 3 в районе МБУ Д/С № 20 "Снежок"</t>
  </si>
  <si>
    <t>ул. Баныкина, 38 в районе МБУ ДМО "Шанс"</t>
  </si>
  <si>
    <t>Количество разработанной проектно-сметной документации по капитальному ремонту путепроводов</t>
  </si>
  <si>
    <t>Проектно-изыскательские работы по капитальному ремонту путепроводов, подземных пешеходных переходов и мостов</t>
  </si>
  <si>
    <t>Количество разработанной проектно-сметной документации по капитальному ремонту подземных пешеходных переходов</t>
  </si>
  <si>
    <t>ул.Коммунистическая от д.№9 до д.17 по ул.Куйбышева</t>
  </si>
  <si>
    <t>ул.Заставная от Южного шоссе до ул.Дзержинского</t>
  </si>
  <si>
    <t>ул.Ларина от ул.Новозаводская до ул.Васильевская</t>
  </si>
  <si>
    <t>Тупиковый проезд от объекта, имеющего адрес: проезд Тупиковый, 2 строение 3, до улицы Новозаводской, юго-восточнее объекта, имеющего адрес: проезд Тупиковый, 2, строение 3</t>
  </si>
  <si>
    <t>5.148.</t>
  </si>
  <si>
    <t>5.149.</t>
  </si>
  <si>
    <t>5.150.</t>
  </si>
  <si>
    <t>5.151.</t>
  </si>
  <si>
    <t xml:space="preserve">Количество разработанной проектно-сметной документации по устройству линии наружного освещения </t>
  </si>
  <si>
    <t>50,00 / 50,00</t>
  </si>
  <si>
    <t>96,97 / 48,52</t>
  </si>
  <si>
    <t>Протяженность автомобильных дорог, на которых выполнена диагностика и оценка транспортно-эксплуатационного состояния дорог</t>
  </si>
  <si>
    <t>Количество ликвидируемых мест разворота транспортных средств, ликвидируемых подходов к пешеходным переходам, разрывов в разделительной полосе, несанкционированных примыканий, заездных карманов, парковок, устроенных пешеходных дорожек, пешеходных переходов,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</si>
  <si>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>229,86 / 208,86</t>
  </si>
  <si>
    <t>190,95 / 156,40</t>
  </si>
  <si>
    <t>576,28 / -</t>
  </si>
  <si>
    <t>Количество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 и ремонта  дворовых территорий многоквартирных домов, проездов к дворовым территориям многоквартирных домов городского округа Тольятти</t>
  </si>
  <si>
    <t>переход в районе ООТ «Парк Хаус»;</t>
  </si>
  <si>
    <t>2018 (Оплата ранее принятых обязательств)</t>
  </si>
  <si>
    <t>ИТОГО ПО ПОДПРОГРАММЕ "МРАД"                                                   с учетом оплаты ранее принятых обязательств</t>
  </si>
  <si>
    <t>ИТОГО ПО ПОДПРОГРАММЕ "МРАД"                                                   без учета оплаты ранее принятых обязательств</t>
  </si>
  <si>
    <t>оплата ранее принятых обязательств</t>
  </si>
  <si>
    <t>ИТОГО ПО МУНИЦИПАЛЬНОЙ ПРОГРАММЕ                                                   без учета оплаты ранее принятых обязательств</t>
  </si>
  <si>
    <t>ИТОГО ПО МУНИЦИПАЛЬНОЙ ПРОГРАММЕ                                                   с учетом оплаты ранее принятых обязательств</t>
  </si>
  <si>
    <t>Оплата принятых в 2018 году обязательств</t>
  </si>
  <si>
    <t>3.23.</t>
  </si>
  <si>
    <t>Оплата ранее принятых обязательств</t>
  </si>
  <si>
    <t>ул. Цеховая от ул.Вокзальной до ул.Северной</t>
  </si>
  <si>
    <t>5.152.</t>
  </si>
  <si>
    <t>ул.Цеховая от Южного шоссе до ул.Вокзальной</t>
  </si>
  <si>
    <t>Количество экспертных заключений о соответствии представленных ОНМЦК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</si>
  <si>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5.153.</t>
  </si>
  <si>
    <t>ул.Грачева от д.30 по ул.Грачева до д.46 по ул.Грачева</t>
  </si>
  <si>
    <t>7.1.157</t>
  </si>
  <si>
    <t>Количество приобретенных передвижных специализированных дорожных лабораторий</t>
  </si>
  <si>
    <t>Устройство островков безопасности, пандусов и замена остановок общественного транспорта</t>
  </si>
  <si>
    <t>Количество устроенных островков безопасности, пандусов и замененных остановок общественного транспорта</t>
  </si>
  <si>
    <t>Количество перевезенных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</si>
  <si>
    <t>Количество разработанной проектной документации по устройству пункта автоматического весогабаритного контроля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</si>
  <si>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</si>
  <si>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(общая протяженность на конец 2020 года - 863,33 км)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</si>
  <si>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</si>
  <si>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  (общая протяженность на конец 2020 года - 863,33 км)</t>
  </si>
  <si>
    <t>Выполнение проектно-изыскательских работ по строительству, реконструкции, устройству линии наружного освещения, капитальному ремонту и ремонту автомобильных дорог общего пользования местного значения городского округа Тольятти</t>
  </si>
  <si>
    <t>2022, 2025</t>
  </si>
  <si>
    <t>2021, 2022, 2025</t>
  </si>
  <si>
    <t>2022, 2023</t>
  </si>
  <si>
    <t>ул. Революционная от Ленинского пр-та до Приморского бульвара</t>
  </si>
  <si>
    <t>5.154.</t>
  </si>
  <si>
    <t>Лесопарковое шоссе, от пр-та Степана Разина до ул. Комзина, западнее здания, имеющего адрес: Комзина, 12</t>
  </si>
  <si>
    <t>Доля объектов, на которых предусматривается использование новых наилучших технологий, включенных в Реестр наилучших технологий</t>
  </si>
  <si>
    <t xml:space="preserve">Приобретение автобусов 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 </t>
  </si>
  <si>
    <t>270,51 / 247,61</t>
  </si>
  <si>
    <t xml:space="preserve">Техническое присоединение к централизованной системе водоотведения объекта: "Строительство магистральной улицы общегородского значения регулируемого движения ул. Офицерской" </t>
  </si>
  <si>
    <t>1.13.3.</t>
  </si>
  <si>
    <t>5.155.</t>
  </si>
  <si>
    <t xml:space="preserve">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</si>
  <si>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план на 2021-2022: </t>
  </si>
  <si>
    <t>245,17 / 219,07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</si>
  <si>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</si>
  <si>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>Приложение № 1                                                                                              к  постановлению администрации городского округа Тольятти от_______________№ _________</t>
  </si>
  <si>
    <t>Приложение № 2                                                                                              к  постановлению администрации городского округа Тольятти от______________№ __________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</si>
  <si>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</si>
  <si>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Приложение № 3                                                                                             к  постановлению администрации городского округа Тольятти от_______________№ _________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</si>
  <si>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</si>
  <si>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>Приложение № 4                                                                                              к  постановлению администрации   городского округа Тольятти      от______________ №_________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</si>
  <si>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</si>
  <si>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Приложение № 5                                                                                                                      к  постановлению администрации        городского округа Тольятти                                от______________ № __________</t>
  </si>
  <si>
    <t>Выполнение работ по ремонту съездов с Поволжского шоссе на Обводное шоссе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</si>
</sst>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5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2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19" fillId="2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2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2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/>
    </xf>
    <xf numFmtId="167" fontId="2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2" fillId="0" borderId="0" xfId="0" applyFont="1" applyFill="1"/>
    <xf numFmtId="0" fontId="24" fillId="0" borderId="0" xfId="0" applyFont="1" applyFill="1"/>
    <xf numFmtId="165" fontId="0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top" wrapText="1"/>
    </xf>
    <xf numFmtId="0" fontId="17" fillId="4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0" fillId="2" borderId="0" xfId="0" applyFont="1" applyFill="1" applyAlignment="1"/>
    <xf numFmtId="0" fontId="15" fillId="0" borderId="0" xfId="0" applyFont="1" applyFill="1"/>
    <xf numFmtId="0" fontId="3" fillId="0" borderId="6" xfId="0" applyFont="1" applyFill="1" applyBorder="1"/>
    <xf numFmtId="0" fontId="0" fillId="0" borderId="6" xfId="0" applyFont="1" applyFill="1" applyBorder="1"/>
    <xf numFmtId="0" fontId="4" fillId="3" borderId="0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0" fontId="0" fillId="5" borderId="0" xfId="0" applyFont="1" applyFill="1"/>
    <xf numFmtId="3" fontId="34" fillId="0" borderId="1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167" fontId="20" fillId="0" borderId="1" xfId="9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/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65" fontId="2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27" fillId="0" borderId="0" xfId="0" applyFont="1" applyFill="1" applyBorder="1"/>
    <xf numFmtId="4" fontId="39" fillId="0" borderId="0" xfId="0" applyNumberFormat="1" applyFont="1" applyFill="1"/>
    <xf numFmtId="0" fontId="39" fillId="0" borderId="0" xfId="0" applyFont="1" applyFill="1"/>
    <xf numFmtId="0" fontId="12" fillId="0" borderId="0" xfId="0" applyFont="1" applyFill="1" applyAlignment="1">
      <alignment horizontal="center" vertical="center"/>
    </xf>
    <xf numFmtId="3" fontId="28" fillId="0" borderId="1" xfId="4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166" fontId="4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3" xfId="0" applyFont="1" applyFill="1" applyBorder="1"/>
    <xf numFmtId="0" fontId="3" fillId="0" borderId="3" xfId="0" applyFont="1" applyFill="1" applyBorder="1"/>
    <xf numFmtId="49" fontId="25" fillId="0" borderId="1" xfId="0" applyNumberFormat="1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top" wrapText="1"/>
    </xf>
    <xf numFmtId="169" fontId="4" fillId="0" borderId="13" xfId="0" applyNumberFormat="1" applyFont="1" applyFill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center" vertical="center"/>
    </xf>
    <xf numFmtId="166" fontId="24" fillId="0" borderId="0" xfId="0" applyNumberFormat="1" applyFont="1" applyFill="1"/>
    <xf numFmtId="3" fontId="29" fillId="2" borderId="0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Fill="1"/>
    <xf numFmtId="165" fontId="9" fillId="0" borderId="1" xfId="0" applyNumberFormat="1" applyFont="1" applyFill="1" applyBorder="1" applyAlignment="1">
      <alignment horizontal="center" vertical="center" wrapText="1"/>
    </xf>
    <xf numFmtId="3" fontId="29" fillId="0" borderId="4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ont="1" applyAlignment="1"/>
    <xf numFmtId="0" fontId="0" fillId="2" borderId="0" xfId="0" applyFont="1" applyFill="1" applyAlignment="1">
      <alignment vertical="center"/>
    </xf>
    <xf numFmtId="4" fontId="24" fillId="0" borderId="0" xfId="0" applyNumberFormat="1" applyFont="1" applyFill="1"/>
    <xf numFmtId="3" fontId="24" fillId="0" borderId="0" xfId="0" applyNumberFormat="1" applyFont="1" applyFill="1"/>
    <xf numFmtId="0" fontId="0" fillId="0" borderId="0" xfId="0" applyFont="1" applyBorder="1"/>
    <xf numFmtId="0" fontId="0" fillId="8" borderId="0" xfId="0" applyFont="1" applyFill="1"/>
    <xf numFmtId="168" fontId="29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167" fontId="3" fillId="0" borderId="0" xfId="0" applyNumberFormat="1" applyFont="1" applyFill="1"/>
    <xf numFmtId="0" fontId="2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15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2" fontId="17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shrinkToFit="1"/>
    </xf>
    <xf numFmtId="4" fontId="31" fillId="0" borderId="1" xfId="0" applyNumberFormat="1" applyFont="1" applyFill="1" applyBorder="1" applyAlignment="1">
      <alignment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left" vertical="center" wrapText="1" shrinkToFit="1"/>
    </xf>
    <xf numFmtId="4" fontId="9" fillId="0" borderId="1" xfId="0" applyNumberFormat="1" applyFont="1" applyFill="1" applyBorder="1" applyAlignment="1">
      <alignment horizontal="left" vertical="center" wrapText="1" shrinkToFit="1"/>
    </xf>
    <xf numFmtId="4" fontId="35" fillId="0" borderId="1" xfId="0" applyNumberFormat="1" applyFont="1" applyFill="1" applyBorder="1" applyAlignment="1">
      <alignment horizontal="center" vertical="center" wrapText="1" shrinkToFit="1"/>
    </xf>
    <xf numFmtId="4" fontId="31" fillId="0" borderId="1" xfId="0" applyNumberFormat="1" applyFont="1" applyFill="1" applyBorder="1" applyAlignment="1">
      <alignment horizontal="left" vertical="center" wrapText="1" shrinkToFi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left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 shrinkToFit="1"/>
    </xf>
    <xf numFmtId="4" fontId="4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/>
    <xf numFmtId="2" fontId="0" fillId="0" borderId="0" xfId="0" applyNumberFormat="1" applyFont="1" applyFill="1"/>
    <xf numFmtId="0" fontId="0" fillId="0" borderId="6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2" fontId="0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2" xfId="0" applyFont="1" applyBorder="1"/>
    <xf numFmtId="3" fontId="47" fillId="0" borderId="1" xfId="0" applyNumberFormat="1" applyFont="1" applyFill="1" applyBorder="1" applyAlignment="1">
      <alignment horizontal="center" vertical="center"/>
    </xf>
    <xf numFmtId="165" fontId="25" fillId="0" borderId="1" xfId="7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3" fontId="29" fillId="0" borderId="1" xfId="7" applyNumberFormat="1" applyFont="1" applyFill="1" applyBorder="1" applyAlignment="1">
      <alignment horizontal="center" vertical="center"/>
    </xf>
    <xf numFmtId="3" fontId="28" fillId="0" borderId="1" xfId="7" applyNumberFormat="1" applyFont="1" applyFill="1" applyBorder="1" applyAlignment="1">
      <alignment horizontal="center" vertical="center"/>
    </xf>
    <xf numFmtId="167" fontId="34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8" fontId="51" fillId="0" borderId="1" xfId="0" applyNumberFormat="1" applyFont="1" applyFill="1" applyBorder="1" applyAlignment="1">
      <alignment horizontal="center" vertical="center"/>
    </xf>
    <xf numFmtId="0" fontId="52" fillId="0" borderId="0" xfId="0" applyFont="1" applyFill="1"/>
    <xf numFmtId="167" fontId="34" fillId="0" borderId="8" xfId="0" applyNumberFormat="1" applyFont="1" applyFill="1" applyBorder="1" applyAlignment="1">
      <alignment horizontal="center" vertical="center"/>
    </xf>
    <xf numFmtId="168" fontId="34" fillId="0" borderId="8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168" fontId="34" fillId="0" borderId="8" xfId="0" applyNumberFormat="1" applyFont="1" applyFill="1" applyBorder="1" applyAlignment="1">
      <alignment vertical="center"/>
    </xf>
    <xf numFmtId="168" fontId="34" fillId="0" borderId="4" xfId="0" applyNumberFormat="1" applyFont="1" applyFill="1" applyBorder="1" applyAlignment="1">
      <alignment vertical="center"/>
    </xf>
    <xf numFmtId="0" fontId="46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168" fontId="34" fillId="0" borderId="1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3" fontId="48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justify" vertical="center" wrapText="1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left" vertical="center" wrapText="1"/>
    </xf>
    <xf numFmtId="0" fontId="54" fillId="0" borderId="8" xfId="0" applyFont="1" applyFill="1" applyBorder="1" applyAlignment="1">
      <alignment horizontal="left" vertical="center" wrapText="1"/>
    </xf>
    <xf numFmtId="168" fontId="34" fillId="0" borderId="1" xfId="0" applyNumberFormat="1" applyFont="1" applyFill="1" applyBorder="1" applyAlignment="1">
      <alignment vertical="center"/>
    </xf>
    <xf numFmtId="168" fontId="13" fillId="0" borderId="8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3" fontId="29" fillId="0" borderId="1" xfId="4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3" fontId="12" fillId="0" borderId="0" xfId="0" applyNumberFormat="1" applyFont="1" applyFill="1"/>
    <xf numFmtId="0" fontId="6" fillId="2" borderId="0" xfId="0" applyFont="1" applyFill="1" applyAlignment="1">
      <alignment horizontal="center"/>
    </xf>
    <xf numFmtId="168" fontId="34" fillId="0" borderId="5" xfId="0" applyNumberFormat="1" applyFont="1" applyFill="1" applyBorder="1" applyAlignment="1">
      <alignment vertical="center"/>
    </xf>
    <xf numFmtId="168" fontId="13" fillId="0" borderId="5" xfId="0" applyNumberFormat="1" applyFont="1" applyFill="1" applyBorder="1" applyAlignment="1">
      <alignment vertical="center"/>
    </xf>
    <xf numFmtId="168" fontId="13" fillId="0" borderId="15" xfId="0" applyNumberFormat="1" applyFont="1" applyFill="1" applyBorder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/>
    </xf>
    <xf numFmtId="168" fontId="51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169" fontId="4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8" fontId="48" fillId="0" borderId="1" xfId="0" applyNumberFormat="1" applyFont="1" applyFill="1" applyBorder="1" applyAlignment="1">
      <alignment horizontal="center" vertical="top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168" fontId="34" fillId="0" borderId="8" xfId="0" applyNumberFormat="1" applyFont="1" applyFill="1" applyBorder="1" applyAlignment="1">
      <alignment horizontal="center" vertical="center"/>
    </xf>
    <xf numFmtId="168" fontId="34" fillId="0" borderId="4" xfId="0" applyNumberFormat="1" applyFont="1" applyFill="1" applyBorder="1" applyAlignment="1">
      <alignment horizontal="center" vertical="center"/>
    </xf>
    <xf numFmtId="168" fontId="34" fillId="0" borderId="5" xfId="0" applyNumberFormat="1" applyFont="1" applyFill="1" applyBorder="1" applyAlignment="1">
      <alignment horizontal="center" vertical="center"/>
    </xf>
    <xf numFmtId="167" fontId="34" fillId="0" borderId="5" xfId="0" applyNumberFormat="1" applyFont="1" applyFill="1" applyBorder="1" applyAlignment="1">
      <alignment horizontal="center" vertical="center"/>
    </xf>
    <xf numFmtId="167" fontId="34" fillId="0" borderId="8" xfId="0" applyNumberFormat="1" applyFont="1" applyFill="1" applyBorder="1" applyAlignment="1">
      <alignment horizontal="center" vertical="center"/>
    </xf>
    <xf numFmtId="167" fontId="34" fillId="0" borderId="4" xfId="0" applyNumberFormat="1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168" fontId="34" fillId="0" borderId="1" xfId="0" applyNumberFormat="1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/>
    <xf numFmtId="168" fontId="13" fillId="0" borderId="9" xfId="0" applyNumberFormat="1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/>
    <xf numFmtId="0" fontId="8" fillId="0" borderId="1" xfId="6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</cellXfs>
  <cellStyles count="11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_Лист1" xfId="6" xr:uid="{00000000-0005-0000-0000-000006000000}"/>
    <cellStyle name="Финансовый" xfId="4" builtinId="3"/>
    <cellStyle name="Финансовый 2" xfId="5" xr:uid="{00000000-0005-0000-0000-000008000000}"/>
    <cellStyle name="Финансовый 3" xfId="9" xr:uid="{00000000-0005-0000-0000-000009000000}"/>
    <cellStyle name="Финансовый 4" xfId="10" xr:uid="{00000000-0005-0000-0000-00000A000000}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mplan/&#1101;&#1083;.&#1087;&#1086;&#1095;&#1090;&#1072;/&#1054;&#1058;&#1063;&#1045;&#1058;&#1067;%20&#1069;&#1050;&#1054;&#1053;&#1054;&#1052;&#1048;&#1057;&#1058;&#1067;/&#1055;&#1088;&#1086;&#1075;&#1088;&#1072;&#1084;&#1084;&#1072;/&#1055;&#1088;&#1086;&#1077;&#1082;&#1090;&#1099;%20&#1087;&#1086;&#1089;&#1090;&#1072;&#1085;&#1086;&#1074;&#1083;&#1077;&#1085;&#1080;&#1081;/&#1055;&#1088;&#1086;&#1075;&#1088;&#1072;&#1084;&#1084;&#1072;%202021-2025/&#1080;&#1079;&#1084;.%20&#1044;&#1091;&#1084;&#1072;%20&#1088;&#1077;&#1096;.1137/2%20&#1050;&#1086;&#1087;&#1080;&#1103;%20&#1087;&#1088;&#1080;&#1083;&#1086;&#1078;&#1077;&#1085;&#1080;&#1103;%20&#1088;&#1077;&#1096;.1137%20(&#1089;%20&#1087;&#1086;&#1095;&#1090;&#1099;)%20&#1086;&#1088;&#1080;&#1075;&#1080;&#1085;&#1072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AA227">
            <v>0</v>
          </cell>
          <cell r="AB227">
            <v>0</v>
          </cell>
          <cell r="AC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ч.рез."/>
      <sheetName val="1.переченьПБДД"/>
      <sheetName val="2.переченьМРАД"/>
      <sheetName val="3.меропр."/>
      <sheetName val="4.индик."/>
    </sheetNames>
    <sheetDataSet>
      <sheetData sheetId="0"/>
      <sheetData sheetId="1"/>
      <sheetData sheetId="2">
        <row r="510">
          <cell r="M510">
            <v>0</v>
          </cell>
          <cell r="R510">
            <v>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5"/>
  <sheetViews>
    <sheetView view="pageBreakPreview" zoomScale="80" zoomScaleSheetLayoutView="80" workbookViewId="0">
      <selection activeCell="A2" sqref="A2:I2"/>
    </sheetView>
  </sheetViews>
  <sheetFormatPr defaultRowHeight="12.75" x14ac:dyDescent="0.2"/>
  <cols>
    <col min="1" max="1" width="4.85546875" style="3" customWidth="1"/>
    <col min="2" max="2" width="35.140625" style="3" customWidth="1"/>
    <col min="3" max="3" width="11.5703125" style="3" customWidth="1"/>
    <col min="4" max="4" width="8.85546875" style="3"/>
    <col min="5" max="5" width="9.42578125" style="3" bestFit="1" customWidth="1"/>
    <col min="6" max="9" width="8.85546875" style="3"/>
    <col min="10" max="10" width="18.5703125" style="3" customWidth="1"/>
    <col min="11" max="16384" width="9.140625" style="3"/>
  </cols>
  <sheetData>
    <row r="1" spans="1:11" ht="84" customHeight="1" x14ac:dyDescent="0.25">
      <c r="E1" s="322" t="s">
        <v>1605</v>
      </c>
      <c r="F1" s="322"/>
      <c r="G1" s="322"/>
      <c r="H1" s="322"/>
      <c r="I1" s="322"/>
      <c r="J1" s="71"/>
      <c r="K1" s="71"/>
    </row>
    <row r="2" spans="1:11" ht="40.15" customHeight="1" x14ac:dyDescent="0.2">
      <c r="A2" s="321" t="s">
        <v>1169</v>
      </c>
      <c r="B2" s="321"/>
      <c r="C2" s="321"/>
      <c r="D2" s="321"/>
      <c r="E2" s="321"/>
      <c r="F2" s="321"/>
      <c r="G2" s="321"/>
      <c r="H2" s="321"/>
      <c r="I2" s="321"/>
    </row>
    <row r="3" spans="1:11" ht="31.5" customHeight="1" x14ac:dyDescent="0.2">
      <c r="A3" s="325" t="s">
        <v>213</v>
      </c>
      <c r="B3" s="325" t="s">
        <v>860</v>
      </c>
      <c r="C3" s="325" t="s">
        <v>861</v>
      </c>
      <c r="D3" s="325" t="s">
        <v>710</v>
      </c>
      <c r="E3" s="325" t="s">
        <v>862</v>
      </c>
      <c r="F3" s="325"/>
      <c r="G3" s="325"/>
      <c r="H3" s="325"/>
      <c r="I3" s="325"/>
    </row>
    <row r="4" spans="1:11" ht="17.25" customHeight="1" x14ac:dyDescent="0.2">
      <c r="A4" s="325"/>
      <c r="B4" s="325"/>
      <c r="C4" s="325"/>
      <c r="D4" s="325"/>
      <c r="E4" s="268">
        <v>2021</v>
      </c>
      <c r="F4" s="268">
        <v>2022</v>
      </c>
      <c r="G4" s="268">
        <v>2023</v>
      </c>
      <c r="H4" s="268">
        <v>2024</v>
      </c>
      <c r="I4" s="268">
        <v>2025</v>
      </c>
    </row>
    <row r="5" spans="1:11" ht="15" x14ac:dyDescent="0.2">
      <c r="A5" s="268">
        <v>1</v>
      </c>
      <c r="B5" s="268">
        <v>2</v>
      </c>
      <c r="C5" s="268">
        <v>3</v>
      </c>
      <c r="D5" s="268">
        <v>4</v>
      </c>
      <c r="E5" s="268">
        <v>5</v>
      </c>
      <c r="F5" s="268">
        <v>6</v>
      </c>
      <c r="G5" s="268">
        <v>7</v>
      </c>
      <c r="H5" s="268">
        <v>8</v>
      </c>
      <c r="I5" s="268">
        <v>9</v>
      </c>
    </row>
    <row r="6" spans="1:11" ht="98.25" customHeight="1" x14ac:dyDescent="0.2">
      <c r="A6" s="269">
        <v>1</v>
      </c>
      <c r="B6" s="200" t="s">
        <v>881</v>
      </c>
      <c r="C6" s="47" t="s">
        <v>731</v>
      </c>
      <c r="D6" s="47">
        <v>2.5</v>
      </c>
      <c r="E6" s="47">
        <v>2.4500000000000002</v>
      </c>
      <c r="F6" s="29">
        <v>2.4</v>
      </c>
      <c r="G6" s="29">
        <v>2.35</v>
      </c>
      <c r="H6" s="29">
        <v>2.2999999999999998</v>
      </c>
      <c r="I6" s="47">
        <v>2.25</v>
      </c>
    </row>
    <row r="7" spans="1:11" ht="74.25" customHeight="1" x14ac:dyDescent="0.2">
      <c r="A7" s="269">
        <v>2</v>
      </c>
      <c r="B7" s="200" t="s">
        <v>882</v>
      </c>
      <c r="C7" s="47" t="s">
        <v>857</v>
      </c>
      <c r="D7" s="47">
        <v>789</v>
      </c>
      <c r="E7" s="47">
        <v>788</v>
      </c>
      <c r="F7" s="47">
        <v>785</v>
      </c>
      <c r="G7" s="47">
        <v>780</v>
      </c>
      <c r="H7" s="47">
        <v>775</v>
      </c>
      <c r="I7" s="47">
        <v>770</v>
      </c>
    </row>
    <row r="8" spans="1:11" ht="127.5" customHeight="1" x14ac:dyDescent="0.2">
      <c r="A8" s="269">
        <v>3</v>
      </c>
      <c r="B8" s="200" t="s">
        <v>1584</v>
      </c>
      <c r="C8" s="268" t="s">
        <v>734</v>
      </c>
      <c r="D8" s="47">
        <v>711.9</v>
      </c>
      <c r="E8" s="97">
        <v>730.5</v>
      </c>
      <c r="F8" s="97">
        <v>754.4</v>
      </c>
      <c r="G8" s="97">
        <v>764.2</v>
      </c>
      <c r="H8" s="97">
        <v>810.3</v>
      </c>
      <c r="I8" s="47">
        <v>817.5</v>
      </c>
    </row>
    <row r="9" spans="1:11" ht="139.5" customHeight="1" x14ac:dyDescent="0.2">
      <c r="A9" s="269">
        <v>4</v>
      </c>
      <c r="B9" s="201" t="s">
        <v>1585</v>
      </c>
      <c r="C9" s="268" t="s">
        <v>731</v>
      </c>
      <c r="D9" s="47" t="s">
        <v>714</v>
      </c>
      <c r="E9" s="29">
        <v>0.35</v>
      </c>
      <c r="F9" s="29">
        <v>0.32</v>
      </c>
      <c r="G9" s="29" t="s">
        <v>714</v>
      </c>
      <c r="H9" s="29" t="s">
        <v>714</v>
      </c>
      <c r="I9" s="29">
        <v>1.51</v>
      </c>
    </row>
    <row r="10" spans="1:11" ht="156.75" customHeight="1" x14ac:dyDescent="0.2">
      <c r="A10" s="269">
        <v>5</v>
      </c>
      <c r="B10" s="201" t="s">
        <v>1586</v>
      </c>
      <c r="C10" s="268" t="s">
        <v>731</v>
      </c>
      <c r="D10" s="47" t="s">
        <v>714</v>
      </c>
      <c r="E10" s="29">
        <v>0.1</v>
      </c>
      <c r="F10" s="47">
        <v>0.17</v>
      </c>
      <c r="G10" s="47" t="s">
        <v>714</v>
      </c>
      <c r="H10" s="47" t="s">
        <v>714</v>
      </c>
      <c r="I10" s="47">
        <v>0.21</v>
      </c>
    </row>
    <row r="11" spans="1:11" ht="155.25" customHeight="1" x14ac:dyDescent="0.2">
      <c r="A11" s="269">
        <v>6</v>
      </c>
      <c r="B11" s="200" t="s">
        <v>1587</v>
      </c>
      <c r="C11" s="268" t="s">
        <v>731</v>
      </c>
      <c r="D11" s="47" t="s">
        <v>714</v>
      </c>
      <c r="E11" s="29">
        <v>0.05</v>
      </c>
      <c r="F11" s="29">
        <v>1.41</v>
      </c>
      <c r="G11" s="29">
        <v>1.45</v>
      </c>
      <c r="H11" s="29" t="s">
        <v>714</v>
      </c>
      <c r="I11" s="29">
        <v>2.16</v>
      </c>
    </row>
    <row r="12" spans="1:11" ht="195.75" customHeight="1" x14ac:dyDescent="0.2">
      <c r="A12" s="269">
        <v>7</v>
      </c>
      <c r="B12" s="200" t="s">
        <v>858</v>
      </c>
      <c r="C12" s="268" t="s">
        <v>731</v>
      </c>
      <c r="D12" s="47">
        <v>43.8</v>
      </c>
      <c r="E12" s="47">
        <v>3</v>
      </c>
      <c r="F12" s="47" t="s">
        <v>714</v>
      </c>
      <c r="G12" s="47" t="s">
        <v>714</v>
      </c>
      <c r="H12" s="47">
        <v>68.760000000000005</v>
      </c>
      <c r="I12" s="47">
        <v>37</v>
      </c>
    </row>
    <row r="13" spans="1:11" ht="52.15" customHeight="1" x14ac:dyDescent="0.2">
      <c r="A13" s="269">
        <v>8</v>
      </c>
      <c r="B13" s="200" t="s">
        <v>859</v>
      </c>
      <c r="C13" s="268" t="s">
        <v>731</v>
      </c>
      <c r="D13" s="47">
        <v>40</v>
      </c>
      <c r="E13" s="47">
        <v>45</v>
      </c>
      <c r="F13" s="47">
        <v>49</v>
      </c>
      <c r="G13" s="47">
        <v>50</v>
      </c>
      <c r="H13" s="47">
        <v>55</v>
      </c>
      <c r="I13" s="47">
        <v>60</v>
      </c>
    </row>
    <row r="14" spans="1:11" ht="42.6" customHeight="1" x14ac:dyDescent="0.2">
      <c r="A14" s="269">
        <v>9</v>
      </c>
      <c r="B14" s="202" t="s">
        <v>867</v>
      </c>
      <c r="C14" s="47" t="s">
        <v>731</v>
      </c>
      <c r="D14" s="47">
        <v>20.5</v>
      </c>
      <c r="E14" s="47">
        <v>38.700000000000003</v>
      </c>
      <c r="F14" s="47">
        <v>38.700000000000003</v>
      </c>
      <c r="G14" s="47">
        <v>38.700000000000003</v>
      </c>
      <c r="H14" s="47">
        <v>38.700000000000003</v>
      </c>
      <c r="I14" s="47">
        <v>38.700000000000003</v>
      </c>
    </row>
    <row r="15" spans="1:11" ht="42.6" customHeight="1" x14ac:dyDescent="0.2">
      <c r="A15" s="269">
        <v>10</v>
      </c>
      <c r="B15" s="202" t="s">
        <v>868</v>
      </c>
      <c r="C15" s="47" t="s">
        <v>731</v>
      </c>
      <c r="D15" s="47">
        <v>77.5</v>
      </c>
      <c r="E15" s="47">
        <v>50.6</v>
      </c>
      <c r="F15" s="47">
        <v>50.6</v>
      </c>
      <c r="G15" s="47">
        <v>50.6</v>
      </c>
      <c r="H15" s="47">
        <v>50.6</v>
      </c>
      <c r="I15" s="47">
        <v>50.6</v>
      </c>
    </row>
    <row r="16" spans="1:11" ht="43.9" customHeight="1" x14ac:dyDescent="0.2">
      <c r="A16" s="269">
        <v>11</v>
      </c>
      <c r="B16" s="202" t="s">
        <v>988</v>
      </c>
      <c r="C16" s="47" t="s">
        <v>731</v>
      </c>
      <c r="D16" s="47">
        <v>90.1</v>
      </c>
      <c r="E16" s="97">
        <v>94</v>
      </c>
      <c r="F16" s="97">
        <v>94</v>
      </c>
      <c r="G16" s="97">
        <v>94</v>
      </c>
      <c r="H16" s="97">
        <v>94</v>
      </c>
      <c r="I16" s="97">
        <v>94</v>
      </c>
    </row>
    <row r="17" spans="1:9" ht="45" customHeight="1" x14ac:dyDescent="0.2">
      <c r="A17" s="269">
        <v>12</v>
      </c>
      <c r="B17" s="202" t="s">
        <v>869</v>
      </c>
      <c r="C17" s="47" t="s">
        <v>731</v>
      </c>
      <c r="D17" s="47">
        <v>81.3</v>
      </c>
      <c r="E17" s="47">
        <v>82.3</v>
      </c>
      <c r="F17" s="47">
        <v>82.3</v>
      </c>
      <c r="G17" s="47">
        <v>82.3</v>
      </c>
      <c r="H17" s="47">
        <v>82.3</v>
      </c>
      <c r="I17" s="47">
        <v>82.3</v>
      </c>
    </row>
    <row r="18" spans="1:9" ht="13.5" x14ac:dyDescent="0.25">
      <c r="A18" s="323" t="s">
        <v>864</v>
      </c>
      <c r="B18" s="324"/>
      <c r="C18" s="324"/>
      <c r="D18" s="324"/>
      <c r="E18" s="324"/>
      <c r="F18" s="324"/>
      <c r="G18" s="324"/>
      <c r="H18" s="324"/>
      <c r="I18" s="324"/>
    </row>
    <row r="19" spans="1:9" ht="30" x14ac:dyDescent="0.2">
      <c r="A19" s="269">
        <v>13</v>
      </c>
      <c r="B19" s="201" t="s">
        <v>865</v>
      </c>
      <c r="C19" s="47" t="s">
        <v>866</v>
      </c>
      <c r="D19" s="97">
        <v>1115.1470999999999</v>
      </c>
      <c r="E19" s="47">
        <v>1115.5</v>
      </c>
      <c r="F19" s="97">
        <v>1115.75</v>
      </c>
      <c r="G19" s="97">
        <v>1116</v>
      </c>
      <c r="H19" s="97">
        <v>1116.25</v>
      </c>
      <c r="I19" s="47">
        <v>1116.5</v>
      </c>
    </row>
    <row r="20" spans="1:9" ht="27.6" customHeight="1" x14ac:dyDescent="0.25">
      <c r="A20" s="323" t="s">
        <v>863</v>
      </c>
      <c r="B20" s="324"/>
      <c r="C20" s="324"/>
      <c r="D20" s="324"/>
      <c r="E20" s="324"/>
      <c r="F20" s="324"/>
      <c r="G20" s="324"/>
      <c r="H20" s="324"/>
      <c r="I20" s="324"/>
    </row>
    <row r="21" spans="1:9" ht="59.25" customHeight="1" x14ac:dyDescent="0.2">
      <c r="A21" s="269">
        <v>14</v>
      </c>
      <c r="B21" s="235" t="s">
        <v>872</v>
      </c>
      <c r="C21" s="268" t="s">
        <v>731</v>
      </c>
      <c r="D21" s="97" t="s">
        <v>714</v>
      </c>
      <c r="E21" s="97">
        <v>74.66</v>
      </c>
      <c r="F21" s="97">
        <v>80.099999999999994</v>
      </c>
      <c r="G21" s="97">
        <v>77.8</v>
      </c>
      <c r="H21" s="97">
        <v>80.599999999999994</v>
      </c>
      <c r="I21" s="97">
        <v>82.8</v>
      </c>
    </row>
    <row r="22" spans="1:9" ht="69.75" customHeight="1" x14ac:dyDescent="0.2">
      <c r="A22" s="269">
        <v>15</v>
      </c>
      <c r="B22" s="201" t="s">
        <v>1595</v>
      </c>
      <c r="C22" s="47" t="s">
        <v>731</v>
      </c>
      <c r="D22" s="47" t="s">
        <v>714</v>
      </c>
      <c r="E22" s="47">
        <v>10</v>
      </c>
      <c r="F22" s="47">
        <v>20</v>
      </c>
      <c r="G22" s="47" t="s">
        <v>714</v>
      </c>
      <c r="H22" s="47" t="s">
        <v>714</v>
      </c>
      <c r="I22" s="47" t="s">
        <v>714</v>
      </c>
    </row>
    <row r="23" spans="1:9" ht="51.75" customHeight="1" x14ac:dyDescent="0.2">
      <c r="A23" s="269">
        <v>16</v>
      </c>
      <c r="B23" s="201" t="s">
        <v>1361</v>
      </c>
      <c r="C23" s="47" t="s">
        <v>731</v>
      </c>
      <c r="D23" s="47" t="s">
        <v>714</v>
      </c>
      <c r="E23" s="47">
        <v>62</v>
      </c>
      <c r="F23" s="47">
        <v>64</v>
      </c>
      <c r="G23" s="47" t="s">
        <v>714</v>
      </c>
      <c r="H23" s="47" t="s">
        <v>714</v>
      </c>
      <c r="I23" s="47" t="s">
        <v>714</v>
      </c>
    </row>
    <row r="25" spans="1:9" x14ac:dyDescent="0.2">
      <c r="D25" s="39"/>
      <c r="E25" s="39"/>
    </row>
  </sheetData>
  <mergeCells count="9">
    <mergeCell ref="A2:I2"/>
    <mergeCell ref="E1:I1"/>
    <mergeCell ref="A20:I20"/>
    <mergeCell ref="A18:I18"/>
    <mergeCell ref="A3:A4"/>
    <mergeCell ref="B3:B4"/>
    <mergeCell ref="C3:C4"/>
    <mergeCell ref="D3:D4"/>
    <mergeCell ref="E3:I3"/>
  </mergeCells>
  <pageMargins left="0.70866141732283472" right="0.11811023622047245" top="0.74803149606299213" bottom="0.74803149606299213" header="0.31496062992125984" footer="0.31496062992125984"/>
  <pageSetup paperSize="9" scale="90" fitToHeight="0" orientation="portrait" r:id="rId1"/>
  <rowBreaks count="1" manualBreakCount="1">
    <brk id="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44"/>
  <sheetViews>
    <sheetView view="pageBreakPreview" zoomScale="90" zoomScaleNormal="50" zoomScaleSheetLayoutView="90" workbookViewId="0">
      <selection activeCell="W1" sqref="W1:AB1"/>
    </sheetView>
  </sheetViews>
  <sheetFormatPr defaultColWidth="9.140625" defaultRowHeight="42" customHeight="1" outlineLevelCol="2" x14ac:dyDescent="0.2"/>
  <cols>
    <col min="1" max="1" width="5.5703125" style="3" customWidth="1"/>
    <col min="2" max="2" width="107.5703125" style="122" customWidth="1"/>
    <col min="3" max="3" width="11.140625" style="1" customWidth="1"/>
    <col min="4" max="4" width="16.5703125" style="3" customWidth="1"/>
    <col min="5" max="5" width="10.42578125" style="3" hidden="1" customWidth="1" outlineLevel="1"/>
    <col min="6" max="6" width="11.7109375" style="3" hidden="1" customWidth="1" outlineLevel="1"/>
    <col min="7" max="7" width="13" style="3" hidden="1" customWidth="1" outlineLevel="1"/>
    <col min="8" max="8" width="10.85546875" style="1" customWidth="1" collapsed="1"/>
    <col min="9" max="9" width="15.85546875" style="3" customWidth="1"/>
    <col min="10" max="10" width="10.140625" style="3" hidden="1" customWidth="1" outlineLevel="2"/>
    <col min="11" max="11" width="12.42578125" style="3" hidden="1" customWidth="1" outlineLevel="2"/>
    <col min="12" max="12" width="13.85546875" style="3" hidden="1" customWidth="1" outlineLevel="2"/>
    <col min="13" max="13" width="10.7109375" style="1" customWidth="1" collapsed="1"/>
    <col min="14" max="14" width="14.28515625" style="3" customWidth="1"/>
    <col min="15" max="15" width="10.28515625" style="3" hidden="1" customWidth="1" outlineLevel="1"/>
    <col min="16" max="16" width="12.5703125" style="3" hidden="1" customWidth="1" outlineLevel="1"/>
    <col min="17" max="17" width="2.140625" style="3" hidden="1" customWidth="1" outlineLevel="1"/>
    <col min="18" max="18" width="10.28515625" style="1" customWidth="1" collapsed="1"/>
    <col min="19" max="19" width="15.85546875" style="3" customWidth="1"/>
    <col min="20" max="20" width="9.5703125" style="3" hidden="1" customWidth="1" outlineLevel="1"/>
    <col min="21" max="21" width="11.28515625" style="3" hidden="1" customWidth="1" outlineLevel="1"/>
    <col min="22" max="22" width="13" style="3" hidden="1" customWidth="1" outlineLevel="1"/>
    <col min="23" max="23" width="10.7109375" style="1" customWidth="1" collapsed="1"/>
    <col min="24" max="24" width="15.85546875" style="3" customWidth="1"/>
    <col min="25" max="25" width="10.42578125" style="3" hidden="1" customWidth="1" outlineLevel="1"/>
    <col min="26" max="26" width="11.42578125" style="3" hidden="1" customWidth="1" outlineLevel="1"/>
    <col min="27" max="27" width="14" style="3" hidden="1" customWidth="1" outlineLevel="1"/>
    <col min="28" max="28" width="11.5703125" style="37" customWidth="1" collapsed="1"/>
    <col min="29" max="29" width="14.5703125" style="3" bestFit="1" customWidth="1"/>
    <col min="30" max="30" width="11" style="3" bestFit="1" customWidth="1"/>
    <col min="31" max="16384" width="9.140625" style="3"/>
  </cols>
  <sheetData>
    <row r="1" spans="1:28" ht="83.45" customHeight="1" x14ac:dyDescent="0.25">
      <c r="S1" s="71"/>
      <c r="T1" s="71" t="s">
        <v>987</v>
      </c>
      <c r="U1" s="71" t="s">
        <v>987</v>
      </c>
      <c r="V1" s="71" t="s">
        <v>987</v>
      </c>
      <c r="W1" s="322" t="s">
        <v>1606</v>
      </c>
      <c r="X1" s="322"/>
      <c r="Y1" s="322"/>
      <c r="Z1" s="322"/>
      <c r="AA1" s="322"/>
      <c r="AB1" s="322"/>
    </row>
    <row r="2" spans="1:28" s="27" customFormat="1" ht="112.5" customHeight="1" x14ac:dyDescent="0.25">
      <c r="A2" s="17"/>
      <c r="B2" s="17"/>
      <c r="C2" s="26"/>
      <c r="H2" s="72"/>
      <c r="I2" s="73"/>
      <c r="J2" s="73"/>
      <c r="K2" s="73"/>
      <c r="L2" s="73"/>
      <c r="M2" s="15"/>
      <c r="N2" s="15"/>
      <c r="O2" s="28"/>
      <c r="P2" s="15"/>
      <c r="Q2" s="15"/>
      <c r="R2" s="15"/>
      <c r="S2" s="70"/>
      <c r="T2" s="70" t="s">
        <v>777</v>
      </c>
      <c r="U2" s="70" t="s">
        <v>777</v>
      </c>
      <c r="V2" s="70" t="s">
        <v>777</v>
      </c>
      <c r="W2" s="348" t="s">
        <v>1607</v>
      </c>
      <c r="X2" s="348"/>
      <c r="Y2" s="348"/>
      <c r="Z2" s="348"/>
      <c r="AA2" s="348"/>
      <c r="AB2" s="348"/>
    </row>
    <row r="3" spans="1:28" ht="30.6" customHeight="1" x14ac:dyDescent="0.35">
      <c r="A3" s="5"/>
      <c r="B3" s="349" t="s">
        <v>961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</row>
    <row r="4" spans="1:28" ht="27.6" customHeight="1" x14ac:dyDescent="0.2">
      <c r="A4" s="341" t="s">
        <v>213</v>
      </c>
      <c r="B4" s="342" t="s">
        <v>706</v>
      </c>
      <c r="C4" s="344" t="s">
        <v>705</v>
      </c>
      <c r="D4" s="344"/>
      <c r="E4" s="344"/>
      <c r="F4" s="344"/>
      <c r="G4" s="344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6" t="s">
        <v>209</v>
      </c>
    </row>
    <row r="5" spans="1:28" ht="27.6" customHeight="1" x14ac:dyDescent="0.2">
      <c r="A5" s="341"/>
      <c r="B5" s="343"/>
      <c r="C5" s="347" t="s">
        <v>208</v>
      </c>
      <c r="D5" s="347"/>
      <c r="E5" s="347"/>
      <c r="F5" s="347"/>
      <c r="G5" s="347"/>
      <c r="H5" s="347" t="s">
        <v>207</v>
      </c>
      <c r="I5" s="347"/>
      <c r="J5" s="347"/>
      <c r="K5" s="347"/>
      <c r="L5" s="347"/>
      <c r="M5" s="347" t="s">
        <v>206</v>
      </c>
      <c r="N5" s="347"/>
      <c r="O5" s="347"/>
      <c r="P5" s="347"/>
      <c r="Q5" s="347"/>
      <c r="R5" s="347" t="s">
        <v>205</v>
      </c>
      <c r="S5" s="347"/>
      <c r="T5" s="347"/>
      <c r="U5" s="347"/>
      <c r="V5" s="347"/>
      <c r="W5" s="347" t="s">
        <v>204</v>
      </c>
      <c r="X5" s="347"/>
      <c r="Y5" s="347"/>
      <c r="Z5" s="347"/>
      <c r="AA5" s="347"/>
      <c r="AB5" s="346"/>
    </row>
    <row r="6" spans="1:28" ht="24.6" customHeight="1" x14ac:dyDescent="0.2">
      <c r="A6" s="341"/>
      <c r="B6" s="343"/>
      <c r="C6" s="18" t="s">
        <v>203</v>
      </c>
      <c r="D6" s="121" t="s">
        <v>703</v>
      </c>
      <c r="E6" s="121" t="s">
        <v>201</v>
      </c>
      <c r="F6" s="121" t="s">
        <v>200</v>
      </c>
      <c r="G6" s="121" t="s">
        <v>199</v>
      </c>
      <c r="H6" s="18" t="s">
        <v>203</v>
      </c>
      <c r="I6" s="121" t="s">
        <v>703</v>
      </c>
      <c r="J6" s="121" t="s">
        <v>201</v>
      </c>
      <c r="K6" s="121" t="s">
        <v>200</v>
      </c>
      <c r="L6" s="121" t="s">
        <v>199</v>
      </c>
      <c r="M6" s="18" t="s">
        <v>203</v>
      </c>
      <c r="N6" s="121" t="s">
        <v>703</v>
      </c>
      <c r="O6" s="121" t="s">
        <v>201</v>
      </c>
      <c r="P6" s="121" t="s">
        <v>200</v>
      </c>
      <c r="Q6" s="121" t="s">
        <v>199</v>
      </c>
      <c r="R6" s="18" t="s">
        <v>203</v>
      </c>
      <c r="S6" s="121" t="s">
        <v>703</v>
      </c>
      <c r="T6" s="121" t="s">
        <v>201</v>
      </c>
      <c r="U6" s="121" t="s">
        <v>200</v>
      </c>
      <c r="V6" s="121" t="s">
        <v>199</v>
      </c>
      <c r="W6" s="18" t="s">
        <v>203</v>
      </c>
      <c r="X6" s="121" t="s">
        <v>703</v>
      </c>
      <c r="Y6" s="121" t="s">
        <v>201</v>
      </c>
      <c r="Z6" s="121" t="s">
        <v>200</v>
      </c>
      <c r="AA6" s="121" t="s">
        <v>199</v>
      </c>
      <c r="AB6" s="346"/>
    </row>
    <row r="7" spans="1:28" s="60" customFormat="1" ht="21.6" customHeight="1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5</v>
      </c>
      <c r="I7" s="30">
        <v>6</v>
      </c>
      <c r="J7" s="30">
        <v>10</v>
      </c>
      <c r="K7" s="30">
        <v>11</v>
      </c>
      <c r="L7" s="30">
        <v>12</v>
      </c>
      <c r="M7" s="30">
        <v>7</v>
      </c>
      <c r="N7" s="30">
        <v>8</v>
      </c>
      <c r="O7" s="30">
        <v>15</v>
      </c>
      <c r="P7" s="30">
        <v>16</v>
      </c>
      <c r="Q7" s="30">
        <v>17</v>
      </c>
      <c r="R7" s="30">
        <v>9</v>
      </c>
      <c r="S7" s="30">
        <v>10</v>
      </c>
      <c r="T7" s="30">
        <v>20</v>
      </c>
      <c r="U7" s="30">
        <v>21</v>
      </c>
      <c r="V7" s="30">
        <v>22</v>
      </c>
      <c r="W7" s="30">
        <v>11</v>
      </c>
      <c r="X7" s="30">
        <v>12</v>
      </c>
      <c r="Y7" s="30">
        <v>25</v>
      </c>
      <c r="Z7" s="30">
        <v>26</v>
      </c>
      <c r="AA7" s="30">
        <v>27</v>
      </c>
      <c r="AB7" s="30">
        <v>13</v>
      </c>
    </row>
    <row r="8" spans="1:28" s="22" customFormat="1" ht="13.9" customHeight="1" x14ac:dyDescent="0.2">
      <c r="A8" s="325">
        <v>1</v>
      </c>
      <c r="B8" s="51" t="s">
        <v>1387</v>
      </c>
      <c r="C8" s="334">
        <f>D8+E8+F8+G8</f>
        <v>67429</v>
      </c>
      <c r="D8" s="329">
        <v>67429</v>
      </c>
      <c r="E8" s="52">
        <v>0</v>
      </c>
      <c r="F8" s="52">
        <v>0</v>
      </c>
      <c r="G8" s="52">
        <v>0</v>
      </c>
      <c r="H8" s="334">
        <f>I8+J8+K8+L8</f>
        <v>6885</v>
      </c>
      <c r="I8" s="329">
        <v>6885</v>
      </c>
      <c r="J8" s="52">
        <v>0</v>
      </c>
      <c r="K8" s="52">
        <v>0</v>
      </c>
      <c r="L8" s="52">
        <v>0</v>
      </c>
      <c r="M8" s="334">
        <f>N8</f>
        <v>30758</v>
      </c>
      <c r="N8" s="329">
        <v>30758</v>
      </c>
      <c r="O8" s="52">
        <v>0</v>
      </c>
      <c r="P8" s="52">
        <v>0</v>
      </c>
      <c r="Q8" s="52">
        <v>0</v>
      </c>
      <c r="R8" s="334">
        <f>S8</f>
        <v>30758</v>
      </c>
      <c r="S8" s="329">
        <v>30758</v>
      </c>
      <c r="T8" s="52">
        <v>0</v>
      </c>
      <c r="U8" s="52">
        <v>0</v>
      </c>
      <c r="V8" s="52">
        <v>0</v>
      </c>
      <c r="W8" s="329">
        <v>0</v>
      </c>
      <c r="X8" s="329">
        <v>0</v>
      </c>
      <c r="Y8" s="52">
        <v>0</v>
      </c>
      <c r="Z8" s="52">
        <v>0</v>
      </c>
      <c r="AA8" s="52">
        <v>0</v>
      </c>
      <c r="AB8" s="334">
        <f>C8+H8+M8+R8+W8</f>
        <v>135830</v>
      </c>
    </row>
    <row r="9" spans="1:28" s="22" customFormat="1" ht="15.75" customHeight="1" x14ac:dyDescent="0.2">
      <c r="A9" s="325"/>
      <c r="B9" s="80" t="s">
        <v>788</v>
      </c>
      <c r="C9" s="332"/>
      <c r="D9" s="330"/>
      <c r="E9" s="52"/>
      <c r="F9" s="52"/>
      <c r="G9" s="52"/>
      <c r="H9" s="332"/>
      <c r="I9" s="330"/>
      <c r="J9" s="52"/>
      <c r="K9" s="52"/>
      <c r="L9" s="52"/>
      <c r="M9" s="332"/>
      <c r="N9" s="330"/>
      <c r="O9" s="52"/>
      <c r="P9" s="52"/>
      <c r="Q9" s="52"/>
      <c r="R9" s="332"/>
      <c r="S9" s="330"/>
      <c r="T9" s="52"/>
      <c r="U9" s="52"/>
      <c r="V9" s="52"/>
      <c r="W9" s="330"/>
      <c r="X9" s="330"/>
      <c r="Y9" s="52"/>
      <c r="Z9" s="52"/>
      <c r="AA9" s="52"/>
      <c r="AB9" s="332"/>
    </row>
    <row r="10" spans="1:28" s="22" customFormat="1" ht="13.9" customHeight="1" x14ac:dyDescent="0.2">
      <c r="A10" s="325"/>
      <c r="B10" s="41" t="s">
        <v>790</v>
      </c>
      <c r="C10" s="332"/>
      <c r="D10" s="330"/>
      <c r="E10" s="52"/>
      <c r="F10" s="52"/>
      <c r="G10" s="52"/>
      <c r="H10" s="332"/>
      <c r="I10" s="330"/>
      <c r="J10" s="52"/>
      <c r="K10" s="52"/>
      <c r="L10" s="52"/>
      <c r="M10" s="332"/>
      <c r="N10" s="330"/>
      <c r="O10" s="52"/>
      <c r="P10" s="52"/>
      <c r="Q10" s="52"/>
      <c r="R10" s="332"/>
      <c r="S10" s="330"/>
      <c r="T10" s="52"/>
      <c r="U10" s="52"/>
      <c r="V10" s="52"/>
      <c r="W10" s="330"/>
      <c r="X10" s="330"/>
      <c r="Y10" s="52"/>
      <c r="Z10" s="52"/>
      <c r="AA10" s="52"/>
      <c r="AB10" s="332"/>
    </row>
    <row r="11" spans="1:28" s="22" customFormat="1" ht="13.9" customHeight="1" x14ac:dyDescent="0.2">
      <c r="A11" s="325"/>
      <c r="B11" s="41" t="s">
        <v>791</v>
      </c>
      <c r="C11" s="332"/>
      <c r="D11" s="330"/>
      <c r="E11" s="52"/>
      <c r="F11" s="52"/>
      <c r="G11" s="52"/>
      <c r="H11" s="332"/>
      <c r="I11" s="330"/>
      <c r="J11" s="52"/>
      <c r="K11" s="52"/>
      <c r="L11" s="52"/>
      <c r="M11" s="332"/>
      <c r="N11" s="330"/>
      <c r="O11" s="52"/>
      <c r="P11" s="52"/>
      <c r="Q11" s="52"/>
      <c r="R11" s="332"/>
      <c r="S11" s="330"/>
      <c r="T11" s="52"/>
      <c r="U11" s="52"/>
      <c r="V11" s="52"/>
      <c r="W11" s="330"/>
      <c r="X11" s="330"/>
      <c r="Y11" s="52"/>
      <c r="Z11" s="52"/>
      <c r="AA11" s="52"/>
      <c r="AB11" s="332"/>
    </row>
    <row r="12" spans="1:28" s="22" customFormat="1" ht="13.9" customHeight="1" x14ac:dyDescent="0.2">
      <c r="A12" s="325"/>
      <c r="B12" s="41" t="s">
        <v>792</v>
      </c>
      <c r="C12" s="332"/>
      <c r="D12" s="330"/>
      <c r="E12" s="52"/>
      <c r="F12" s="52"/>
      <c r="G12" s="52"/>
      <c r="H12" s="332"/>
      <c r="I12" s="330"/>
      <c r="J12" s="52"/>
      <c r="K12" s="52"/>
      <c r="L12" s="52"/>
      <c r="M12" s="332"/>
      <c r="N12" s="330"/>
      <c r="O12" s="52"/>
      <c r="P12" s="52"/>
      <c r="Q12" s="52"/>
      <c r="R12" s="332"/>
      <c r="S12" s="330"/>
      <c r="T12" s="52"/>
      <c r="U12" s="52"/>
      <c r="V12" s="52"/>
      <c r="W12" s="330"/>
      <c r="X12" s="330"/>
      <c r="Y12" s="52"/>
      <c r="Z12" s="52"/>
      <c r="AA12" s="52"/>
      <c r="AB12" s="332"/>
    </row>
    <row r="13" spans="1:28" s="22" customFormat="1" ht="13.9" customHeight="1" x14ac:dyDescent="0.2">
      <c r="A13" s="325"/>
      <c r="B13" s="41" t="s">
        <v>793</v>
      </c>
      <c r="C13" s="332"/>
      <c r="D13" s="330"/>
      <c r="E13" s="52"/>
      <c r="F13" s="52"/>
      <c r="G13" s="52"/>
      <c r="H13" s="332"/>
      <c r="I13" s="330"/>
      <c r="J13" s="52"/>
      <c r="K13" s="52"/>
      <c r="L13" s="52"/>
      <c r="M13" s="332"/>
      <c r="N13" s="330"/>
      <c r="O13" s="52"/>
      <c r="P13" s="52"/>
      <c r="Q13" s="52"/>
      <c r="R13" s="332"/>
      <c r="S13" s="330"/>
      <c r="T13" s="52"/>
      <c r="U13" s="52"/>
      <c r="V13" s="52"/>
      <c r="W13" s="330"/>
      <c r="X13" s="330"/>
      <c r="Y13" s="52"/>
      <c r="Z13" s="52"/>
      <c r="AA13" s="52"/>
      <c r="AB13" s="332"/>
    </row>
    <row r="14" spans="1:28" s="22" customFormat="1" ht="13.9" customHeight="1" x14ac:dyDescent="0.2">
      <c r="A14" s="325"/>
      <c r="B14" s="41" t="s">
        <v>794</v>
      </c>
      <c r="C14" s="332"/>
      <c r="D14" s="330"/>
      <c r="E14" s="52"/>
      <c r="F14" s="52"/>
      <c r="G14" s="52"/>
      <c r="H14" s="332"/>
      <c r="I14" s="330"/>
      <c r="J14" s="52"/>
      <c r="K14" s="52"/>
      <c r="L14" s="52"/>
      <c r="M14" s="332"/>
      <c r="N14" s="330"/>
      <c r="O14" s="52"/>
      <c r="P14" s="52"/>
      <c r="Q14" s="52"/>
      <c r="R14" s="332"/>
      <c r="S14" s="330"/>
      <c r="T14" s="52"/>
      <c r="U14" s="52"/>
      <c r="V14" s="52"/>
      <c r="W14" s="330"/>
      <c r="X14" s="330"/>
      <c r="Y14" s="52"/>
      <c r="Z14" s="52"/>
      <c r="AA14" s="52"/>
      <c r="AB14" s="332"/>
    </row>
    <row r="15" spans="1:28" s="22" customFormat="1" ht="13.9" customHeight="1" x14ac:dyDescent="0.2">
      <c r="A15" s="325"/>
      <c r="B15" s="41" t="s">
        <v>942</v>
      </c>
      <c r="C15" s="332"/>
      <c r="D15" s="330"/>
      <c r="E15" s="52"/>
      <c r="F15" s="52"/>
      <c r="G15" s="52"/>
      <c r="H15" s="332"/>
      <c r="I15" s="330"/>
      <c r="J15" s="52"/>
      <c r="K15" s="52"/>
      <c r="L15" s="52"/>
      <c r="M15" s="332"/>
      <c r="N15" s="330"/>
      <c r="O15" s="52"/>
      <c r="P15" s="52"/>
      <c r="Q15" s="52"/>
      <c r="R15" s="332"/>
      <c r="S15" s="330"/>
      <c r="T15" s="52"/>
      <c r="U15" s="52"/>
      <c r="V15" s="52"/>
      <c r="W15" s="330"/>
      <c r="X15" s="330"/>
      <c r="Y15" s="52"/>
      <c r="Z15" s="52"/>
      <c r="AA15" s="52"/>
      <c r="AB15" s="332"/>
    </row>
    <row r="16" spans="1:28" s="22" customFormat="1" ht="15.75" customHeight="1" x14ac:dyDescent="0.2">
      <c r="A16" s="325"/>
      <c r="B16" s="80" t="s">
        <v>789</v>
      </c>
      <c r="C16" s="332"/>
      <c r="D16" s="330"/>
      <c r="E16" s="52"/>
      <c r="F16" s="52"/>
      <c r="G16" s="52"/>
      <c r="H16" s="332"/>
      <c r="I16" s="330"/>
      <c r="J16" s="52"/>
      <c r="K16" s="52"/>
      <c r="L16" s="52"/>
      <c r="M16" s="332"/>
      <c r="N16" s="330"/>
      <c r="O16" s="52"/>
      <c r="P16" s="52"/>
      <c r="Q16" s="52"/>
      <c r="R16" s="332"/>
      <c r="S16" s="330"/>
      <c r="T16" s="52"/>
      <c r="U16" s="52"/>
      <c r="V16" s="52"/>
      <c r="W16" s="330"/>
      <c r="X16" s="330"/>
      <c r="Y16" s="52"/>
      <c r="Z16" s="52"/>
      <c r="AA16" s="52"/>
      <c r="AB16" s="332"/>
    </row>
    <row r="17" spans="1:28" s="22" customFormat="1" ht="17.25" customHeight="1" x14ac:dyDescent="0.2">
      <c r="A17" s="325"/>
      <c r="B17" s="41" t="s">
        <v>1420</v>
      </c>
      <c r="C17" s="332"/>
      <c r="D17" s="330"/>
      <c r="E17" s="52"/>
      <c r="F17" s="52"/>
      <c r="G17" s="52"/>
      <c r="H17" s="332"/>
      <c r="I17" s="330"/>
      <c r="J17" s="52"/>
      <c r="K17" s="52"/>
      <c r="L17" s="52"/>
      <c r="M17" s="332"/>
      <c r="N17" s="330"/>
      <c r="O17" s="52"/>
      <c r="P17" s="52"/>
      <c r="Q17" s="52"/>
      <c r="R17" s="332"/>
      <c r="S17" s="330"/>
      <c r="T17" s="52"/>
      <c r="U17" s="52"/>
      <c r="V17" s="52"/>
      <c r="W17" s="330"/>
      <c r="X17" s="330"/>
      <c r="Y17" s="52"/>
      <c r="Z17" s="52"/>
      <c r="AA17" s="52"/>
      <c r="AB17" s="332"/>
    </row>
    <row r="18" spans="1:28" s="22" customFormat="1" ht="17.25" customHeight="1" x14ac:dyDescent="0.2">
      <c r="A18" s="325"/>
      <c r="B18" s="41" t="s">
        <v>1562</v>
      </c>
      <c r="C18" s="332"/>
      <c r="D18" s="330"/>
      <c r="E18" s="52"/>
      <c r="F18" s="52"/>
      <c r="G18" s="52"/>
      <c r="H18" s="332"/>
      <c r="I18" s="330"/>
      <c r="J18" s="52"/>
      <c r="K18" s="52"/>
      <c r="L18" s="52"/>
      <c r="M18" s="332"/>
      <c r="N18" s="330"/>
      <c r="O18" s="52"/>
      <c r="P18" s="52"/>
      <c r="Q18" s="52"/>
      <c r="R18" s="332"/>
      <c r="S18" s="330"/>
      <c r="T18" s="52"/>
      <c r="U18" s="52"/>
      <c r="V18" s="52"/>
      <c r="W18" s="330"/>
      <c r="X18" s="330"/>
      <c r="Y18" s="52"/>
      <c r="Z18" s="52"/>
      <c r="AA18" s="52"/>
      <c r="AB18" s="332"/>
    </row>
    <row r="19" spans="1:28" s="22" customFormat="1" ht="15.75" customHeight="1" x14ac:dyDescent="0.2">
      <c r="A19" s="325"/>
      <c r="B19" s="88" t="s">
        <v>1288</v>
      </c>
      <c r="C19" s="332"/>
      <c r="D19" s="330"/>
      <c r="E19" s="52"/>
      <c r="F19" s="52"/>
      <c r="G19" s="52"/>
      <c r="H19" s="332"/>
      <c r="I19" s="330"/>
      <c r="J19" s="52"/>
      <c r="K19" s="52"/>
      <c r="L19" s="52"/>
      <c r="M19" s="332"/>
      <c r="N19" s="330"/>
      <c r="O19" s="52"/>
      <c r="P19" s="52"/>
      <c r="Q19" s="52"/>
      <c r="R19" s="332"/>
      <c r="S19" s="330"/>
      <c r="T19" s="52"/>
      <c r="U19" s="52"/>
      <c r="V19" s="52"/>
      <c r="W19" s="330"/>
      <c r="X19" s="330"/>
      <c r="Y19" s="52"/>
      <c r="Z19" s="52"/>
      <c r="AA19" s="52"/>
      <c r="AB19" s="332"/>
    </row>
    <row r="20" spans="1:28" s="22" customFormat="1" ht="15.75" customHeight="1" x14ac:dyDescent="0.2">
      <c r="A20" s="325"/>
      <c r="B20" s="87" t="s">
        <v>1421</v>
      </c>
      <c r="C20" s="332"/>
      <c r="D20" s="330"/>
      <c r="E20" s="233"/>
      <c r="F20" s="233"/>
      <c r="G20" s="233"/>
      <c r="H20" s="332"/>
      <c r="I20" s="330"/>
      <c r="J20" s="233"/>
      <c r="K20" s="233"/>
      <c r="L20" s="233"/>
      <c r="M20" s="332"/>
      <c r="N20" s="330"/>
      <c r="O20" s="233"/>
      <c r="P20" s="233"/>
      <c r="Q20" s="233"/>
      <c r="R20" s="332"/>
      <c r="S20" s="330"/>
      <c r="T20" s="233"/>
      <c r="U20" s="233"/>
      <c r="V20" s="233"/>
      <c r="W20" s="330"/>
      <c r="X20" s="330"/>
      <c r="Y20" s="233"/>
      <c r="Z20" s="233"/>
      <c r="AA20" s="233"/>
      <c r="AB20" s="332"/>
    </row>
    <row r="21" spans="1:28" s="22" customFormat="1" ht="13.9" customHeight="1" x14ac:dyDescent="0.2">
      <c r="A21" s="325"/>
      <c r="B21" s="87" t="s">
        <v>1422</v>
      </c>
      <c r="C21" s="332"/>
      <c r="D21" s="330"/>
      <c r="E21" s="225"/>
      <c r="F21" s="225"/>
      <c r="G21" s="225"/>
      <c r="H21" s="332"/>
      <c r="I21" s="330"/>
      <c r="J21" s="225"/>
      <c r="K21" s="225"/>
      <c r="L21" s="225"/>
      <c r="M21" s="332"/>
      <c r="N21" s="330"/>
      <c r="O21" s="225"/>
      <c r="P21" s="225"/>
      <c r="Q21" s="225"/>
      <c r="R21" s="332"/>
      <c r="S21" s="330"/>
      <c r="T21" s="225"/>
      <c r="U21" s="225"/>
      <c r="V21" s="225"/>
      <c r="W21" s="330"/>
      <c r="X21" s="330"/>
      <c r="Y21" s="225"/>
      <c r="Z21" s="225"/>
      <c r="AA21" s="225"/>
      <c r="AB21" s="332"/>
    </row>
    <row r="22" spans="1:28" s="22" customFormat="1" ht="15.75" customHeight="1" x14ac:dyDescent="0.2">
      <c r="A22" s="325"/>
      <c r="B22" s="88" t="s">
        <v>1423</v>
      </c>
      <c r="C22" s="332"/>
      <c r="D22" s="330"/>
      <c r="E22" s="225"/>
      <c r="F22" s="225"/>
      <c r="G22" s="225"/>
      <c r="H22" s="332"/>
      <c r="I22" s="330"/>
      <c r="J22" s="225"/>
      <c r="K22" s="225"/>
      <c r="L22" s="225"/>
      <c r="M22" s="332"/>
      <c r="N22" s="330"/>
      <c r="O22" s="225"/>
      <c r="P22" s="225"/>
      <c r="Q22" s="225"/>
      <c r="R22" s="332"/>
      <c r="S22" s="330"/>
      <c r="T22" s="225"/>
      <c r="U22" s="225"/>
      <c r="V22" s="225"/>
      <c r="W22" s="330"/>
      <c r="X22" s="330"/>
      <c r="Y22" s="225"/>
      <c r="Z22" s="225"/>
      <c r="AA22" s="225"/>
      <c r="AB22" s="332"/>
    </row>
    <row r="23" spans="1:28" s="22" customFormat="1" ht="15.75" customHeight="1" x14ac:dyDescent="0.2">
      <c r="A23" s="325"/>
      <c r="B23" s="41" t="s">
        <v>1483</v>
      </c>
      <c r="C23" s="332"/>
      <c r="D23" s="330"/>
      <c r="E23" s="225"/>
      <c r="F23" s="225"/>
      <c r="G23" s="225"/>
      <c r="H23" s="332"/>
      <c r="I23" s="330"/>
      <c r="J23" s="225"/>
      <c r="K23" s="225"/>
      <c r="L23" s="225"/>
      <c r="M23" s="332"/>
      <c r="N23" s="330"/>
      <c r="O23" s="225"/>
      <c r="P23" s="225"/>
      <c r="Q23" s="225"/>
      <c r="R23" s="332"/>
      <c r="S23" s="330"/>
      <c r="T23" s="225"/>
      <c r="U23" s="225"/>
      <c r="V23" s="225"/>
      <c r="W23" s="330"/>
      <c r="X23" s="330"/>
      <c r="Y23" s="225"/>
      <c r="Z23" s="225"/>
      <c r="AA23" s="225"/>
      <c r="AB23" s="332"/>
    </row>
    <row r="24" spans="1:28" s="22" customFormat="1" ht="15.75" customHeight="1" x14ac:dyDescent="0.2">
      <c r="A24" s="325"/>
      <c r="B24" s="41" t="s">
        <v>1484</v>
      </c>
      <c r="C24" s="333"/>
      <c r="D24" s="331"/>
      <c r="E24" s="225"/>
      <c r="F24" s="225"/>
      <c r="G24" s="225"/>
      <c r="H24" s="333"/>
      <c r="I24" s="331"/>
      <c r="J24" s="225"/>
      <c r="K24" s="225"/>
      <c r="L24" s="225"/>
      <c r="M24" s="333"/>
      <c r="N24" s="331"/>
      <c r="O24" s="225"/>
      <c r="P24" s="225"/>
      <c r="Q24" s="225"/>
      <c r="R24" s="333"/>
      <c r="S24" s="331"/>
      <c r="T24" s="225"/>
      <c r="U24" s="225"/>
      <c r="V24" s="225"/>
      <c r="W24" s="331"/>
      <c r="X24" s="331"/>
      <c r="Y24" s="225"/>
      <c r="Z24" s="225"/>
      <c r="AA24" s="225"/>
      <c r="AB24" s="333"/>
    </row>
    <row r="25" spans="1:28" s="22" customFormat="1" ht="32.25" customHeight="1" x14ac:dyDescent="0.2">
      <c r="A25" s="325">
        <v>2</v>
      </c>
      <c r="B25" s="51" t="s">
        <v>1381</v>
      </c>
      <c r="C25" s="334">
        <f>D25+E25+F25+G25</f>
        <v>1235</v>
      </c>
      <c r="D25" s="329">
        <v>1235</v>
      </c>
      <c r="E25" s="52">
        <v>0</v>
      </c>
      <c r="F25" s="52">
        <v>0</v>
      </c>
      <c r="G25" s="52">
        <v>0</v>
      </c>
      <c r="H25" s="334">
        <f>I25+J25+K25+L25</f>
        <v>741</v>
      </c>
      <c r="I25" s="329">
        <v>741</v>
      </c>
      <c r="J25" s="52">
        <v>0</v>
      </c>
      <c r="K25" s="52">
        <v>0</v>
      </c>
      <c r="L25" s="52">
        <v>0</v>
      </c>
      <c r="M25" s="334">
        <f>N25+O25+P25+Q25</f>
        <v>0</v>
      </c>
      <c r="N25" s="329">
        <v>0</v>
      </c>
      <c r="O25" s="52">
        <v>0</v>
      </c>
      <c r="P25" s="52">
        <v>0</v>
      </c>
      <c r="Q25" s="52">
        <v>0</v>
      </c>
      <c r="R25" s="334">
        <f>S25+T25+U25+V25</f>
        <v>0</v>
      </c>
      <c r="S25" s="329">
        <v>0</v>
      </c>
      <c r="T25" s="52">
        <v>0</v>
      </c>
      <c r="U25" s="52">
        <v>0</v>
      </c>
      <c r="V25" s="52">
        <v>0</v>
      </c>
      <c r="W25" s="334">
        <f>X25+Y25+Z25+AA25</f>
        <v>0</v>
      </c>
      <c r="X25" s="329">
        <v>0</v>
      </c>
      <c r="Y25" s="52">
        <v>0</v>
      </c>
      <c r="Z25" s="52">
        <v>0</v>
      </c>
      <c r="AA25" s="52">
        <v>0</v>
      </c>
      <c r="AB25" s="334">
        <f>C25+H25+M25+R25+W25</f>
        <v>1976</v>
      </c>
    </row>
    <row r="26" spans="1:28" s="22" customFormat="1" ht="14.25" customHeight="1" x14ac:dyDescent="0.2">
      <c r="A26" s="325"/>
      <c r="B26" s="80" t="s">
        <v>1602</v>
      </c>
      <c r="C26" s="332"/>
      <c r="D26" s="330"/>
      <c r="E26" s="52"/>
      <c r="F26" s="52"/>
      <c r="G26" s="52"/>
      <c r="H26" s="332"/>
      <c r="I26" s="330"/>
      <c r="J26" s="52"/>
      <c r="K26" s="52"/>
      <c r="L26" s="52"/>
      <c r="M26" s="332"/>
      <c r="N26" s="330"/>
      <c r="O26" s="52"/>
      <c r="P26" s="52"/>
      <c r="Q26" s="52"/>
      <c r="R26" s="332"/>
      <c r="S26" s="330"/>
      <c r="T26" s="52"/>
      <c r="U26" s="52"/>
      <c r="V26" s="52"/>
      <c r="W26" s="332"/>
      <c r="X26" s="330"/>
      <c r="Y26" s="52"/>
      <c r="Z26" s="52"/>
      <c r="AA26" s="52"/>
      <c r="AB26" s="332"/>
    </row>
    <row r="27" spans="1:28" s="22" customFormat="1" ht="12.75" customHeight="1" x14ac:dyDescent="0.2">
      <c r="A27" s="325"/>
      <c r="B27" s="41" t="s">
        <v>1382</v>
      </c>
      <c r="C27" s="333"/>
      <c r="D27" s="331"/>
      <c r="E27" s="52"/>
      <c r="F27" s="52"/>
      <c r="G27" s="52"/>
      <c r="H27" s="333"/>
      <c r="I27" s="331"/>
      <c r="J27" s="52"/>
      <c r="K27" s="52"/>
      <c r="L27" s="52"/>
      <c r="M27" s="333"/>
      <c r="N27" s="331"/>
      <c r="O27" s="52"/>
      <c r="P27" s="52"/>
      <c r="Q27" s="52"/>
      <c r="R27" s="333"/>
      <c r="S27" s="331"/>
      <c r="T27" s="52"/>
      <c r="U27" s="52"/>
      <c r="V27" s="52"/>
      <c r="W27" s="333"/>
      <c r="X27" s="331"/>
      <c r="Y27" s="52"/>
      <c r="Z27" s="52"/>
      <c r="AA27" s="52"/>
      <c r="AB27" s="333"/>
    </row>
    <row r="28" spans="1:28" ht="17.25" customHeight="1" x14ac:dyDescent="0.2">
      <c r="A28" s="325">
        <v>3</v>
      </c>
      <c r="B28" s="51" t="s">
        <v>787</v>
      </c>
      <c r="C28" s="339">
        <f>D28+E28+F28+G28</f>
        <v>1644</v>
      </c>
      <c r="D28" s="338">
        <v>1644</v>
      </c>
      <c r="E28" s="245">
        <v>0</v>
      </c>
      <c r="F28" s="245">
        <v>0</v>
      </c>
      <c r="G28" s="245">
        <v>0</v>
      </c>
      <c r="H28" s="339">
        <f>I28+J28+K28+L28</f>
        <v>1472</v>
      </c>
      <c r="I28" s="338">
        <v>1472</v>
      </c>
      <c r="J28" s="245">
        <v>0</v>
      </c>
      <c r="K28" s="245">
        <v>0</v>
      </c>
      <c r="L28" s="245">
        <v>0</v>
      </c>
      <c r="M28" s="339">
        <f>N28</f>
        <v>1368</v>
      </c>
      <c r="N28" s="338">
        <v>1368</v>
      </c>
      <c r="O28" s="245">
        <v>0</v>
      </c>
      <c r="P28" s="245">
        <v>0</v>
      </c>
      <c r="Q28" s="245">
        <v>0</v>
      </c>
      <c r="R28" s="339">
        <f>S28</f>
        <v>1368</v>
      </c>
      <c r="S28" s="338">
        <v>1368</v>
      </c>
      <c r="T28" s="245">
        <v>0</v>
      </c>
      <c r="U28" s="245">
        <v>0</v>
      </c>
      <c r="V28" s="245">
        <v>0</v>
      </c>
      <c r="W28" s="338">
        <v>0</v>
      </c>
      <c r="X28" s="338">
        <v>0</v>
      </c>
      <c r="Y28" s="245">
        <v>0</v>
      </c>
      <c r="Z28" s="245">
        <v>0</v>
      </c>
      <c r="AA28" s="245">
        <v>0</v>
      </c>
      <c r="AB28" s="339">
        <f>C28+H28+M28+R28+W28</f>
        <v>5852</v>
      </c>
    </row>
    <row r="29" spans="1:28" ht="16.5" customHeight="1" x14ac:dyDescent="0.2">
      <c r="A29" s="325"/>
      <c r="B29" s="80" t="s">
        <v>788</v>
      </c>
      <c r="C29" s="339"/>
      <c r="D29" s="338"/>
      <c r="E29" s="245"/>
      <c r="F29" s="245"/>
      <c r="G29" s="245"/>
      <c r="H29" s="339"/>
      <c r="I29" s="338"/>
      <c r="J29" s="245"/>
      <c r="K29" s="245"/>
      <c r="L29" s="245"/>
      <c r="M29" s="339"/>
      <c r="N29" s="338"/>
      <c r="O29" s="245"/>
      <c r="P29" s="245"/>
      <c r="Q29" s="245"/>
      <c r="R29" s="339"/>
      <c r="S29" s="338"/>
      <c r="T29" s="245"/>
      <c r="U29" s="245"/>
      <c r="V29" s="245"/>
      <c r="W29" s="338"/>
      <c r="X29" s="338"/>
      <c r="Y29" s="245"/>
      <c r="Z29" s="245"/>
      <c r="AA29" s="245"/>
      <c r="AB29" s="339"/>
    </row>
    <row r="30" spans="1:28" ht="13.9" customHeight="1" x14ac:dyDescent="0.2">
      <c r="A30" s="325"/>
      <c r="B30" s="41" t="s">
        <v>1292</v>
      </c>
      <c r="C30" s="339"/>
      <c r="D30" s="338"/>
      <c r="E30" s="245"/>
      <c r="F30" s="245"/>
      <c r="G30" s="245"/>
      <c r="H30" s="339"/>
      <c r="I30" s="338"/>
      <c r="J30" s="245"/>
      <c r="K30" s="245"/>
      <c r="L30" s="245"/>
      <c r="M30" s="339"/>
      <c r="N30" s="338"/>
      <c r="O30" s="245"/>
      <c r="P30" s="245"/>
      <c r="Q30" s="245"/>
      <c r="R30" s="339"/>
      <c r="S30" s="338"/>
      <c r="T30" s="245"/>
      <c r="U30" s="245"/>
      <c r="V30" s="245"/>
      <c r="W30" s="338"/>
      <c r="X30" s="338"/>
      <c r="Y30" s="245"/>
      <c r="Z30" s="245"/>
      <c r="AA30" s="245"/>
      <c r="AB30" s="339"/>
    </row>
    <row r="31" spans="1:28" ht="36.6" customHeight="1" x14ac:dyDescent="0.2">
      <c r="A31" s="325"/>
      <c r="B31" s="41" t="s">
        <v>1293</v>
      </c>
      <c r="C31" s="339"/>
      <c r="D31" s="338"/>
      <c r="E31" s="245"/>
      <c r="F31" s="245"/>
      <c r="G31" s="245"/>
      <c r="H31" s="339"/>
      <c r="I31" s="338"/>
      <c r="J31" s="245"/>
      <c r="K31" s="245"/>
      <c r="L31" s="245"/>
      <c r="M31" s="339"/>
      <c r="N31" s="338"/>
      <c r="O31" s="245"/>
      <c r="P31" s="245"/>
      <c r="Q31" s="245"/>
      <c r="R31" s="339"/>
      <c r="S31" s="338"/>
      <c r="T31" s="245"/>
      <c r="U31" s="245"/>
      <c r="V31" s="245"/>
      <c r="W31" s="338"/>
      <c r="X31" s="338"/>
      <c r="Y31" s="245"/>
      <c r="Z31" s="245"/>
      <c r="AA31" s="245"/>
      <c r="AB31" s="339"/>
    </row>
    <row r="32" spans="1:28" ht="36.6" customHeight="1" x14ac:dyDescent="0.2">
      <c r="A32" s="325"/>
      <c r="B32" s="41" t="s">
        <v>1294</v>
      </c>
      <c r="C32" s="339"/>
      <c r="D32" s="338"/>
      <c r="E32" s="245"/>
      <c r="F32" s="245"/>
      <c r="G32" s="245"/>
      <c r="H32" s="339"/>
      <c r="I32" s="338"/>
      <c r="J32" s="245"/>
      <c r="K32" s="245"/>
      <c r="L32" s="245"/>
      <c r="M32" s="339"/>
      <c r="N32" s="338"/>
      <c r="O32" s="245"/>
      <c r="P32" s="245"/>
      <c r="Q32" s="245"/>
      <c r="R32" s="339"/>
      <c r="S32" s="338"/>
      <c r="T32" s="245"/>
      <c r="U32" s="245"/>
      <c r="V32" s="245"/>
      <c r="W32" s="338"/>
      <c r="X32" s="338"/>
      <c r="Y32" s="245"/>
      <c r="Z32" s="245"/>
      <c r="AA32" s="245"/>
      <c r="AB32" s="339"/>
    </row>
    <row r="33" spans="1:28" ht="33.75" customHeight="1" x14ac:dyDescent="0.2">
      <c r="A33" s="325"/>
      <c r="B33" s="41" t="s">
        <v>1295</v>
      </c>
      <c r="C33" s="339"/>
      <c r="D33" s="338"/>
      <c r="E33" s="245"/>
      <c r="F33" s="245"/>
      <c r="G33" s="245"/>
      <c r="H33" s="339"/>
      <c r="I33" s="338"/>
      <c r="J33" s="245"/>
      <c r="K33" s="245"/>
      <c r="L33" s="245"/>
      <c r="M33" s="339"/>
      <c r="N33" s="338"/>
      <c r="O33" s="245"/>
      <c r="P33" s="245"/>
      <c r="Q33" s="245"/>
      <c r="R33" s="339"/>
      <c r="S33" s="338"/>
      <c r="T33" s="245"/>
      <c r="U33" s="245"/>
      <c r="V33" s="245"/>
      <c r="W33" s="338"/>
      <c r="X33" s="338"/>
      <c r="Y33" s="245"/>
      <c r="Z33" s="245"/>
      <c r="AA33" s="245"/>
      <c r="AB33" s="339"/>
    </row>
    <row r="34" spans="1:28" ht="18" customHeight="1" x14ac:dyDescent="0.2">
      <c r="A34" s="325"/>
      <c r="B34" s="41" t="s">
        <v>1296</v>
      </c>
      <c r="C34" s="339"/>
      <c r="D34" s="338"/>
      <c r="E34" s="245"/>
      <c r="F34" s="245"/>
      <c r="G34" s="245"/>
      <c r="H34" s="339"/>
      <c r="I34" s="338"/>
      <c r="J34" s="245"/>
      <c r="K34" s="245"/>
      <c r="L34" s="245"/>
      <c r="M34" s="339"/>
      <c r="N34" s="338"/>
      <c r="O34" s="245"/>
      <c r="P34" s="245"/>
      <c r="Q34" s="245"/>
      <c r="R34" s="339"/>
      <c r="S34" s="338"/>
      <c r="T34" s="245"/>
      <c r="U34" s="245"/>
      <c r="V34" s="245"/>
      <c r="W34" s="338"/>
      <c r="X34" s="338"/>
      <c r="Y34" s="245"/>
      <c r="Z34" s="245"/>
      <c r="AA34" s="245"/>
      <c r="AB34" s="339"/>
    </row>
    <row r="35" spans="1:28" ht="39" customHeight="1" x14ac:dyDescent="0.2">
      <c r="A35" s="325"/>
      <c r="B35" s="41" t="s">
        <v>1297</v>
      </c>
      <c r="C35" s="339"/>
      <c r="D35" s="338"/>
      <c r="E35" s="245"/>
      <c r="F35" s="245"/>
      <c r="G35" s="245"/>
      <c r="H35" s="339"/>
      <c r="I35" s="338"/>
      <c r="J35" s="245"/>
      <c r="K35" s="245"/>
      <c r="L35" s="245"/>
      <c r="M35" s="339"/>
      <c r="N35" s="338"/>
      <c r="O35" s="245"/>
      <c r="P35" s="245"/>
      <c r="Q35" s="245"/>
      <c r="R35" s="339"/>
      <c r="S35" s="338"/>
      <c r="T35" s="245"/>
      <c r="U35" s="245"/>
      <c r="V35" s="245"/>
      <c r="W35" s="338"/>
      <c r="X35" s="338"/>
      <c r="Y35" s="245"/>
      <c r="Z35" s="245"/>
      <c r="AA35" s="245"/>
      <c r="AB35" s="339"/>
    </row>
    <row r="36" spans="1:28" ht="37.9" customHeight="1" x14ac:dyDescent="0.2">
      <c r="A36" s="325"/>
      <c r="B36" s="55" t="s">
        <v>1298</v>
      </c>
      <c r="C36" s="339"/>
      <c r="D36" s="338"/>
      <c r="E36" s="245"/>
      <c r="F36" s="245"/>
      <c r="G36" s="245"/>
      <c r="H36" s="339"/>
      <c r="I36" s="338"/>
      <c r="J36" s="245"/>
      <c r="K36" s="245"/>
      <c r="L36" s="245"/>
      <c r="M36" s="339"/>
      <c r="N36" s="338"/>
      <c r="O36" s="245"/>
      <c r="P36" s="245"/>
      <c r="Q36" s="245"/>
      <c r="R36" s="339"/>
      <c r="S36" s="338"/>
      <c r="T36" s="245"/>
      <c r="U36" s="245"/>
      <c r="V36" s="245"/>
      <c r="W36" s="338"/>
      <c r="X36" s="338"/>
      <c r="Y36" s="245"/>
      <c r="Z36" s="245"/>
      <c r="AA36" s="245"/>
      <c r="AB36" s="339"/>
    </row>
    <row r="37" spans="1:28" ht="39" customHeight="1" x14ac:dyDescent="0.2">
      <c r="A37" s="326"/>
      <c r="B37" s="41" t="s">
        <v>1299</v>
      </c>
      <c r="C37" s="251"/>
      <c r="D37" s="252"/>
      <c r="E37" s="52"/>
      <c r="F37" s="52"/>
      <c r="G37" s="52"/>
      <c r="H37" s="251"/>
      <c r="I37" s="252"/>
      <c r="J37" s="52"/>
      <c r="K37" s="52"/>
      <c r="L37" s="52"/>
      <c r="M37" s="251"/>
      <c r="N37" s="252"/>
      <c r="O37" s="52"/>
      <c r="P37" s="52"/>
      <c r="Q37" s="52"/>
      <c r="R37" s="251"/>
      <c r="S37" s="252"/>
      <c r="T37" s="52"/>
      <c r="U37" s="52"/>
      <c r="V37" s="52"/>
      <c r="W37" s="252"/>
      <c r="X37" s="252"/>
      <c r="Y37" s="52"/>
      <c r="Z37" s="52"/>
      <c r="AA37" s="52"/>
      <c r="AB37" s="251"/>
    </row>
    <row r="38" spans="1:28" ht="23.45" customHeight="1" x14ac:dyDescent="0.2">
      <c r="A38" s="327"/>
      <c r="B38" s="41" t="s">
        <v>1301</v>
      </c>
      <c r="C38" s="332"/>
      <c r="D38" s="330"/>
      <c r="E38" s="243"/>
      <c r="F38" s="243"/>
      <c r="G38" s="243"/>
      <c r="H38" s="332"/>
      <c r="I38" s="330"/>
      <c r="J38" s="243"/>
      <c r="K38" s="243"/>
      <c r="L38" s="243"/>
      <c r="M38" s="332"/>
      <c r="N38" s="351"/>
      <c r="O38" s="253"/>
      <c r="P38" s="243"/>
      <c r="Q38" s="243"/>
      <c r="R38" s="332"/>
      <c r="S38" s="330"/>
      <c r="T38" s="243"/>
      <c r="U38" s="243"/>
      <c r="V38" s="243"/>
      <c r="W38" s="330"/>
      <c r="X38" s="330"/>
      <c r="Y38" s="243"/>
      <c r="Z38" s="243"/>
      <c r="AA38" s="243"/>
      <c r="AB38" s="332"/>
    </row>
    <row r="39" spans="1:28" ht="20.25" customHeight="1" x14ac:dyDescent="0.2">
      <c r="A39" s="327"/>
      <c r="B39" s="41" t="s">
        <v>1368</v>
      </c>
      <c r="C39" s="332"/>
      <c r="D39" s="330"/>
      <c r="E39" s="245"/>
      <c r="F39" s="245"/>
      <c r="G39" s="245"/>
      <c r="H39" s="332"/>
      <c r="I39" s="330"/>
      <c r="J39" s="245"/>
      <c r="K39" s="245"/>
      <c r="L39" s="245"/>
      <c r="M39" s="332"/>
      <c r="N39" s="351"/>
      <c r="O39" s="254"/>
      <c r="P39" s="245"/>
      <c r="Q39" s="245"/>
      <c r="R39" s="332"/>
      <c r="S39" s="330"/>
      <c r="T39" s="245"/>
      <c r="U39" s="245"/>
      <c r="V39" s="245"/>
      <c r="W39" s="330"/>
      <c r="X39" s="330"/>
      <c r="Y39" s="245"/>
      <c r="Z39" s="245"/>
      <c r="AA39" s="245"/>
      <c r="AB39" s="332"/>
    </row>
    <row r="40" spans="1:28" ht="18.75" customHeight="1" x14ac:dyDescent="0.2">
      <c r="A40" s="327"/>
      <c r="B40" s="41" t="s">
        <v>1369</v>
      </c>
      <c r="C40" s="332"/>
      <c r="D40" s="330"/>
      <c r="E40" s="243"/>
      <c r="F40" s="243"/>
      <c r="G40" s="243"/>
      <c r="H40" s="332"/>
      <c r="I40" s="330"/>
      <c r="J40" s="243"/>
      <c r="K40" s="243"/>
      <c r="L40" s="243"/>
      <c r="M40" s="332"/>
      <c r="N40" s="351"/>
      <c r="O40" s="253"/>
      <c r="P40" s="243"/>
      <c r="Q40" s="243"/>
      <c r="R40" s="332"/>
      <c r="S40" s="330"/>
      <c r="T40" s="243"/>
      <c r="U40" s="243"/>
      <c r="V40" s="243"/>
      <c r="W40" s="330"/>
      <c r="X40" s="330"/>
      <c r="Y40" s="243"/>
      <c r="Z40" s="243"/>
      <c r="AA40" s="243"/>
      <c r="AB40" s="332"/>
    </row>
    <row r="41" spans="1:28" ht="18" customHeight="1" x14ac:dyDescent="0.2">
      <c r="A41" s="327"/>
      <c r="B41" s="80" t="s">
        <v>789</v>
      </c>
      <c r="C41" s="332"/>
      <c r="D41" s="330"/>
      <c r="E41" s="245"/>
      <c r="F41" s="245"/>
      <c r="G41" s="245"/>
      <c r="H41" s="332"/>
      <c r="I41" s="330"/>
      <c r="J41" s="245"/>
      <c r="K41" s="245"/>
      <c r="L41" s="245"/>
      <c r="M41" s="332"/>
      <c r="N41" s="351"/>
      <c r="O41" s="254"/>
      <c r="P41" s="245"/>
      <c r="Q41" s="245"/>
      <c r="R41" s="332"/>
      <c r="S41" s="330"/>
      <c r="T41" s="245"/>
      <c r="U41" s="245"/>
      <c r="V41" s="245"/>
      <c r="W41" s="330"/>
      <c r="X41" s="330"/>
      <c r="Y41" s="245"/>
      <c r="Z41" s="245"/>
      <c r="AA41" s="245"/>
      <c r="AB41" s="332"/>
    </row>
    <row r="42" spans="1:28" ht="18" customHeight="1" x14ac:dyDescent="0.2">
      <c r="A42" s="327"/>
      <c r="B42" s="41" t="s">
        <v>1508</v>
      </c>
      <c r="C42" s="332"/>
      <c r="D42" s="330"/>
      <c r="E42" s="245"/>
      <c r="F42" s="245"/>
      <c r="G42" s="245"/>
      <c r="H42" s="332"/>
      <c r="I42" s="330"/>
      <c r="J42" s="245"/>
      <c r="K42" s="245"/>
      <c r="L42" s="245"/>
      <c r="M42" s="332"/>
      <c r="N42" s="351"/>
      <c r="O42" s="254"/>
      <c r="P42" s="245"/>
      <c r="Q42" s="245"/>
      <c r="R42" s="332"/>
      <c r="S42" s="330"/>
      <c r="T42" s="245"/>
      <c r="U42" s="245"/>
      <c r="V42" s="245"/>
      <c r="W42" s="330"/>
      <c r="X42" s="330"/>
      <c r="Y42" s="245"/>
      <c r="Z42" s="245"/>
      <c r="AA42" s="245"/>
      <c r="AB42" s="332"/>
    </row>
    <row r="43" spans="1:28" ht="18" customHeight="1" x14ac:dyDescent="0.2">
      <c r="A43" s="327"/>
      <c r="B43" s="41" t="s">
        <v>1509</v>
      </c>
      <c r="C43" s="332"/>
      <c r="D43" s="330"/>
      <c r="E43" s="245"/>
      <c r="F43" s="245"/>
      <c r="G43" s="245"/>
      <c r="H43" s="332"/>
      <c r="I43" s="330"/>
      <c r="J43" s="245"/>
      <c r="K43" s="245"/>
      <c r="L43" s="245"/>
      <c r="M43" s="332"/>
      <c r="N43" s="351"/>
      <c r="O43" s="254"/>
      <c r="P43" s="245"/>
      <c r="Q43" s="245"/>
      <c r="R43" s="332"/>
      <c r="S43" s="330"/>
      <c r="T43" s="245"/>
      <c r="U43" s="245"/>
      <c r="V43" s="245"/>
      <c r="W43" s="330"/>
      <c r="X43" s="330"/>
      <c r="Y43" s="245"/>
      <c r="Z43" s="245"/>
      <c r="AA43" s="245"/>
      <c r="AB43" s="332"/>
    </row>
    <row r="44" spans="1:28" ht="18" customHeight="1" x14ac:dyDescent="0.2">
      <c r="A44" s="327"/>
      <c r="B44" s="41" t="s">
        <v>1510</v>
      </c>
      <c r="C44" s="332"/>
      <c r="D44" s="330"/>
      <c r="E44" s="245"/>
      <c r="F44" s="245"/>
      <c r="G44" s="245"/>
      <c r="H44" s="332"/>
      <c r="I44" s="330"/>
      <c r="J44" s="245"/>
      <c r="K44" s="245"/>
      <c r="L44" s="245"/>
      <c r="M44" s="332"/>
      <c r="N44" s="351"/>
      <c r="O44" s="254"/>
      <c r="P44" s="245"/>
      <c r="Q44" s="245"/>
      <c r="R44" s="332"/>
      <c r="S44" s="330"/>
      <c r="T44" s="245"/>
      <c r="U44" s="245"/>
      <c r="V44" s="245"/>
      <c r="W44" s="330"/>
      <c r="X44" s="330"/>
      <c r="Y44" s="245"/>
      <c r="Z44" s="245"/>
      <c r="AA44" s="245"/>
      <c r="AB44" s="332"/>
    </row>
    <row r="45" spans="1:28" ht="18" customHeight="1" x14ac:dyDescent="0.2">
      <c r="A45" s="327"/>
      <c r="B45" s="41" t="s">
        <v>1511</v>
      </c>
      <c r="C45" s="332"/>
      <c r="D45" s="330"/>
      <c r="E45" s="245"/>
      <c r="F45" s="245"/>
      <c r="G45" s="245"/>
      <c r="H45" s="332"/>
      <c r="I45" s="330"/>
      <c r="J45" s="245"/>
      <c r="K45" s="245"/>
      <c r="L45" s="245"/>
      <c r="M45" s="332"/>
      <c r="N45" s="351"/>
      <c r="O45" s="254"/>
      <c r="P45" s="245"/>
      <c r="Q45" s="245"/>
      <c r="R45" s="332"/>
      <c r="S45" s="330"/>
      <c r="T45" s="245"/>
      <c r="U45" s="245"/>
      <c r="V45" s="245"/>
      <c r="W45" s="330"/>
      <c r="X45" s="330"/>
      <c r="Y45" s="245"/>
      <c r="Z45" s="245"/>
      <c r="AA45" s="245"/>
      <c r="AB45" s="332"/>
    </row>
    <row r="46" spans="1:28" ht="18" customHeight="1" x14ac:dyDescent="0.2">
      <c r="A46" s="327"/>
      <c r="B46" s="41" t="s">
        <v>1512</v>
      </c>
      <c r="C46" s="332"/>
      <c r="D46" s="330"/>
      <c r="E46" s="245"/>
      <c r="F46" s="245"/>
      <c r="G46" s="245"/>
      <c r="H46" s="332"/>
      <c r="I46" s="330"/>
      <c r="J46" s="245"/>
      <c r="K46" s="245"/>
      <c r="L46" s="245"/>
      <c r="M46" s="332"/>
      <c r="N46" s="351"/>
      <c r="O46" s="254"/>
      <c r="P46" s="245"/>
      <c r="Q46" s="245"/>
      <c r="R46" s="332"/>
      <c r="S46" s="330"/>
      <c r="T46" s="245"/>
      <c r="U46" s="245"/>
      <c r="V46" s="245"/>
      <c r="W46" s="330"/>
      <c r="X46" s="330"/>
      <c r="Y46" s="245"/>
      <c r="Z46" s="245"/>
      <c r="AA46" s="245"/>
      <c r="AB46" s="332"/>
    </row>
    <row r="47" spans="1:28" ht="18" customHeight="1" x14ac:dyDescent="0.2">
      <c r="A47" s="327"/>
      <c r="B47" s="41" t="s">
        <v>1513</v>
      </c>
      <c r="C47" s="332"/>
      <c r="D47" s="330"/>
      <c r="E47" s="245"/>
      <c r="F47" s="245"/>
      <c r="G47" s="245"/>
      <c r="H47" s="332"/>
      <c r="I47" s="330"/>
      <c r="J47" s="245"/>
      <c r="K47" s="245"/>
      <c r="L47" s="245"/>
      <c r="M47" s="332"/>
      <c r="N47" s="351"/>
      <c r="O47" s="254"/>
      <c r="P47" s="245"/>
      <c r="Q47" s="245"/>
      <c r="R47" s="332"/>
      <c r="S47" s="330"/>
      <c r="T47" s="245"/>
      <c r="U47" s="245"/>
      <c r="V47" s="245"/>
      <c r="W47" s="330"/>
      <c r="X47" s="330"/>
      <c r="Y47" s="245"/>
      <c r="Z47" s="245"/>
      <c r="AA47" s="245"/>
      <c r="AB47" s="332"/>
    </row>
    <row r="48" spans="1:28" ht="18" customHeight="1" x14ac:dyDescent="0.2">
      <c r="A48" s="327"/>
      <c r="B48" s="41" t="s">
        <v>1514</v>
      </c>
      <c r="C48" s="332"/>
      <c r="D48" s="330"/>
      <c r="E48" s="245"/>
      <c r="F48" s="245"/>
      <c r="G48" s="245"/>
      <c r="H48" s="332"/>
      <c r="I48" s="330"/>
      <c r="J48" s="245"/>
      <c r="K48" s="245"/>
      <c r="L48" s="245"/>
      <c r="M48" s="332"/>
      <c r="N48" s="351"/>
      <c r="O48" s="254"/>
      <c r="P48" s="245"/>
      <c r="Q48" s="245"/>
      <c r="R48" s="332"/>
      <c r="S48" s="330"/>
      <c r="T48" s="245"/>
      <c r="U48" s="245"/>
      <c r="V48" s="245"/>
      <c r="W48" s="330"/>
      <c r="X48" s="330"/>
      <c r="Y48" s="245"/>
      <c r="Z48" s="245"/>
      <c r="AA48" s="245"/>
      <c r="AB48" s="332"/>
    </row>
    <row r="49" spans="1:28" ht="18" customHeight="1" x14ac:dyDescent="0.2">
      <c r="A49" s="327"/>
      <c r="B49" s="41" t="s">
        <v>1515</v>
      </c>
      <c r="C49" s="332"/>
      <c r="D49" s="330"/>
      <c r="E49" s="245"/>
      <c r="F49" s="245"/>
      <c r="G49" s="245"/>
      <c r="H49" s="332"/>
      <c r="I49" s="330"/>
      <c r="J49" s="245"/>
      <c r="K49" s="245"/>
      <c r="L49" s="245"/>
      <c r="M49" s="332"/>
      <c r="N49" s="351"/>
      <c r="O49" s="254"/>
      <c r="P49" s="245"/>
      <c r="Q49" s="245"/>
      <c r="R49" s="332"/>
      <c r="S49" s="330"/>
      <c r="T49" s="245"/>
      <c r="U49" s="245"/>
      <c r="V49" s="245"/>
      <c r="W49" s="330"/>
      <c r="X49" s="330"/>
      <c r="Y49" s="245"/>
      <c r="Z49" s="245"/>
      <c r="AA49" s="245"/>
      <c r="AB49" s="332"/>
    </row>
    <row r="50" spans="1:28" ht="18" customHeight="1" x14ac:dyDescent="0.2">
      <c r="A50" s="327"/>
      <c r="B50" s="41" t="s">
        <v>1516</v>
      </c>
      <c r="C50" s="332"/>
      <c r="D50" s="330"/>
      <c r="E50" s="245"/>
      <c r="F50" s="245"/>
      <c r="G50" s="245"/>
      <c r="H50" s="332"/>
      <c r="I50" s="330"/>
      <c r="J50" s="245"/>
      <c r="K50" s="245"/>
      <c r="L50" s="245"/>
      <c r="M50" s="332"/>
      <c r="N50" s="351"/>
      <c r="O50" s="254"/>
      <c r="P50" s="245"/>
      <c r="Q50" s="245"/>
      <c r="R50" s="332"/>
      <c r="S50" s="330"/>
      <c r="T50" s="245"/>
      <c r="U50" s="245"/>
      <c r="V50" s="245"/>
      <c r="W50" s="330"/>
      <c r="X50" s="330"/>
      <c r="Y50" s="245"/>
      <c r="Z50" s="245"/>
      <c r="AA50" s="245"/>
      <c r="AB50" s="332"/>
    </row>
    <row r="51" spans="1:28" ht="18" customHeight="1" x14ac:dyDescent="0.2">
      <c r="A51" s="327"/>
      <c r="B51" s="41" t="s">
        <v>1517</v>
      </c>
      <c r="C51" s="332"/>
      <c r="D51" s="330"/>
      <c r="E51" s="245"/>
      <c r="F51" s="245"/>
      <c r="G51" s="245"/>
      <c r="H51" s="332"/>
      <c r="I51" s="330"/>
      <c r="J51" s="245"/>
      <c r="K51" s="245"/>
      <c r="L51" s="245"/>
      <c r="M51" s="332"/>
      <c r="N51" s="351"/>
      <c r="O51" s="254"/>
      <c r="P51" s="245"/>
      <c r="Q51" s="245"/>
      <c r="R51" s="332"/>
      <c r="S51" s="330"/>
      <c r="T51" s="245"/>
      <c r="U51" s="245"/>
      <c r="V51" s="245"/>
      <c r="W51" s="330"/>
      <c r="X51" s="330"/>
      <c r="Y51" s="245"/>
      <c r="Z51" s="245"/>
      <c r="AA51" s="245"/>
      <c r="AB51" s="332"/>
    </row>
    <row r="52" spans="1:28" ht="18" customHeight="1" x14ac:dyDescent="0.2">
      <c r="A52" s="327"/>
      <c r="B52" s="41" t="s">
        <v>1518</v>
      </c>
      <c r="C52" s="332"/>
      <c r="D52" s="330"/>
      <c r="E52" s="245"/>
      <c r="F52" s="245"/>
      <c r="G52" s="245"/>
      <c r="H52" s="332"/>
      <c r="I52" s="330"/>
      <c r="J52" s="245"/>
      <c r="K52" s="245"/>
      <c r="L52" s="245"/>
      <c r="M52" s="332"/>
      <c r="N52" s="351"/>
      <c r="O52" s="254"/>
      <c r="P52" s="245"/>
      <c r="Q52" s="245"/>
      <c r="R52" s="332"/>
      <c r="S52" s="330"/>
      <c r="T52" s="245"/>
      <c r="U52" s="245"/>
      <c r="V52" s="245"/>
      <c r="W52" s="330"/>
      <c r="X52" s="330"/>
      <c r="Y52" s="245"/>
      <c r="Z52" s="245"/>
      <c r="AA52" s="245"/>
      <c r="AB52" s="332"/>
    </row>
    <row r="53" spans="1:28" s="222" customFormat="1" ht="18" customHeight="1" x14ac:dyDescent="0.2">
      <c r="A53" s="327"/>
      <c r="B53" s="239" t="s">
        <v>1288</v>
      </c>
      <c r="C53" s="332"/>
      <c r="D53" s="330"/>
      <c r="E53" s="221"/>
      <c r="F53" s="221"/>
      <c r="G53" s="221"/>
      <c r="H53" s="332"/>
      <c r="I53" s="330"/>
      <c r="J53" s="221"/>
      <c r="K53" s="221"/>
      <c r="L53" s="221"/>
      <c r="M53" s="332"/>
      <c r="N53" s="351"/>
      <c r="O53" s="255"/>
      <c r="P53" s="221"/>
      <c r="Q53" s="221"/>
      <c r="R53" s="332"/>
      <c r="S53" s="330"/>
      <c r="T53" s="221"/>
      <c r="U53" s="221"/>
      <c r="V53" s="221"/>
      <c r="W53" s="330"/>
      <c r="X53" s="330"/>
      <c r="Y53" s="221"/>
      <c r="Z53" s="221"/>
      <c r="AA53" s="221"/>
      <c r="AB53" s="332"/>
    </row>
    <row r="54" spans="1:28" s="222" customFormat="1" ht="18" customHeight="1" x14ac:dyDescent="0.2">
      <c r="A54" s="327"/>
      <c r="B54" s="240" t="s">
        <v>1519</v>
      </c>
      <c r="C54" s="332"/>
      <c r="D54" s="330"/>
      <c r="E54" s="221"/>
      <c r="F54" s="221"/>
      <c r="G54" s="221"/>
      <c r="H54" s="332"/>
      <c r="I54" s="330"/>
      <c r="J54" s="221"/>
      <c r="K54" s="221"/>
      <c r="L54" s="221"/>
      <c r="M54" s="332"/>
      <c r="N54" s="351"/>
      <c r="O54" s="255"/>
      <c r="P54" s="221"/>
      <c r="Q54" s="221"/>
      <c r="R54" s="332"/>
      <c r="S54" s="330"/>
      <c r="T54" s="221"/>
      <c r="U54" s="221"/>
      <c r="V54" s="221"/>
      <c r="W54" s="330"/>
      <c r="X54" s="330"/>
      <c r="Y54" s="221"/>
      <c r="Z54" s="221"/>
      <c r="AA54" s="221"/>
      <c r="AB54" s="332"/>
    </row>
    <row r="55" spans="1:28" s="222" customFormat="1" ht="18" customHeight="1" x14ac:dyDescent="0.2">
      <c r="A55" s="327"/>
      <c r="B55" s="240" t="s">
        <v>1520</v>
      </c>
      <c r="C55" s="332"/>
      <c r="D55" s="330"/>
      <c r="E55" s="221"/>
      <c r="F55" s="221"/>
      <c r="G55" s="221"/>
      <c r="H55" s="332"/>
      <c r="I55" s="330"/>
      <c r="J55" s="221"/>
      <c r="K55" s="221"/>
      <c r="L55" s="221"/>
      <c r="M55" s="332"/>
      <c r="N55" s="351"/>
      <c r="O55" s="255"/>
      <c r="P55" s="221"/>
      <c r="Q55" s="221"/>
      <c r="R55" s="332"/>
      <c r="S55" s="330"/>
      <c r="T55" s="221"/>
      <c r="U55" s="221"/>
      <c r="V55" s="221"/>
      <c r="W55" s="330"/>
      <c r="X55" s="330"/>
      <c r="Y55" s="221"/>
      <c r="Z55" s="221"/>
      <c r="AA55" s="221"/>
      <c r="AB55" s="332"/>
    </row>
    <row r="56" spans="1:28" s="222" customFormat="1" ht="18" customHeight="1" x14ac:dyDescent="0.2">
      <c r="A56" s="327"/>
      <c r="B56" s="240" t="s">
        <v>1521</v>
      </c>
      <c r="C56" s="332"/>
      <c r="D56" s="330"/>
      <c r="E56" s="221"/>
      <c r="F56" s="221"/>
      <c r="G56" s="221"/>
      <c r="H56" s="332"/>
      <c r="I56" s="330"/>
      <c r="J56" s="221"/>
      <c r="K56" s="221"/>
      <c r="L56" s="221"/>
      <c r="M56" s="332"/>
      <c r="N56" s="351"/>
      <c r="O56" s="255"/>
      <c r="P56" s="221"/>
      <c r="Q56" s="221"/>
      <c r="R56" s="332"/>
      <c r="S56" s="330"/>
      <c r="T56" s="221"/>
      <c r="U56" s="221"/>
      <c r="V56" s="221"/>
      <c r="W56" s="330"/>
      <c r="X56" s="330"/>
      <c r="Y56" s="221"/>
      <c r="Z56" s="221"/>
      <c r="AA56" s="221"/>
      <c r="AB56" s="332"/>
    </row>
    <row r="57" spans="1:28" s="222" customFormat="1" ht="18" customHeight="1" x14ac:dyDescent="0.2">
      <c r="A57" s="327"/>
      <c r="B57" s="240" t="s">
        <v>1522</v>
      </c>
      <c r="C57" s="332"/>
      <c r="D57" s="330"/>
      <c r="E57" s="221"/>
      <c r="F57" s="221"/>
      <c r="G57" s="221"/>
      <c r="H57" s="332"/>
      <c r="I57" s="330"/>
      <c r="J57" s="221"/>
      <c r="K57" s="221"/>
      <c r="L57" s="221"/>
      <c r="M57" s="332"/>
      <c r="N57" s="351"/>
      <c r="O57" s="255"/>
      <c r="P57" s="221"/>
      <c r="Q57" s="221"/>
      <c r="R57" s="332"/>
      <c r="S57" s="330"/>
      <c r="T57" s="221"/>
      <c r="U57" s="221"/>
      <c r="V57" s="221"/>
      <c r="W57" s="330"/>
      <c r="X57" s="330"/>
      <c r="Y57" s="221"/>
      <c r="Z57" s="221"/>
      <c r="AA57" s="221"/>
      <c r="AB57" s="332"/>
    </row>
    <row r="58" spans="1:28" s="222" customFormat="1" ht="18" customHeight="1" x14ac:dyDescent="0.2">
      <c r="A58" s="327"/>
      <c r="B58" s="240" t="s">
        <v>1523</v>
      </c>
      <c r="C58" s="332"/>
      <c r="D58" s="330"/>
      <c r="E58" s="221"/>
      <c r="F58" s="221"/>
      <c r="G58" s="221"/>
      <c r="H58" s="332"/>
      <c r="I58" s="330"/>
      <c r="J58" s="221"/>
      <c r="K58" s="221"/>
      <c r="L58" s="221"/>
      <c r="M58" s="332"/>
      <c r="N58" s="351"/>
      <c r="O58" s="255"/>
      <c r="P58" s="221"/>
      <c r="Q58" s="221"/>
      <c r="R58" s="332"/>
      <c r="S58" s="330"/>
      <c r="T58" s="221"/>
      <c r="U58" s="221"/>
      <c r="V58" s="221"/>
      <c r="W58" s="330"/>
      <c r="X58" s="330"/>
      <c r="Y58" s="221"/>
      <c r="Z58" s="221"/>
      <c r="AA58" s="221"/>
      <c r="AB58" s="332"/>
    </row>
    <row r="59" spans="1:28" s="222" customFormat="1" ht="18" customHeight="1" x14ac:dyDescent="0.2">
      <c r="A59" s="327"/>
      <c r="B59" s="240" t="s">
        <v>1524</v>
      </c>
      <c r="C59" s="332"/>
      <c r="D59" s="330"/>
      <c r="E59" s="221"/>
      <c r="F59" s="221"/>
      <c r="G59" s="221"/>
      <c r="H59" s="332"/>
      <c r="I59" s="330"/>
      <c r="J59" s="221"/>
      <c r="K59" s="221"/>
      <c r="L59" s="221"/>
      <c r="M59" s="332"/>
      <c r="N59" s="351"/>
      <c r="O59" s="255"/>
      <c r="P59" s="221"/>
      <c r="Q59" s="221"/>
      <c r="R59" s="332"/>
      <c r="S59" s="330"/>
      <c r="T59" s="221"/>
      <c r="U59" s="221"/>
      <c r="V59" s="221"/>
      <c r="W59" s="330"/>
      <c r="X59" s="330"/>
      <c r="Y59" s="221"/>
      <c r="Z59" s="221"/>
      <c r="AA59" s="221"/>
      <c r="AB59" s="332"/>
    </row>
    <row r="60" spans="1:28" s="222" customFormat="1" ht="18" customHeight="1" x14ac:dyDescent="0.2">
      <c r="A60" s="327"/>
      <c r="B60" s="240" t="s">
        <v>1525</v>
      </c>
      <c r="C60" s="332"/>
      <c r="D60" s="330"/>
      <c r="E60" s="221"/>
      <c r="F60" s="221"/>
      <c r="G60" s="221"/>
      <c r="H60" s="332"/>
      <c r="I60" s="330"/>
      <c r="J60" s="221"/>
      <c r="K60" s="221"/>
      <c r="L60" s="221"/>
      <c r="M60" s="332"/>
      <c r="N60" s="351"/>
      <c r="O60" s="255"/>
      <c r="P60" s="221"/>
      <c r="Q60" s="221"/>
      <c r="R60" s="332"/>
      <c r="S60" s="330"/>
      <c r="T60" s="221"/>
      <c r="U60" s="221"/>
      <c r="V60" s="221"/>
      <c r="W60" s="330"/>
      <c r="X60" s="330"/>
      <c r="Y60" s="221"/>
      <c r="Z60" s="221"/>
      <c r="AA60" s="221"/>
      <c r="AB60" s="332"/>
    </row>
    <row r="61" spans="1:28" s="222" customFormat="1" ht="18" customHeight="1" x14ac:dyDescent="0.2">
      <c r="A61" s="327"/>
      <c r="B61" s="240" t="s">
        <v>1526</v>
      </c>
      <c r="C61" s="332"/>
      <c r="D61" s="330"/>
      <c r="E61" s="221"/>
      <c r="F61" s="221"/>
      <c r="G61" s="221"/>
      <c r="H61" s="332"/>
      <c r="I61" s="330"/>
      <c r="J61" s="221"/>
      <c r="K61" s="221"/>
      <c r="L61" s="221"/>
      <c r="M61" s="332"/>
      <c r="N61" s="351"/>
      <c r="O61" s="255"/>
      <c r="P61" s="221"/>
      <c r="Q61" s="221"/>
      <c r="R61" s="332"/>
      <c r="S61" s="330"/>
      <c r="T61" s="221"/>
      <c r="U61" s="221"/>
      <c r="V61" s="221"/>
      <c r="W61" s="330"/>
      <c r="X61" s="330"/>
      <c r="Y61" s="221"/>
      <c r="Z61" s="221"/>
      <c r="AA61" s="221"/>
      <c r="AB61" s="332"/>
    </row>
    <row r="62" spans="1:28" s="222" customFormat="1" ht="18" customHeight="1" x14ac:dyDescent="0.2">
      <c r="A62" s="327"/>
      <c r="B62" s="240" t="s">
        <v>1527</v>
      </c>
      <c r="C62" s="332"/>
      <c r="D62" s="330"/>
      <c r="E62" s="221"/>
      <c r="F62" s="221"/>
      <c r="G62" s="221"/>
      <c r="H62" s="332"/>
      <c r="I62" s="330"/>
      <c r="J62" s="221"/>
      <c r="K62" s="221"/>
      <c r="L62" s="221"/>
      <c r="M62" s="332"/>
      <c r="N62" s="351"/>
      <c r="O62" s="255"/>
      <c r="P62" s="221"/>
      <c r="Q62" s="221"/>
      <c r="R62" s="332"/>
      <c r="S62" s="330"/>
      <c r="T62" s="221"/>
      <c r="U62" s="221"/>
      <c r="V62" s="221"/>
      <c r="W62" s="330"/>
      <c r="X62" s="330"/>
      <c r="Y62" s="221"/>
      <c r="Z62" s="221"/>
      <c r="AA62" s="221"/>
      <c r="AB62" s="332"/>
    </row>
    <row r="63" spans="1:28" s="222" customFormat="1" ht="18" customHeight="1" x14ac:dyDescent="0.2">
      <c r="A63" s="327"/>
      <c r="B63" s="240" t="s">
        <v>1528</v>
      </c>
      <c r="C63" s="332"/>
      <c r="D63" s="330"/>
      <c r="E63" s="221"/>
      <c r="F63" s="221"/>
      <c r="G63" s="221"/>
      <c r="H63" s="332"/>
      <c r="I63" s="330"/>
      <c r="J63" s="221"/>
      <c r="K63" s="221"/>
      <c r="L63" s="221"/>
      <c r="M63" s="332"/>
      <c r="N63" s="351"/>
      <c r="O63" s="255"/>
      <c r="P63" s="221"/>
      <c r="Q63" s="221"/>
      <c r="R63" s="332"/>
      <c r="S63" s="330"/>
      <c r="T63" s="221"/>
      <c r="U63" s="221"/>
      <c r="V63" s="221"/>
      <c r="W63" s="330"/>
      <c r="X63" s="330"/>
      <c r="Y63" s="221"/>
      <c r="Z63" s="221"/>
      <c r="AA63" s="221"/>
      <c r="AB63" s="332"/>
    </row>
    <row r="64" spans="1:28" s="222" customFormat="1" ht="18" customHeight="1" x14ac:dyDescent="0.2">
      <c r="A64" s="327"/>
      <c r="B64" s="240" t="s">
        <v>1529</v>
      </c>
      <c r="C64" s="332"/>
      <c r="D64" s="330"/>
      <c r="E64" s="221"/>
      <c r="F64" s="221"/>
      <c r="G64" s="221"/>
      <c r="H64" s="332"/>
      <c r="I64" s="330"/>
      <c r="J64" s="221"/>
      <c r="K64" s="221"/>
      <c r="L64" s="221"/>
      <c r="M64" s="332"/>
      <c r="N64" s="351"/>
      <c r="O64" s="255"/>
      <c r="P64" s="221"/>
      <c r="Q64" s="221"/>
      <c r="R64" s="332"/>
      <c r="S64" s="330"/>
      <c r="T64" s="221"/>
      <c r="U64" s="221"/>
      <c r="V64" s="221"/>
      <c r="W64" s="330"/>
      <c r="X64" s="330"/>
      <c r="Y64" s="221"/>
      <c r="Z64" s="221"/>
      <c r="AA64" s="221"/>
      <c r="AB64" s="332"/>
    </row>
    <row r="65" spans="1:28" s="222" customFormat="1" ht="18" customHeight="1" x14ac:dyDescent="0.2">
      <c r="A65" s="327"/>
      <c r="B65" s="80" t="s">
        <v>1423</v>
      </c>
      <c r="C65" s="332"/>
      <c r="D65" s="330"/>
      <c r="E65" s="221"/>
      <c r="F65" s="221"/>
      <c r="G65" s="221"/>
      <c r="H65" s="332"/>
      <c r="I65" s="330"/>
      <c r="J65" s="221"/>
      <c r="K65" s="221"/>
      <c r="L65" s="221"/>
      <c r="M65" s="332"/>
      <c r="N65" s="351"/>
      <c r="O65" s="255"/>
      <c r="P65" s="221"/>
      <c r="Q65" s="221"/>
      <c r="R65" s="332"/>
      <c r="S65" s="330"/>
      <c r="T65" s="221"/>
      <c r="U65" s="221"/>
      <c r="V65" s="221"/>
      <c r="W65" s="330"/>
      <c r="X65" s="330"/>
      <c r="Y65" s="221"/>
      <c r="Z65" s="221"/>
      <c r="AA65" s="221"/>
      <c r="AB65" s="332"/>
    </row>
    <row r="66" spans="1:28" s="222" customFormat="1" ht="18" customHeight="1" x14ac:dyDescent="0.2">
      <c r="A66" s="327"/>
      <c r="B66" s="41" t="s">
        <v>1530</v>
      </c>
      <c r="C66" s="332"/>
      <c r="D66" s="330"/>
      <c r="E66" s="221"/>
      <c r="F66" s="221"/>
      <c r="G66" s="221"/>
      <c r="H66" s="332"/>
      <c r="I66" s="330"/>
      <c r="J66" s="221"/>
      <c r="K66" s="221"/>
      <c r="L66" s="221"/>
      <c r="M66" s="332"/>
      <c r="N66" s="351"/>
      <c r="O66" s="255"/>
      <c r="P66" s="221"/>
      <c r="Q66" s="221"/>
      <c r="R66" s="332"/>
      <c r="S66" s="330"/>
      <c r="T66" s="221"/>
      <c r="U66" s="221"/>
      <c r="V66" s="221"/>
      <c r="W66" s="330"/>
      <c r="X66" s="330"/>
      <c r="Y66" s="221"/>
      <c r="Z66" s="221"/>
      <c r="AA66" s="221"/>
      <c r="AB66" s="332"/>
    </row>
    <row r="67" spans="1:28" s="222" customFormat="1" ht="18" customHeight="1" x14ac:dyDescent="0.2">
      <c r="A67" s="327"/>
      <c r="B67" s="41" t="s">
        <v>1531</v>
      </c>
      <c r="C67" s="332"/>
      <c r="D67" s="330"/>
      <c r="E67" s="221"/>
      <c r="F67" s="221"/>
      <c r="G67" s="221"/>
      <c r="H67" s="332"/>
      <c r="I67" s="330"/>
      <c r="J67" s="221"/>
      <c r="K67" s="221"/>
      <c r="L67" s="221"/>
      <c r="M67" s="332"/>
      <c r="N67" s="351"/>
      <c r="O67" s="255"/>
      <c r="P67" s="221"/>
      <c r="Q67" s="221"/>
      <c r="R67" s="332"/>
      <c r="S67" s="330"/>
      <c r="T67" s="221"/>
      <c r="U67" s="221"/>
      <c r="V67" s="221"/>
      <c r="W67" s="330"/>
      <c r="X67" s="330"/>
      <c r="Y67" s="221"/>
      <c r="Z67" s="221"/>
      <c r="AA67" s="221"/>
      <c r="AB67" s="332"/>
    </row>
    <row r="68" spans="1:28" s="222" customFormat="1" ht="31.5" x14ac:dyDescent="0.2">
      <c r="A68" s="327"/>
      <c r="B68" s="41" t="s">
        <v>1532</v>
      </c>
      <c r="C68" s="332"/>
      <c r="D68" s="330"/>
      <c r="E68" s="221"/>
      <c r="F68" s="221"/>
      <c r="G68" s="221"/>
      <c r="H68" s="332"/>
      <c r="I68" s="330"/>
      <c r="J68" s="221"/>
      <c r="K68" s="221"/>
      <c r="L68" s="221"/>
      <c r="M68" s="332"/>
      <c r="N68" s="351"/>
      <c r="O68" s="255"/>
      <c r="P68" s="221"/>
      <c r="Q68" s="221"/>
      <c r="R68" s="332"/>
      <c r="S68" s="330"/>
      <c r="T68" s="221"/>
      <c r="U68" s="221"/>
      <c r="V68" s="221"/>
      <c r="W68" s="330"/>
      <c r="X68" s="330"/>
      <c r="Y68" s="221"/>
      <c r="Z68" s="221"/>
      <c r="AA68" s="221"/>
      <c r="AB68" s="332"/>
    </row>
    <row r="69" spans="1:28" s="222" customFormat="1" ht="18" customHeight="1" x14ac:dyDescent="0.2">
      <c r="A69" s="327"/>
      <c r="B69" s="41" t="s">
        <v>1533</v>
      </c>
      <c r="C69" s="332"/>
      <c r="D69" s="330"/>
      <c r="E69" s="221"/>
      <c r="F69" s="221"/>
      <c r="G69" s="221"/>
      <c r="H69" s="332"/>
      <c r="I69" s="330"/>
      <c r="J69" s="221"/>
      <c r="K69" s="221"/>
      <c r="L69" s="221"/>
      <c r="M69" s="332"/>
      <c r="N69" s="351"/>
      <c r="O69" s="255"/>
      <c r="P69" s="221"/>
      <c r="Q69" s="221"/>
      <c r="R69" s="332"/>
      <c r="S69" s="330"/>
      <c r="T69" s="221"/>
      <c r="U69" s="221"/>
      <c r="V69" s="221"/>
      <c r="W69" s="330"/>
      <c r="X69" s="330"/>
      <c r="Y69" s="221"/>
      <c r="Z69" s="221"/>
      <c r="AA69" s="221"/>
      <c r="AB69" s="332"/>
    </row>
    <row r="70" spans="1:28" s="222" customFormat="1" ht="18" customHeight="1" x14ac:dyDescent="0.2">
      <c r="A70" s="327"/>
      <c r="B70" s="41" t="s">
        <v>1534</v>
      </c>
      <c r="C70" s="332"/>
      <c r="D70" s="330"/>
      <c r="E70" s="221"/>
      <c r="F70" s="221"/>
      <c r="G70" s="221"/>
      <c r="H70" s="332"/>
      <c r="I70" s="330"/>
      <c r="J70" s="221"/>
      <c r="K70" s="221"/>
      <c r="L70" s="221"/>
      <c r="M70" s="332"/>
      <c r="N70" s="351"/>
      <c r="O70" s="255"/>
      <c r="P70" s="221"/>
      <c r="Q70" s="221"/>
      <c r="R70" s="332"/>
      <c r="S70" s="330"/>
      <c r="T70" s="221"/>
      <c r="U70" s="221"/>
      <c r="V70" s="221"/>
      <c r="W70" s="330"/>
      <c r="X70" s="330"/>
      <c r="Y70" s="221"/>
      <c r="Z70" s="221"/>
      <c r="AA70" s="221"/>
      <c r="AB70" s="332"/>
    </row>
    <row r="71" spans="1:28" s="222" customFormat="1" ht="18" customHeight="1" x14ac:dyDescent="0.2">
      <c r="A71" s="327"/>
      <c r="B71" s="41" t="s">
        <v>1535</v>
      </c>
      <c r="C71" s="332"/>
      <c r="D71" s="330"/>
      <c r="E71" s="221"/>
      <c r="F71" s="221"/>
      <c r="G71" s="221"/>
      <c r="H71" s="332"/>
      <c r="I71" s="330"/>
      <c r="J71" s="221"/>
      <c r="K71" s="221"/>
      <c r="L71" s="221"/>
      <c r="M71" s="332"/>
      <c r="N71" s="351"/>
      <c r="O71" s="255"/>
      <c r="P71" s="221"/>
      <c r="Q71" s="221"/>
      <c r="R71" s="332"/>
      <c r="S71" s="330"/>
      <c r="T71" s="221"/>
      <c r="U71" s="221"/>
      <c r="V71" s="221"/>
      <c r="W71" s="330"/>
      <c r="X71" s="330"/>
      <c r="Y71" s="221"/>
      <c r="Z71" s="221"/>
      <c r="AA71" s="221"/>
      <c r="AB71" s="332"/>
    </row>
    <row r="72" spans="1:28" s="222" customFormat="1" ht="18" customHeight="1" x14ac:dyDescent="0.2">
      <c r="A72" s="327"/>
      <c r="B72" s="41" t="s">
        <v>1536</v>
      </c>
      <c r="C72" s="332"/>
      <c r="D72" s="330"/>
      <c r="E72" s="221"/>
      <c r="F72" s="221"/>
      <c r="G72" s="221"/>
      <c r="H72" s="332"/>
      <c r="I72" s="330"/>
      <c r="J72" s="221"/>
      <c r="K72" s="221"/>
      <c r="L72" s="221"/>
      <c r="M72" s="332"/>
      <c r="N72" s="351"/>
      <c r="O72" s="255"/>
      <c r="P72" s="221"/>
      <c r="Q72" s="221"/>
      <c r="R72" s="332"/>
      <c r="S72" s="330"/>
      <c r="T72" s="221"/>
      <c r="U72" s="221"/>
      <c r="V72" s="221"/>
      <c r="W72" s="330"/>
      <c r="X72" s="330"/>
      <c r="Y72" s="221"/>
      <c r="Z72" s="221"/>
      <c r="AA72" s="221"/>
      <c r="AB72" s="332"/>
    </row>
    <row r="73" spans="1:28" s="222" customFormat="1" ht="18" customHeight="1" x14ac:dyDescent="0.2">
      <c r="A73" s="327"/>
      <c r="B73" s="41" t="s">
        <v>1537</v>
      </c>
      <c r="C73" s="332"/>
      <c r="D73" s="330"/>
      <c r="E73" s="221"/>
      <c r="F73" s="221"/>
      <c r="G73" s="221"/>
      <c r="H73" s="332"/>
      <c r="I73" s="330"/>
      <c r="J73" s="221"/>
      <c r="K73" s="221"/>
      <c r="L73" s="221"/>
      <c r="M73" s="332"/>
      <c r="N73" s="351"/>
      <c r="O73" s="255"/>
      <c r="P73" s="221"/>
      <c r="Q73" s="221"/>
      <c r="R73" s="332"/>
      <c r="S73" s="330"/>
      <c r="T73" s="221"/>
      <c r="U73" s="221"/>
      <c r="V73" s="221"/>
      <c r="W73" s="330"/>
      <c r="X73" s="330"/>
      <c r="Y73" s="221"/>
      <c r="Z73" s="221"/>
      <c r="AA73" s="221"/>
      <c r="AB73" s="332"/>
    </row>
    <row r="74" spans="1:28" s="222" customFormat="1" ht="18" customHeight="1" x14ac:dyDescent="0.2">
      <c r="A74" s="327"/>
      <c r="B74" s="41" t="s">
        <v>1538</v>
      </c>
      <c r="C74" s="332"/>
      <c r="D74" s="330"/>
      <c r="E74" s="221"/>
      <c r="F74" s="221"/>
      <c r="G74" s="221"/>
      <c r="H74" s="332"/>
      <c r="I74" s="330"/>
      <c r="J74" s="221"/>
      <c r="K74" s="221"/>
      <c r="L74" s="221"/>
      <c r="M74" s="332"/>
      <c r="N74" s="351"/>
      <c r="O74" s="255"/>
      <c r="P74" s="221"/>
      <c r="Q74" s="221"/>
      <c r="R74" s="332"/>
      <c r="S74" s="330"/>
      <c r="T74" s="221"/>
      <c r="U74" s="221"/>
      <c r="V74" s="221"/>
      <c r="W74" s="330"/>
      <c r="X74" s="330"/>
      <c r="Y74" s="221"/>
      <c r="Z74" s="221"/>
      <c r="AA74" s="221"/>
      <c r="AB74" s="332"/>
    </row>
    <row r="75" spans="1:28" s="222" customFormat="1" ht="31.5" x14ac:dyDescent="0.2">
      <c r="A75" s="327"/>
      <c r="B75" s="41" t="s">
        <v>1539</v>
      </c>
      <c r="C75" s="332"/>
      <c r="D75" s="330"/>
      <c r="E75" s="221"/>
      <c r="F75" s="221"/>
      <c r="G75" s="221"/>
      <c r="H75" s="332"/>
      <c r="I75" s="330"/>
      <c r="J75" s="221"/>
      <c r="K75" s="221"/>
      <c r="L75" s="221"/>
      <c r="M75" s="332"/>
      <c r="N75" s="351"/>
      <c r="O75" s="255"/>
      <c r="P75" s="221"/>
      <c r="Q75" s="221"/>
      <c r="R75" s="332"/>
      <c r="S75" s="330"/>
      <c r="T75" s="221"/>
      <c r="U75" s="221"/>
      <c r="V75" s="221"/>
      <c r="W75" s="330"/>
      <c r="X75" s="330"/>
      <c r="Y75" s="221"/>
      <c r="Z75" s="221"/>
      <c r="AA75" s="221"/>
      <c r="AB75" s="332"/>
    </row>
    <row r="76" spans="1:28" s="222" customFormat="1" ht="18" customHeight="1" x14ac:dyDescent="0.2">
      <c r="A76" s="327"/>
      <c r="B76" s="41" t="s">
        <v>1540</v>
      </c>
      <c r="C76" s="332"/>
      <c r="D76" s="330"/>
      <c r="E76" s="221"/>
      <c r="F76" s="221"/>
      <c r="G76" s="221"/>
      <c r="H76" s="332"/>
      <c r="I76" s="330"/>
      <c r="J76" s="221"/>
      <c r="K76" s="221"/>
      <c r="L76" s="221"/>
      <c r="M76" s="332"/>
      <c r="N76" s="351"/>
      <c r="O76" s="255"/>
      <c r="P76" s="221"/>
      <c r="Q76" s="221"/>
      <c r="R76" s="332"/>
      <c r="S76" s="330"/>
      <c r="T76" s="221"/>
      <c r="U76" s="221"/>
      <c r="V76" s="221"/>
      <c r="W76" s="330"/>
      <c r="X76" s="330"/>
      <c r="Y76" s="221"/>
      <c r="Z76" s="221"/>
      <c r="AA76" s="221"/>
      <c r="AB76" s="332"/>
    </row>
    <row r="77" spans="1:28" s="222" customFormat="1" ht="21.75" customHeight="1" x14ac:dyDescent="0.2">
      <c r="A77" s="328"/>
      <c r="B77" s="55" t="s">
        <v>1541</v>
      </c>
      <c r="C77" s="333"/>
      <c r="D77" s="331"/>
      <c r="E77" s="221"/>
      <c r="F77" s="221"/>
      <c r="G77" s="221"/>
      <c r="H77" s="333"/>
      <c r="I77" s="331"/>
      <c r="J77" s="221"/>
      <c r="K77" s="221"/>
      <c r="L77" s="221"/>
      <c r="M77" s="333"/>
      <c r="N77" s="352"/>
      <c r="O77" s="255"/>
      <c r="P77" s="221"/>
      <c r="Q77" s="221"/>
      <c r="R77" s="333"/>
      <c r="S77" s="331"/>
      <c r="T77" s="221"/>
      <c r="U77" s="221"/>
      <c r="V77" s="221"/>
      <c r="W77" s="331"/>
      <c r="X77" s="331"/>
      <c r="Y77" s="221"/>
      <c r="Z77" s="221"/>
      <c r="AA77" s="221"/>
      <c r="AB77" s="333"/>
    </row>
    <row r="78" spans="1:28" ht="15" customHeight="1" x14ac:dyDescent="0.2">
      <c r="A78" s="326">
        <v>4</v>
      </c>
      <c r="B78" s="51" t="s">
        <v>795</v>
      </c>
      <c r="C78" s="334">
        <f>D78+E78+F78+G78</f>
        <v>1020</v>
      </c>
      <c r="D78" s="329">
        <v>1020</v>
      </c>
      <c r="E78" s="52">
        <v>0</v>
      </c>
      <c r="F78" s="52">
        <v>0</v>
      </c>
      <c r="G78" s="52">
        <v>0</v>
      </c>
      <c r="H78" s="334">
        <f>I78</f>
        <v>1286</v>
      </c>
      <c r="I78" s="329">
        <v>1286</v>
      </c>
      <c r="J78" s="52">
        <v>0</v>
      </c>
      <c r="K78" s="52">
        <v>0</v>
      </c>
      <c r="L78" s="52">
        <v>0</v>
      </c>
      <c r="M78" s="329">
        <v>0</v>
      </c>
      <c r="N78" s="329">
        <v>0</v>
      </c>
      <c r="O78" s="52">
        <v>0</v>
      </c>
      <c r="P78" s="52">
        <v>0</v>
      </c>
      <c r="Q78" s="52">
        <v>0</v>
      </c>
      <c r="R78" s="334">
        <v>0</v>
      </c>
      <c r="S78" s="329">
        <v>0</v>
      </c>
      <c r="T78" s="52">
        <v>0</v>
      </c>
      <c r="U78" s="52">
        <v>0</v>
      </c>
      <c r="V78" s="52">
        <v>0</v>
      </c>
      <c r="W78" s="334">
        <v>0</v>
      </c>
      <c r="X78" s="329">
        <v>0</v>
      </c>
      <c r="Y78" s="52">
        <v>0</v>
      </c>
      <c r="Z78" s="52">
        <v>0</v>
      </c>
      <c r="AA78" s="52">
        <v>0</v>
      </c>
      <c r="AB78" s="334">
        <f>C78+H78+M78+R78+W78</f>
        <v>2306</v>
      </c>
    </row>
    <row r="79" spans="1:28" ht="21" customHeight="1" x14ac:dyDescent="0.2">
      <c r="A79" s="327"/>
      <c r="B79" s="88" t="s">
        <v>1602</v>
      </c>
      <c r="C79" s="332"/>
      <c r="D79" s="330"/>
      <c r="E79" s="52"/>
      <c r="F79" s="52"/>
      <c r="G79" s="52"/>
      <c r="H79" s="332"/>
      <c r="I79" s="330"/>
      <c r="J79" s="52"/>
      <c r="K79" s="52"/>
      <c r="L79" s="52"/>
      <c r="M79" s="330"/>
      <c r="N79" s="330"/>
      <c r="O79" s="52"/>
      <c r="P79" s="52"/>
      <c r="Q79" s="52"/>
      <c r="R79" s="332"/>
      <c r="S79" s="330"/>
      <c r="T79" s="52"/>
      <c r="U79" s="52"/>
      <c r="V79" s="52"/>
      <c r="W79" s="332"/>
      <c r="X79" s="330"/>
      <c r="Y79" s="52"/>
      <c r="Z79" s="52"/>
      <c r="AA79" s="52"/>
      <c r="AB79" s="332"/>
    </row>
    <row r="80" spans="1:28" ht="18" customHeight="1" x14ac:dyDescent="0.2">
      <c r="A80" s="327"/>
      <c r="B80" s="87" t="s">
        <v>1397</v>
      </c>
      <c r="C80" s="332"/>
      <c r="D80" s="330"/>
      <c r="E80" s="52"/>
      <c r="F80" s="52"/>
      <c r="G80" s="52"/>
      <c r="H80" s="332"/>
      <c r="I80" s="330"/>
      <c r="J80" s="52"/>
      <c r="K80" s="52"/>
      <c r="L80" s="52"/>
      <c r="M80" s="330"/>
      <c r="N80" s="330"/>
      <c r="O80" s="52"/>
      <c r="P80" s="52"/>
      <c r="Q80" s="52"/>
      <c r="R80" s="332"/>
      <c r="S80" s="330"/>
      <c r="T80" s="52"/>
      <c r="U80" s="52"/>
      <c r="V80" s="52"/>
      <c r="W80" s="332"/>
      <c r="X80" s="330"/>
      <c r="Y80" s="52"/>
      <c r="Z80" s="52"/>
      <c r="AA80" s="52"/>
      <c r="AB80" s="332"/>
    </row>
    <row r="81" spans="1:28" ht="19.5" customHeight="1" x14ac:dyDescent="0.2">
      <c r="A81" s="327"/>
      <c r="B81" s="41" t="s">
        <v>957</v>
      </c>
      <c r="C81" s="332"/>
      <c r="D81" s="330"/>
      <c r="E81" s="52"/>
      <c r="F81" s="52"/>
      <c r="G81" s="52"/>
      <c r="H81" s="332"/>
      <c r="I81" s="330"/>
      <c r="J81" s="52"/>
      <c r="K81" s="52"/>
      <c r="L81" s="52"/>
      <c r="M81" s="330"/>
      <c r="N81" s="330"/>
      <c r="O81" s="52"/>
      <c r="P81" s="52"/>
      <c r="Q81" s="52"/>
      <c r="R81" s="332"/>
      <c r="S81" s="330"/>
      <c r="T81" s="52"/>
      <c r="U81" s="52"/>
      <c r="V81" s="52"/>
      <c r="W81" s="332"/>
      <c r="X81" s="330"/>
      <c r="Y81" s="52"/>
      <c r="Z81" s="52"/>
      <c r="AA81" s="52"/>
      <c r="AB81" s="332"/>
    </row>
    <row r="82" spans="1:28" ht="18" customHeight="1" x14ac:dyDescent="0.2">
      <c r="A82" s="327"/>
      <c r="B82" s="87" t="s">
        <v>1291</v>
      </c>
      <c r="C82" s="332"/>
      <c r="D82" s="330"/>
      <c r="E82" s="238"/>
      <c r="F82" s="238"/>
      <c r="G82" s="238"/>
      <c r="H82" s="332"/>
      <c r="I82" s="330"/>
      <c r="J82" s="238"/>
      <c r="K82" s="238"/>
      <c r="L82" s="238"/>
      <c r="M82" s="330"/>
      <c r="N82" s="330"/>
      <c r="O82" s="238"/>
      <c r="P82" s="238"/>
      <c r="Q82" s="238"/>
      <c r="R82" s="332"/>
      <c r="S82" s="330"/>
      <c r="T82" s="238"/>
      <c r="U82" s="238"/>
      <c r="V82" s="238"/>
      <c r="W82" s="332"/>
      <c r="X82" s="330"/>
      <c r="Y82" s="238"/>
      <c r="Z82" s="238"/>
      <c r="AA82" s="238"/>
      <c r="AB82" s="332"/>
    </row>
    <row r="83" spans="1:28" ht="18" customHeight="1" x14ac:dyDescent="0.2">
      <c r="A83" s="327"/>
      <c r="B83" s="88" t="s">
        <v>789</v>
      </c>
      <c r="C83" s="332"/>
      <c r="D83" s="330"/>
      <c r="E83" s="52"/>
      <c r="F83" s="52"/>
      <c r="G83" s="52"/>
      <c r="H83" s="332"/>
      <c r="I83" s="330"/>
      <c r="J83" s="52"/>
      <c r="K83" s="52"/>
      <c r="L83" s="52"/>
      <c r="M83" s="330"/>
      <c r="N83" s="330"/>
      <c r="O83" s="52"/>
      <c r="P83" s="52"/>
      <c r="Q83" s="52"/>
      <c r="R83" s="332"/>
      <c r="S83" s="330"/>
      <c r="T83" s="52"/>
      <c r="U83" s="52"/>
      <c r="V83" s="52"/>
      <c r="W83" s="332"/>
      <c r="X83" s="330"/>
      <c r="Y83" s="52"/>
      <c r="Z83" s="52"/>
      <c r="AA83" s="52"/>
      <c r="AB83" s="332"/>
    </row>
    <row r="84" spans="1:28" ht="18" customHeight="1" x14ac:dyDescent="0.2">
      <c r="A84" s="327"/>
      <c r="B84" s="87" t="s">
        <v>1476</v>
      </c>
      <c r="C84" s="332"/>
      <c r="D84" s="330"/>
      <c r="E84" s="52"/>
      <c r="F84" s="52"/>
      <c r="G84" s="52"/>
      <c r="H84" s="332"/>
      <c r="I84" s="330"/>
      <c r="J84" s="52"/>
      <c r="K84" s="52"/>
      <c r="L84" s="52"/>
      <c r="M84" s="330"/>
      <c r="N84" s="330"/>
      <c r="O84" s="52"/>
      <c r="P84" s="52"/>
      <c r="Q84" s="52"/>
      <c r="R84" s="332"/>
      <c r="S84" s="330"/>
      <c r="T84" s="52"/>
      <c r="U84" s="52"/>
      <c r="V84" s="52"/>
      <c r="W84" s="332"/>
      <c r="X84" s="330"/>
      <c r="Y84" s="52"/>
      <c r="Z84" s="52"/>
      <c r="AA84" s="52"/>
      <c r="AB84" s="332"/>
    </row>
    <row r="85" spans="1:28" ht="18" customHeight="1" x14ac:dyDescent="0.2">
      <c r="A85" s="327"/>
      <c r="B85" s="87" t="s">
        <v>1477</v>
      </c>
      <c r="C85" s="332"/>
      <c r="D85" s="330"/>
      <c r="E85" s="52"/>
      <c r="F85" s="52"/>
      <c r="G85" s="52"/>
      <c r="H85" s="332"/>
      <c r="I85" s="330"/>
      <c r="J85" s="52"/>
      <c r="K85" s="52"/>
      <c r="L85" s="52"/>
      <c r="M85" s="330"/>
      <c r="N85" s="330"/>
      <c r="O85" s="52"/>
      <c r="P85" s="52"/>
      <c r="Q85" s="52"/>
      <c r="R85" s="332"/>
      <c r="S85" s="330"/>
      <c r="T85" s="52"/>
      <c r="U85" s="52"/>
      <c r="V85" s="52"/>
      <c r="W85" s="332"/>
      <c r="X85" s="330"/>
      <c r="Y85" s="52"/>
      <c r="Z85" s="52"/>
      <c r="AA85" s="52"/>
      <c r="AB85" s="332"/>
    </row>
    <row r="86" spans="1:28" ht="18" customHeight="1" x14ac:dyDescent="0.2">
      <c r="A86" s="327"/>
      <c r="B86" s="87" t="s">
        <v>1478</v>
      </c>
      <c r="C86" s="332"/>
      <c r="D86" s="330"/>
      <c r="E86" s="52"/>
      <c r="F86" s="52"/>
      <c r="G86" s="52"/>
      <c r="H86" s="332"/>
      <c r="I86" s="330"/>
      <c r="J86" s="52"/>
      <c r="K86" s="52"/>
      <c r="L86" s="52"/>
      <c r="M86" s="330"/>
      <c r="N86" s="330"/>
      <c r="O86" s="52"/>
      <c r="P86" s="52"/>
      <c r="Q86" s="52"/>
      <c r="R86" s="332"/>
      <c r="S86" s="330"/>
      <c r="T86" s="52"/>
      <c r="U86" s="52"/>
      <c r="V86" s="52"/>
      <c r="W86" s="332"/>
      <c r="X86" s="330"/>
      <c r="Y86" s="52"/>
      <c r="Z86" s="52"/>
      <c r="AA86" s="52"/>
      <c r="AB86" s="332"/>
    </row>
    <row r="87" spans="1:28" ht="18" customHeight="1" x14ac:dyDescent="0.2">
      <c r="A87" s="327"/>
      <c r="B87" s="87" t="s">
        <v>1479</v>
      </c>
      <c r="C87" s="332"/>
      <c r="D87" s="330"/>
      <c r="E87" s="52"/>
      <c r="F87" s="52"/>
      <c r="G87" s="52"/>
      <c r="H87" s="332"/>
      <c r="I87" s="330"/>
      <c r="J87" s="52"/>
      <c r="K87" s="52"/>
      <c r="L87" s="52"/>
      <c r="M87" s="330"/>
      <c r="N87" s="330"/>
      <c r="O87" s="52"/>
      <c r="P87" s="52"/>
      <c r="Q87" s="52"/>
      <c r="R87" s="332"/>
      <c r="S87" s="330"/>
      <c r="T87" s="52"/>
      <c r="U87" s="52"/>
      <c r="V87" s="52"/>
      <c r="W87" s="332"/>
      <c r="X87" s="330"/>
      <c r="Y87" s="52"/>
      <c r="Z87" s="52"/>
      <c r="AA87" s="52"/>
      <c r="AB87" s="332"/>
    </row>
    <row r="88" spans="1:28" ht="18" customHeight="1" x14ac:dyDescent="0.2">
      <c r="A88" s="327"/>
      <c r="B88" s="87" t="s">
        <v>1480</v>
      </c>
      <c r="C88" s="332"/>
      <c r="D88" s="330"/>
      <c r="E88" s="52"/>
      <c r="F88" s="52"/>
      <c r="G88" s="52"/>
      <c r="H88" s="332"/>
      <c r="I88" s="330"/>
      <c r="J88" s="52"/>
      <c r="K88" s="52"/>
      <c r="L88" s="52"/>
      <c r="M88" s="330"/>
      <c r="N88" s="330"/>
      <c r="O88" s="52"/>
      <c r="P88" s="52"/>
      <c r="Q88" s="52"/>
      <c r="R88" s="332"/>
      <c r="S88" s="330"/>
      <c r="T88" s="52"/>
      <c r="U88" s="52"/>
      <c r="V88" s="52"/>
      <c r="W88" s="332"/>
      <c r="X88" s="330"/>
      <c r="Y88" s="52"/>
      <c r="Z88" s="52"/>
      <c r="AA88" s="52"/>
      <c r="AB88" s="332"/>
    </row>
    <row r="89" spans="1:28" ht="18" customHeight="1" x14ac:dyDescent="0.2">
      <c r="A89" s="327"/>
      <c r="B89" s="87" t="s">
        <v>1481</v>
      </c>
      <c r="C89" s="332"/>
      <c r="D89" s="330"/>
      <c r="E89" s="52"/>
      <c r="F89" s="52"/>
      <c r="G89" s="52"/>
      <c r="H89" s="332"/>
      <c r="I89" s="330"/>
      <c r="J89" s="52"/>
      <c r="K89" s="52"/>
      <c r="L89" s="52"/>
      <c r="M89" s="330"/>
      <c r="N89" s="330"/>
      <c r="O89" s="52"/>
      <c r="P89" s="52"/>
      <c r="Q89" s="52"/>
      <c r="R89" s="332"/>
      <c r="S89" s="330"/>
      <c r="T89" s="52"/>
      <c r="U89" s="52"/>
      <c r="V89" s="52"/>
      <c r="W89" s="332"/>
      <c r="X89" s="330"/>
      <c r="Y89" s="52"/>
      <c r="Z89" s="52"/>
      <c r="AA89" s="52"/>
      <c r="AB89" s="332"/>
    </row>
    <row r="90" spans="1:28" ht="18" customHeight="1" x14ac:dyDescent="0.2">
      <c r="A90" s="328"/>
      <c r="B90" s="231" t="s">
        <v>1482</v>
      </c>
      <c r="C90" s="333"/>
      <c r="D90" s="331"/>
      <c r="E90" s="52"/>
      <c r="F90" s="52"/>
      <c r="G90" s="52"/>
      <c r="H90" s="333"/>
      <c r="I90" s="331"/>
      <c r="J90" s="52"/>
      <c r="K90" s="52"/>
      <c r="L90" s="52"/>
      <c r="M90" s="331"/>
      <c r="N90" s="331"/>
      <c r="O90" s="52"/>
      <c r="P90" s="52"/>
      <c r="Q90" s="52"/>
      <c r="R90" s="333"/>
      <c r="S90" s="331"/>
      <c r="T90" s="52"/>
      <c r="U90" s="52"/>
      <c r="V90" s="52"/>
      <c r="W90" s="333"/>
      <c r="X90" s="331"/>
      <c r="Y90" s="52"/>
      <c r="Z90" s="52"/>
      <c r="AA90" s="52"/>
      <c r="AB90" s="333"/>
    </row>
    <row r="91" spans="1:28" ht="15" customHeight="1" x14ac:dyDescent="0.2">
      <c r="A91" s="326">
        <v>5</v>
      </c>
      <c r="B91" s="230" t="s">
        <v>796</v>
      </c>
      <c r="C91" s="334">
        <f>D91+E91+F91+G91</f>
        <v>8411</v>
      </c>
      <c r="D91" s="329">
        <v>8411</v>
      </c>
      <c r="E91" s="245">
        <v>0</v>
      </c>
      <c r="F91" s="245">
        <v>0</v>
      </c>
      <c r="G91" s="245">
        <v>0</v>
      </c>
      <c r="H91" s="334">
        <f>I91+J91+K91+L91</f>
        <v>7310</v>
      </c>
      <c r="I91" s="329">
        <v>7310</v>
      </c>
      <c r="J91" s="245">
        <v>0</v>
      </c>
      <c r="K91" s="245">
        <v>0</v>
      </c>
      <c r="L91" s="245">
        <v>0</v>
      </c>
      <c r="M91" s="334">
        <f>N91</f>
        <v>8219</v>
      </c>
      <c r="N91" s="329">
        <v>8219</v>
      </c>
      <c r="O91" s="245">
        <v>0</v>
      </c>
      <c r="P91" s="245">
        <v>0</v>
      </c>
      <c r="Q91" s="245">
        <v>0</v>
      </c>
      <c r="R91" s="334">
        <f>S91</f>
        <v>8219</v>
      </c>
      <c r="S91" s="329">
        <v>8219</v>
      </c>
      <c r="T91" s="245">
        <v>0</v>
      </c>
      <c r="U91" s="245">
        <v>0</v>
      </c>
      <c r="V91" s="245">
        <v>0</v>
      </c>
      <c r="W91" s="329">
        <v>0</v>
      </c>
      <c r="X91" s="329">
        <v>0</v>
      </c>
      <c r="Y91" s="245">
        <v>0</v>
      </c>
      <c r="Z91" s="245">
        <v>0</v>
      </c>
      <c r="AA91" s="245">
        <v>0</v>
      </c>
      <c r="AB91" s="334">
        <f>C91+H91+M91+R91+W91</f>
        <v>32159</v>
      </c>
    </row>
    <row r="92" spans="1:28" ht="15" customHeight="1" x14ac:dyDescent="0.2">
      <c r="A92" s="327"/>
      <c r="B92" s="229" t="s">
        <v>788</v>
      </c>
      <c r="C92" s="332"/>
      <c r="D92" s="330"/>
      <c r="E92" s="245"/>
      <c r="F92" s="245"/>
      <c r="G92" s="245"/>
      <c r="H92" s="332"/>
      <c r="I92" s="330"/>
      <c r="J92" s="245"/>
      <c r="K92" s="245"/>
      <c r="L92" s="245"/>
      <c r="M92" s="332"/>
      <c r="N92" s="330"/>
      <c r="O92" s="245"/>
      <c r="P92" s="245"/>
      <c r="Q92" s="245"/>
      <c r="R92" s="332"/>
      <c r="S92" s="330"/>
      <c r="T92" s="245"/>
      <c r="U92" s="245"/>
      <c r="V92" s="245"/>
      <c r="W92" s="330"/>
      <c r="X92" s="330"/>
      <c r="Y92" s="245"/>
      <c r="Z92" s="245"/>
      <c r="AA92" s="245"/>
      <c r="AB92" s="332"/>
    </row>
    <row r="93" spans="1:28" ht="15" customHeight="1" x14ac:dyDescent="0.2">
      <c r="A93" s="327"/>
      <c r="B93" s="230" t="s">
        <v>964</v>
      </c>
      <c r="C93" s="332"/>
      <c r="D93" s="330"/>
      <c r="E93" s="245"/>
      <c r="F93" s="245"/>
      <c r="G93" s="245"/>
      <c r="H93" s="332"/>
      <c r="I93" s="330"/>
      <c r="J93" s="245"/>
      <c r="K93" s="245"/>
      <c r="L93" s="245"/>
      <c r="M93" s="332"/>
      <c r="N93" s="330"/>
      <c r="O93" s="245"/>
      <c r="P93" s="245"/>
      <c r="Q93" s="245"/>
      <c r="R93" s="332"/>
      <c r="S93" s="330"/>
      <c r="T93" s="245"/>
      <c r="U93" s="245"/>
      <c r="V93" s="245"/>
      <c r="W93" s="330"/>
      <c r="X93" s="330"/>
      <c r="Y93" s="245"/>
      <c r="Z93" s="245"/>
      <c r="AA93" s="245"/>
      <c r="AB93" s="332"/>
    </row>
    <row r="94" spans="1:28" ht="15" customHeight="1" x14ac:dyDescent="0.2">
      <c r="A94" s="327"/>
      <c r="B94" s="230" t="s">
        <v>805</v>
      </c>
      <c r="C94" s="332"/>
      <c r="D94" s="330"/>
      <c r="E94" s="245"/>
      <c r="F94" s="245"/>
      <c r="G94" s="245"/>
      <c r="H94" s="332"/>
      <c r="I94" s="330"/>
      <c r="J94" s="245"/>
      <c r="K94" s="245"/>
      <c r="L94" s="245"/>
      <c r="M94" s="332"/>
      <c r="N94" s="330"/>
      <c r="O94" s="245"/>
      <c r="P94" s="245"/>
      <c r="Q94" s="245"/>
      <c r="R94" s="332"/>
      <c r="S94" s="330"/>
      <c r="T94" s="245"/>
      <c r="U94" s="245"/>
      <c r="V94" s="245"/>
      <c r="W94" s="330"/>
      <c r="X94" s="330"/>
      <c r="Y94" s="245"/>
      <c r="Z94" s="245"/>
      <c r="AA94" s="245"/>
      <c r="AB94" s="332"/>
    </row>
    <row r="95" spans="1:28" ht="15" customHeight="1" x14ac:dyDescent="0.2">
      <c r="A95" s="327"/>
      <c r="B95" s="230" t="s">
        <v>1289</v>
      </c>
      <c r="C95" s="332"/>
      <c r="D95" s="330"/>
      <c r="E95" s="245"/>
      <c r="F95" s="245"/>
      <c r="G95" s="245"/>
      <c r="H95" s="332"/>
      <c r="I95" s="330"/>
      <c r="J95" s="245"/>
      <c r="K95" s="245"/>
      <c r="L95" s="245"/>
      <c r="M95" s="332"/>
      <c r="N95" s="330"/>
      <c r="O95" s="245"/>
      <c r="P95" s="245"/>
      <c r="Q95" s="245"/>
      <c r="R95" s="332"/>
      <c r="S95" s="330"/>
      <c r="T95" s="245"/>
      <c r="U95" s="245"/>
      <c r="V95" s="245"/>
      <c r="W95" s="330"/>
      <c r="X95" s="330"/>
      <c r="Y95" s="245"/>
      <c r="Z95" s="245"/>
      <c r="AA95" s="245"/>
      <c r="AB95" s="332"/>
    </row>
    <row r="96" spans="1:28" ht="15" customHeight="1" x14ac:dyDescent="0.2">
      <c r="A96" s="327"/>
      <c r="B96" s="230" t="s">
        <v>1290</v>
      </c>
      <c r="C96" s="332"/>
      <c r="D96" s="330"/>
      <c r="E96" s="245"/>
      <c r="F96" s="245"/>
      <c r="G96" s="245"/>
      <c r="H96" s="332"/>
      <c r="I96" s="330"/>
      <c r="J96" s="245"/>
      <c r="K96" s="245"/>
      <c r="L96" s="245"/>
      <c r="M96" s="332"/>
      <c r="N96" s="330"/>
      <c r="O96" s="245"/>
      <c r="P96" s="245"/>
      <c r="Q96" s="245"/>
      <c r="R96" s="332"/>
      <c r="S96" s="330"/>
      <c r="T96" s="245"/>
      <c r="U96" s="245"/>
      <c r="V96" s="245"/>
      <c r="W96" s="330"/>
      <c r="X96" s="330"/>
      <c r="Y96" s="245"/>
      <c r="Z96" s="245"/>
      <c r="AA96" s="245"/>
      <c r="AB96" s="332"/>
    </row>
    <row r="97" spans="1:28" ht="15" customHeight="1" x14ac:dyDescent="0.2">
      <c r="A97" s="327"/>
      <c r="B97" s="230" t="s">
        <v>807</v>
      </c>
      <c r="C97" s="332"/>
      <c r="D97" s="330"/>
      <c r="E97" s="245"/>
      <c r="F97" s="245"/>
      <c r="G97" s="245"/>
      <c r="H97" s="332"/>
      <c r="I97" s="330"/>
      <c r="J97" s="245"/>
      <c r="K97" s="245"/>
      <c r="L97" s="245"/>
      <c r="M97" s="332"/>
      <c r="N97" s="330"/>
      <c r="O97" s="245"/>
      <c r="P97" s="245"/>
      <c r="Q97" s="245"/>
      <c r="R97" s="332"/>
      <c r="S97" s="330"/>
      <c r="T97" s="245"/>
      <c r="U97" s="245"/>
      <c r="V97" s="245"/>
      <c r="W97" s="330"/>
      <c r="X97" s="330"/>
      <c r="Y97" s="245"/>
      <c r="Z97" s="245"/>
      <c r="AA97" s="245"/>
      <c r="AB97" s="332"/>
    </row>
    <row r="98" spans="1:28" ht="15" customHeight="1" x14ac:dyDescent="0.2">
      <c r="A98" s="327"/>
      <c r="B98" s="230" t="s">
        <v>806</v>
      </c>
      <c r="C98" s="332"/>
      <c r="D98" s="330"/>
      <c r="E98" s="245"/>
      <c r="F98" s="245"/>
      <c r="G98" s="245"/>
      <c r="H98" s="332"/>
      <c r="I98" s="330"/>
      <c r="J98" s="245"/>
      <c r="K98" s="245"/>
      <c r="L98" s="245"/>
      <c r="M98" s="332"/>
      <c r="N98" s="330"/>
      <c r="O98" s="245"/>
      <c r="P98" s="245"/>
      <c r="Q98" s="245"/>
      <c r="R98" s="332"/>
      <c r="S98" s="330"/>
      <c r="T98" s="245"/>
      <c r="U98" s="245"/>
      <c r="V98" s="245"/>
      <c r="W98" s="330"/>
      <c r="X98" s="330"/>
      <c r="Y98" s="245"/>
      <c r="Z98" s="245"/>
      <c r="AA98" s="245"/>
      <c r="AB98" s="332"/>
    </row>
    <row r="99" spans="1:28" ht="15" customHeight="1" x14ac:dyDescent="0.2">
      <c r="A99" s="327"/>
      <c r="B99" s="230" t="s">
        <v>808</v>
      </c>
      <c r="C99" s="332"/>
      <c r="D99" s="330"/>
      <c r="E99" s="245"/>
      <c r="F99" s="245"/>
      <c r="G99" s="245"/>
      <c r="H99" s="332"/>
      <c r="I99" s="330"/>
      <c r="J99" s="245"/>
      <c r="K99" s="245"/>
      <c r="L99" s="245"/>
      <c r="M99" s="332"/>
      <c r="N99" s="330"/>
      <c r="O99" s="245"/>
      <c r="P99" s="245"/>
      <c r="Q99" s="245"/>
      <c r="R99" s="332"/>
      <c r="S99" s="330"/>
      <c r="T99" s="245"/>
      <c r="U99" s="245"/>
      <c r="V99" s="245"/>
      <c r="W99" s="330"/>
      <c r="X99" s="330"/>
      <c r="Y99" s="245"/>
      <c r="Z99" s="245"/>
      <c r="AA99" s="245"/>
      <c r="AB99" s="332"/>
    </row>
    <row r="100" spans="1:28" ht="15" customHeight="1" x14ac:dyDescent="0.2">
      <c r="A100" s="327"/>
      <c r="B100" s="230" t="s">
        <v>797</v>
      </c>
      <c r="C100" s="332"/>
      <c r="D100" s="330"/>
      <c r="E100" s="245"/>
      <c r="F100" s="245"/>
      <c r="G100" s="245"/>
      <c r="H100" s="332"/>
      <c r="I100" s="330"/>
      <c r="J100" s="245"/>
      <c r="K100" s="245"/>
      <c r="L100" s="245"/>
      <c r="M100" s="332"/>
      <c r="N100" s="330"/>
      <c r="O100" s="245"/>
      <c r="P100" s="245"/>
      <c r="Q100" s="245"/>
      <c r="R100" s="332"/>
      <c r="S100" s="330"/>
      <c r="T100" s="245"/>
      <c r="U100" s="245"/>
      <c r="V100" s="245"/>
      <c r="W100" s="330"/>
      <c r="X100" s="330"/>
      <c r="Y100" s="245"/>
      <c r="Z100" s="245"/>
      <c r="AA100" s="245"/>
      <c r="AB100" s="332"/>
    </row>
    <row r="101" spans="1:28" ht="15" customHeight="1" x14ac:dyDescent="0.2">
      <c r="A101" s="327"/>
      <c r="B101" s="230" t="s">
        <v>809</v>
      </c>
      <c r="C101" s="332"/>
      <c r="D101" s="330"/>
      <c r="E101" s="245"/>
      <c r="F101" s="245"/>
      <c r="G101" s="245"/>
      <c r="H101" s="332"/>
      <c r="I101" s="330"/>
      <c r="J101" s="245"/>
      <c r="K101" s="245"/>
      <c r="L101" s="245"/>
      <c r="M101" s="332"/>
      <c r="N101" s="330"/>
      <c r="O101" s="245"/>
      <c r="P101" s="245"/>
      <c r="Q101" s="245"/>
      <c r="R101" s="332"/>
      <c r="S101" s="330"/>
      <c r="T101" s="245"/>
      <c r="U101" s="245"/>
      <c r="V101" s="245"/>
      <c r="W101" s="330"/>
      <c r="X101" s="330"/>
      <c r="Y101" s="245"/>
      <c r="Z101" s="245"/>
      <c r="AA101" s="245"/>
      <c r="AB101" s="332"/>
    </row>
    <row r="102" spans="1:28" ht="15" customHeight="1" x14ac:dyDescent="0.2">
      <c r="A102" s="327"/>
      <c r="B102" s="230" t="s">
        <v>965</v>
      </c>
      <c r="C102" s="332"/>
      <c r="D102" s="330"/>
      <c r="E102" s="245"/>
      <c r="F102" s="245"/>
      <c r="G102" s="245"/>
      <c r="H102" s="332"/>
      <c r="I102" s="330"/>
      <c r="J102" s="245"/>
      <c r="K102" s="245"/>
      <c r="L102" s="245"/>
      <c r="M102" s="332"/>
      <c r="N102" s="330"/>
      <c r="O102" s="245"/>
      <c r="P102" s="245"/>
      <c r="Q102" s="245"/>
      <c r="R102" s="332"/>
      <c r="S102" s="330"/>
      <c r="T102" s="245"/>
      <c r="U102" s="245"/>
      <c r="V102" s="245"/>
      <c r="W102" s="330"/>
      <c r="X102" s="330"/>
      <c r="Y102" s="245"/>
      <c r="Z102" s="245"/>
      <c r="AA102" s="245"/>
      <c r="AB102" s="332"/>
    </row>
    <row r="103" spans="1:28" ht="15" customHeight="1" x14ac:dyDescent="0.2">
      <c r="A103" s="327"/>
      <c r="B103" s="230" t="s">
        <v>966</v>
      </c>
      <c r="C103" s="332"/>
      <c r="D103" s="330"/>
      <c r="E103" s="245"/>
      <c r="F103" s="245"/>
      <c r="G103" s="245"/>
      <c r="H103" s="332"/>
      <c r="I103" s="330"/>
      <c r="J103" s="245"/>
      <c r="K103" s="245"/>
      <c r="L103" s="245"/>
      <c r="M103" s="332"/>
      <c r="N103" s="330"/>
      <c r="O103" s="245"/>
      <c r="P103" s="245"/>
      <c r="Q103" s="245"/>
      <c r="R103" s="332"/>
      <c r="S103" s="330"/>
      <c r="T103" s="245"/>
      <c r="U103" s="245"/>
      <c r="V103" s="245"/>
      <c r="W103" s="330"/>
      <c r="X103" s="330"/>
      <c r="Y103" s="245"/>
      <c r="Z103" s="245"/>
      <c r="AA103" s="245"/>
      <c r="AB103" s="332"/>
    </row>
    <row r="104" spans="1:28" ht="31.5" x14ac:dyDescent="0.2">
      <c r="A104" s="327"/>
      <c r="B104" s="230" t="s">
        <v>1370</v>
      </c>
      <c r="C104" s="332"/>
      <c r="D104" s="330"/>
      <c r="E104" s="245"/>
      <c r="F104" s="245"/>
      <c r="G104" s="245"/>
      <c r="H104" s="332"/>
      <c r="I104" s="330"/>
      <c r="J104" s="245"/>
      <c r="K104" s="245"/>
      <c r="L104" s="245"/>
      <c r="M104" s="332"/>
      <c r="N104" s="330"/>
      <c r="O104" s="245"/>
      <c r="P104" s="245"/>
      <c r="Q104" s="245"/>
      <c r="R104" s="332"/>
      <c r="S104" s="330"/>
      <c r="T104" s="245"/>
      <c r="U104" s="245"/>
      <c r="V104" s="245"/>
      <c r="W104" s="330"/>
      <c r="X104" s="330"/>
      <c r="Y104" s="245"/>
      <c r="Z104" s="245"/>
      <c r="AA104" s="245"/>
      <c r="AB104" s="332"/>
    </row>
    <row r="105" spans="1:28" ht="15" customHeight="1" x14ac:dyDescent="0.2">
      <c r="A105" s="327"/>
      <c r="B105" s="229" t="s">
        <v>789</v>
      </c>
      <c r="C105" s="332"/>
      <c r="D105" s="330"/>
      <c r="E105" s="245"/>
      <c r="F105" s="245"/>
      <c r="G105" s="245"/>
      <c r="H105" s="332"/>
      <c r="I105" s="330"/>
      <c r="J105" s="245"/>
      <c r="K105" s="245"/>
      <c r="L105" s="245"/>
      <c r="M105" s="332"/>
      <c r="N105" s="330"/>
      <c r="O105" s="245"/>
      <c r="P105" s="245"/>
      <c r="Q105" s="245"/>
      <c r="R105" s="332"/>
      <c r="S105" s="330"/>
      <c r="T105" s="245"/>
      <c r="U105" s="245"/>
      <c r="V105" s="245"/>
      <c r="W105" s="330"/>
      <c r="X105" s="330"/>
      <c r="Y105" s="245"/>
      <c r="Z105" s="245"/>
      <c r="AA105" s="245"/>
      <c r="AB105" s="332"/>
    </row>
    <row r="106" spans="1:28" ht="15" customHeight="1" x14ac:dyDescent="0.2">
      <c r="A106" s="327"/>
      <c r="B106" s="230" t="s">
        <v>1329</v>
      </c>
      <c r="C106" s="332"/>
      <c r="D106" s="330"/>
      <c r="E106" s="245"/>
      <c r="F106" s="245"/>
      <c r="G106" s="245"/>
      <c r="H106" s="332"/>
      <c r="I106" s="330"/>
      <c r="J106" s="245"/>
      <c r="K106" s="245"/>
      <c r="L106" s="245"/>
      <c r="M106" s="332"/>
      <c r="N106" s="330"/>
      <c r="O106" s="245"/>
      <c r="P106" s="245"/>
      <c r="Q106" s="245"/>
      <c r="R106" s="332"/>
      <c r="S106" s="330"/>
      <c r="T106" s="245"/>
      <c r="U106" s="245"/>
      <c r="V106" s="245"/>
      <c r="W106" s="330"/>
      <c r="X106" s="330"/>
      <c r="Y106" s="245"/>
      <c r="Z106" s="245"/>
      <c r="AA106" s="245"/>
      <c r="AB106" s="332"/>
    </row>
    <row r="107" spans="1:28" ht="15" customHeight="1" x14ac:dyDescent="0.2">
      <c r="A107" s="327"/>
      <c r="B107" s="230" t="s">
        <v>1490</v>
      </c>
      <c r="C107" s="332"/>
      <c r="D107" s="330"/>
      <c r="E107" s="245"/>
      <c r="F107" s="245"/>
      <c r="G107" s="245"/>
      <c r="H107" s="332"/>
      <c r="I107" s="330"/>
      <c r="J107" s="245"/>
      <c r="K107" s="245"/>
      <c r="L107" s="245"/>
      <c r="M107" s="332"/>
      <c r="N107" s="330"/>
      <c r="O107" s="245"/>
      <c r="P107" s="245"/>
      <c r="Q107" s="245"/>
      <c r="R107" s="332"/>
      <c r="S107" s="330"/>
      <c r="T107" s="245"/>
      <c r="U107" s="245"/>
      <c r="V107" s="245"/>
      <c r="W107" s="330"/>
      <c r="X107" s="330"/>
      <c r="Y107" s="245"/>
      <c r="Z107" s="245"/>
      <c r="AA107" s="245"/>
      <c r="AB107" s="332"/>
    </row>
    <row r="108" spans="1:28" ht="15" customHeight="1" x14ac:dyDescent="0.2">
      <c r="A108" s="327"/>
      <c r="B108" s="230" t="s">
        <v>1491</v>
      </c>
      <c r="C108" s="332"/>
      <c r="D108" s="330"/>
      <c r="E108" s="245"/>
      <c r="F108" s="245"/>
      <c r="G108" s="245"/>
      <c r="H108" s="332"/>
      <c r="I108" s="330"/>
      <c r="J108" s="245"/>
      <c r="K108" s="245"/>
      <c r="L108" s="245"/>
      <c r="M108" s="332"/>
      <c r="N108" s="330"/>
      <c r="O108" s="245"/>
      <c r="P108" s="245"/>
      <c r="Q108" s="245"/>
      <c r="R108" s="332"/>
      <c r="S108" s="330"/>
      <c r="T108" s="245"/>
      <c r="U108" s="245"/>
      <c r="V108" s="245"/>
      <c r="W108" s="330"/>
      <c r="X108" s="330"/>
      <c r="Y108" s="245"/>
      <c r="Z108" s="245"/>
      <c r="AA108" s="245"/>
      <c r="AB108" s="332"/>
    </row>
    <row r="109" spans="1:28" ht="15" customHeight="1" x14ac:dyDescent="0.2">
      <c r="A109" s="327"/>
      <c r="B109" s="230" t="s">
        <v>1492</v>
      </c>
      <c r="C109" s="332"/>
      <c r="D109" s="330"/>
      <c r="E109" s="245"/>
      <c r="F109" s="245"/>
      <c r="G109" s="245"/>
      <c r="H109" s="332"/>
      <c r="I109" s="330"/>
      <c r="J109" s="245"/>
      <c r="K109" s="245"/>
      <c r="L109" s="245"/>
      <c r="M109" s="332"/>
      <c r="N109" s="330"/>
      <c r="O109" s="245"/>
      <c r="P109" s="245"/>
      <c r="Q109" s="245"/>
      <c r="R109" s="332"/>
      <c r="S109" s="330"/>
      <c r="T109" s="245"/>
      <c r="U109" s="245"/>
      <c r="V109" s="245"/>
      <c r="W109" s="330"/>
      <c r="X109" s="330"/>
      <c r="Y109" s="245"/>
      <c r="Z109" s="245"/>
      <c r="AA109" s="245"/>
      <c r="AB109" s="332"/>
    </row>
    <row r="110" spans="1:28" ht="15" customHeight="1" x14ac:dyDescent="0.2">
      <c r="A110" s="327"/>
      <c r="B110" s="230" t="s">
        <v>1493</v>
      </c>
      <c r="C110" s="332"/>
      <c r="D110" s="330"/>
      <c r="E110" s="245"/>
      <c r="F110" s="245"/>
      <c r="G110" s="245"/>
      <c r="H110" s="332"/>
      <c r="I110" s="330"/>
      <c r="J110" s="245"/>
      <c r="K110" s="245"/>
      <c r="L110" s="245"/>
      <c r="M110" s="332"/>
      <c r="N110" s="330"/>
      <c r="O110" s="245"/>
      <c r="P110" s="245"/>
      <c r="Q110" s="245"/>
      <c r="R110" s="332"/>
      <c r="S110" s="330"/>
      <c r="T110" s="245"/>
      <c r="U110" s="245"/>
      <c r="V110" s="245"/>
      <c r="W110" s="330"/>
      <c r="X110" s="330"/>
      <c r="Y110" s="245"/>
      <c r="Z110" s="245"/>
      <c r="AA110" s="245"/>
      <c r="AB110" s="332"/>
    </row>
    <row r="111" spans="1:28" ht="15" customHeight="1" x14ac:dyDescent="0.2">
      <c r="A111" s="327"/>
      <c r="B111" s="230" t="s">
        <v>1494</v>
      </c>
      <c r="C111" s="332"/>
      <c r="D111" s="330"/>
      <c r="E111" s="245"/>
      <c r="F111" s="245"/>
      <c r="G111" s="245"/>
      <c r="H111" s="332"/>
      <c r="I111" s="330"/>
      <c r="J111" s="245"/>
      <c r="K111" s="245"/>
      <c r="L111" s="245"/>
      <c r="M111" s="332"/>
      <c r="N111" s="330"/>
      <c r="O111" s="245"/>
      <c r="P111" s="245"/>
      <c r="Q111" s="245"/>
      <c r="R111" s="332"/>
      <c r="S111" s="330"/>
      <c r="T111" s="245"/>
      <c r="U111" s="245"/>
      <c r="V111" s="245"/>
      <c r="W111" s="330"/>
      <c r="X111" s="330"/>
      <c r="Y111" s="245"/>
      <c r="Z111" s="245"/>
      <c r="AA111" s="245"/>
      <c r="AB111" s="332"/>
    </row>
    <row r="112" spans="1:28" ht="15" customHeight="1" x14ac:dyDescent="0.2">
      <c r="A112" s="327"/>
      <c r="B112" s="230" t="s">
        <v>1495</v>
      </c>
      <c r="C112" s="332"/>
      <c r="D112" s="330"/>
      <c r="E112" s="245"/>
      <c r="F112" s="245"/>
      <c r="G112" s="245"/>
      <c r="H112" s="332"/>
      <c r="I112" s="330"/>
      <c r="J112" s="245"/>
      <c r="K112" s="245"/>
      <c r="L112" s="245"/>
      <c r="M112" s="332"/>
      <c r="N112" s="330"/>
      <c r="O112" s="245"/>
      <c r="P112" s="245"/>
      <c r="Q112" s="245"/>
      <c r="R112" s="332"/>
      <c r="S112" s="330"/>
      <c r="T112" s="245"/>
      <c r="U112" s="245"/>
      <c r="V112" s="245"/>
      <c r="W112" s="330"/>
      <c r="X112" s="330"/>
      <c r="Y112" s="245"/>
      <c r="Z112" s="245"/>
      <c r="AA112" s="245"/>
      <c r="AB112" s="332"/>
    </row>
    <row r="113" spans="1:28" ht="15" customHeight="1" x14ac:dyDescent="0.2">
      <c r="A113" s="327"/>
      <c r="B113" s="230" t="s">
        <v>1496</v>
      </c>
      <c r="C113" s="332"/>
      <c r="D113" s="330"/>
      <c r="E113" s="245"/>
      <c r="F113" s="245"/>
      <c r="G113" s="245"/>
      <c r="H113" s="332"/>
      <c r="I113" s="330"/>
      <c r="J113" s="245"/>
      <c r="K113" s="245"/>
      <c r="L113" s="245"/>
      <c r="M113" s="332"/>
      <c r="N113" s="330"/>
      <c r="O113" s="245"/>
      <c r="P113" s="245"/>
      <c r="Q113" s="245"/>
      <c r="R113" s="332"/>
      <c r="S113" s="330"/>
      <c r="T113" s="245"/>
      <c r="U113" s="245"/>
      <c r="V113" s="245"/>
      <c r="W113" s="330"/>
      <c r="X113" s="330"/>
      <c r="Y113" s="245"/>
      <c r="Z113" s="245"/>
      <c r="AA113" s="245"/>
      <c r="AB113" s="332"/>
    </row>
    <row r="114" spans="1:28" ht="15" customHeight="1" x14ac:dyDescent="0.2">
      <c r="A114" s="327"/>
      <c r="B114" s="230" t="s">
        <v>1497</v>
      </c>
      <c r="C114" s="332"/>
      <c r="D114" s="330"/>
      <c r="E114" s="245"/>
      <c r="F114" s="245"/>
      <c r="G114" s="245"/>
      <c r="H114" s="332"/>
      <c r="I114" s="330"/>
      <c r="J114" s="245"/>
      <c r="K114" s="245"/>
      <c r="L114" s="245"/>
      <c r="M114" s="332"/>
      <c r="N114" s="330"/>
      <c r="O114" s="245"/>
      <c r="P114" s="245"/>
      <c r="Q114" s="245"/>
      <c r="R114" s="332"/>
      <c r="S114" s="330"/>
      <c r="T114" s="245"/>
      <c r="U114" s="245"/>
      <c r="V114" s="245"/>
      <c r="W114" s="330"/>
      <c r="X114" s="330"/>
      <c r="Y114" s="245"/>
      <c r="Z114" s="245"/>
      <c r="AA114" s="245"/>
      <c r="AB114" s="332"/>
    </row>
    <row r="115" spans="1:28" ht="15" customHeight="1" x14ac:dyDescent="0.2">
      <c r="A115" s="327"/>
      <c r="B115" s="230" t="s">
        <v>1330</v>
      </c>
      <c r="C115" s="332"/>
      <c r="D115" s="330"/>
      <c r="E115" s="245"/>
      <c r="F115" s="245"/>
      <c r="G115" s="245"/>
      <c r="H115" s="332"/>
      <c r="I115" s="330"/>
      <c r="J115" s="245"/>
      <c r="K115" s="245"/>
      <c r="L115" s="245"/>
      <c r="M115" s="332"/>
      <c r="N115" s="330"/>
      <c r="O115" s="245"/>
      <c r="P115" s="245"/>
      <c r="Q115" s="245"/>
      <c r="R115" s="332"/>
      <c r="S115" s="330"/>
      <c r="T115" s="245"/>
      <c r="U115" s="245"/>
      <c r="V115" s="245"/>
      <c r="W115" s="330"/>
      <c r="X115" s="330"/>
      <c r="Y115" s="245"/>
      <c r="Z115" s="245"/>
      <c r="AA115" s="245"/>
      <c r="AB115" s="332"/>
    </row>
    <row r="116" spans="1:28" ht="15" customHeight="1" x14ac:dyDescent="0.2">
      <c r="A116" s="327"/>
      <c r="B116" s="230" t="s">
        <v>1331</v>
      </c>
      <c r="C116" s="332"/>
      <c r="D116" s="330"/>
      <c r="E116" s="245"/>
      <c r="F116" s="245"/>
      <c r="G116" s="245"/>
      <c r="H116" s="332"/>
      <c r="I116" s="330"/>
      <c r="J116" s="245"/>
      <c r="K116" s="245"/>
      <c r="L116" s="245"/>
      <c r="M116" s="332"/>
      <c r="N116" s="330"/>
      <c r="O116" s="245"/>
      <c r="P116" s="245"/>
      <c r="Q116" s="245"/>
      <c r="R116" s="332"/>
      <c r="S116" s="330"/>
      <c r="T116" s="245"/>
      <c r="U116" s="245"/>
      <c r="V116" s="245"/>
      <c r="W116" s="330"/>
      <c r="X116" s="330"/>
      <c r="Y116" s="245"/>
      <c r="Z116" s="245"/>
      <c r="AA116" s="245"/>
      <c r="AB116" s="332"/>
    </row>
    <row r="117" spans="1:28" ht="15" customHeight="1" x14ac:dyDescent="0.2">
      <c r="A117" s="327"/>
      <c r="B117" s="230" t="s">
        <v>1498</v>
      </c>
      <c r="C117" s="332"/>
      <c r="D117" s="330"/>
      <c r="E117" s="245"/>
      <c r="F117" s="245"/>
      <c r="G117" s="245"/>
      <c r="H117" s="332"/>
      <c r="I117" s="330"/>
      <c r="J117" s="245"/>
      <c r="K117" s="245"/>
      <c r="L117" s="245"/>
      <c r="M117" s="332"/>
      <c r="N117" s="330"/>
      <c r="O117" s="245"/>
      <c r="P117" s="245"/>
      <c r="Q117" s="245"/>
      <c r="R117" s="332"/>
      <c r="S117" s="330"/>
      <c r="T117" s="245"/>
      <c r="U117" s="245"/>
      <c r="V117" s="245"/>
      <c r="W117" s="330"/>
      <c r="X117" s="330"/>
      <c r="Y117" s="245"/>
      <c r="Z117" s="245"/>
      <c r="AA117" s="245"/>
      <c r="AB117" s="332"/>
    </row>
    <row r="118" spans="1:28" ht="15" customHeight="1" x14ac:dyDescent="0.2">
      <c r="A118" s="327"/>
      <c r="B118" s="230" t="s">
        <v>1499</v>
      </c>
      <c r="C118" s="332"/>
      <c r="D118" s="330"/>
      <c r="E118" s="245"/>
      <c r="F118" s="245"/>
      <c r="G118" s="245"/>
      <c r="H118" s="332"/>
      <c r="I118" s="330"/>
      <c r="J118" s="245"/>
      <c r="K118" s="245"/>
      <c r="L118" s="245"/>
      <c r="M118" s="332"/>
      <c r="N118" s="330"/>
      <c r="O118" s="245"/>
      <c r="P118" s="245"/>
      <c r="Q118" s="245"/>
      <c r="R118" s="332"/>
      <c r="S118" s="330"/>
      <c r="T118" s="245"/>
      <c r="U118" s="245"/>
      <c r="V118" s="245"/>
      <c r="W118" s="330"/>
      <c r="X118" s="330"/>
      <c r="Y118" s="245"/>
      <c r="Z118" s="245"/>
      <c r="AA118" s="245"/>
      <c r="AB118" s="332"/>
    </row>
    <row r="119" spans="1:28" ht="15" customHeight="1" x14ac:dyDescent="0.2">
      <c r="A119" s="327"/>
      <c r="B119" s="230" t="s">
        <v>1500</v>
      </c>
      <c r="C119" s="332"/>
      <c r="D119" s="330"/>
      <c r="E119" s="245"/>
      <c r="F119" s="245"/>
      <c r="G119" s="245"/>
      <c r="H119" s="332"/>
      <c r="I119" s="330"/>
      <c r="J119" s="245"/>
      <c r="K119" s="245"/>
      <c r="L119" s="245"/>
      <c r="M119" s="332"/>
      <c r="N119" s="330"/>
      <c r="O119" s="245"/>
      <c r="P119" s="245"/>
      <c r="Q119" s="245"/>
      <c r="R119" s="332"/>
      <c r="S119" s="330"/>
      <c r="T119" s="245"/>
      <c r="U119" s="245"/>
      <c r="V119" s="245"/>
      <c r="W119" s="330"/>
      <c r="X119" s="330"/>
      <c r="Y119" s="245"/>
      <c r="Z119" s="245"/>
      <c r="AA119" s="245"/>
      <c r="AB119" s="332"/>
    </row>
    <row r="120" spans="1:28" ht="15" customHeight="1" x14ac:dyDescent="0.2">
      <c r="A120" s="327"/>
      <c r="B120" s="230" t="s">
        <v>1501</v>
      </c>
      <c r="C120" s="332"/>
      <c r="D120" s="330"/>
      <c r="E120" s="245"/>
      <c r="F120" s="245"/>
      <c r="G120" s="245"/>
      <c r="H120" s="332"/>
      <c r="I120" s="330"/>
      <c r="J120" s="245"/>
      <c r="K120" s="245"/>
      <c r="L120" s="245"/>
      <c r="M120" s="332"/>
      <c r="N120" s="330"/>
      <c r="O120" s="245"/>
      <c r="P120" s="245"/>
      <c r="Q120" s="245"/>
      <c r="R120" s="332"/>
      <c r="S120" s="330"/>
      <c r="T120" s="245"/>
      <c r="U120" s="245"/>
      <c r="V120" s="245"/>
      <c r="W120" s="330"/>
      <c r="X120" s="330"/>
      <c r="Y120" s="245"/>
      <c r="Z120" s="245"/>
      <c r="AA120" s="245"/>
      <c r="AB120" s="332"/>
    </row>
    <row r="121" spans="1:28" ht="15" customHeight="1" x14ac:dyDescent="0.2">
      <c r="A121" s="327"/>
      <c r="B121" s="230" t="s">
        <v>1502</v>
      </c>
      <c r="C121" s="332"/>
      <c r="D121" s="330"/>
      <c r="E121" s="245"/>
      <c r="F121" s="245"/>
      <c r="G121" s="245"/>
      <c r="H121" s="332"/>
      <c r="I121" s="330"/>
      <c r="J121" s="245"/>
      <c r="K121" s="245"/>
      <c r="L121" s="245"/>
      <c r="M121" s="332"/>
      <c r="N121" s="330"/>
      <c r="O121" s="245"/>
      <c r="P121" s="245"/>
      <c r="Q121" s="245"/>
      <c r="R121" s="332"/>
      <c r="S121" s="330"/>
      <c r="T121" s="245"/>
      <c r="U121" s="245"/>
      <c r="V121" s="245"/>
      <c r="W121" s="330"/>
      <c r="X121" s="330"/>
      <c r="Y121" s="245"/>
      <c r="Z121" s="245"/>
      <c r="AA121" s="245"/>
      <c r="AB121" s="332"/>
    </row>
    <row r="122" spans="1:28" ht="15" customHeight="1" x14ac:dyDescent="0.2">
      <c r="A122" s="327"/>
      <c r="B122" s="230" t="s">
        <v>1503</v>
      </c>
      <c r="C122" s="332"/>
      <c r="D122" s="330"/>
      <c r="E122" s="245"/>
      <c r="F122" s="245"/>
      <c r="G122" s="245"/>
      <c r="H122" s="332"/>
      <c r="I122" s="330"/>
      <c r="J122" s="245"/>
      <c r="K122" s="245"/>
      <c r="L122" s="245"/>
      <c r="M122" s="332"/>
      <c r="N122" s="330"/>
      <c r="O122" s="245"/>
      <c r="P122" s="245"/>
      <c r="Q122" s="245"/>
      <c r="R122" s="332"/>
      <c r="S122" s="330"/>
      <c r="T122" s="245"/>
      <c r="U122" s="245"/>
      <c r="V122" s="245"/>
      <c r="W122" s="330"/>
      <c r="X122" s="330"/>
      <c r="Y122" s="245"/>
      <c r="Z122" s="245"/>
      <c r="AA122" s="245"/>
      <c r="AB122" s="332"/>
    </row>
    <row r="123" spans="1:28" ht="15" customHeight="1" x14ac:dyDescent="0.2">
      <c r="A123" s="327"/>
      <c r="B123" s="230" t="s">
        <v>1504</v>
      </c>
      <c r="C123" s="332"/>
      <c r="D123" s="330"/>
      <c r="E123" s="245"/>
      <c r="F123" s="245"/>
      <c r="G123" s="245"/>
      <c r="H123" s="332"/>
      <c r="I123" s="330"/>
      <c r="J123" s="245"/>
      <c r="K123" s="245"/>
      <c r="L123" s="245"/>
      <c r="M123" s="332"/>
      <c r="N123" s="330"/>
      <c r="O123" s="245"/>
      <c r="P123" s="245"/>
      <c r="Q123" s="245"/>
      <c r="R123" s="332"/>
      <c r="S123" s="330"/>
      <c r="T123" s="245"/>
      <c r="U123" s="245"/>
      <c r="V123" s="245"/>
      <c r="W123" s="330"/>
      <c r="X123" s="330"/>
      <c r="Y123" s="245"/>
      <c r="Z123" s="245"/>
      <c r="AA123" s="245"/>
      <c r="AB123" s="332"/>
    </row>
    <row r="124" spans="1:28" ht="15" customHeight="1" x14ac:dyDescent="0.2">
      <c r="A124" s="327"/>
      <c r="B124" s="230" t="s">
        <v>1505</v>
      </c>
      <c r="C124" s="332"/>
      <c r="D124" s="330"/>
      <c r="E124" s="245"/>
      <c r="F124" s="245"/>
      <c r="G124" s="245"/>
      <c r="H124" s="332"/>
      <c r="I124" s="330"/>
      <c r="J124" s="245"/>
      <c r="K124" s="245"/>
      <c r="L124" s="245"/>
      <c r="M124" s="332"/>
      <c r="N124" s="330"/>
      <c r="O124" s="245"/>
      <c r="P124" s="245"/>
      <c r="Q124" s="245"/>
      <c r="R124" s="332"/>
      <c r="S124" s="330"/>
      <c r="T124" s="245"/>
      <c r="U124" s="245"/>
      <c r="V124" s="245"/>
      <c r="W124" s="330"/>
      <c r="X124" s="330"/>
      <c r="Y124" s="245"/>
      <c r="Z124" s="245"/>
      <c r="AA124" s="245"/>
      <c r="AB124" s="332"/>
    </row>
    <row r="125" spans="1:28" ht="15" customHeight="1" x14ac:dyDescent="0.2">
      <c r="A125" s="328"/>
      <c r="B125" s="55" t="s">
        <v>1506</v>
      </c>
      <c r="C125" s="333"/>
      <c r="D125" s="331"/>
      <c r="E125" s="245"/>
      <c r="F125" s="245"/>
      <c r="G125" s="245"/>
      <c r="H125" s="333"/>
      <c r="I125" s="331"/>
      <c r="J125" s="245"/>
      <c r="K125" s="245"/>
      <c r="L125" s="245"/>
      <c r="M125" s="333"/>
      <c r="N125" s="331"/>
      <c r="O125" s="245"/>
      <c r="P125" s="245"/>
      <c r="Q125" s="245"/>
      <c r="R125" s="333"/>
      <c r="S125" s="331"/>
      <c r="T125" s="245"/>
      <c r="U125" s="245"/>
      <c r="V125" s="245"/>
      <c r="W125" s="331"/>
      <c r="X125" s="331"/>
      <c r="Y125" s="245"/>
      <c r="Z125" s="245"/>
      <c r="AA125" s="245"/>
      <c r="AB125" s="333"/>
    </row>
    <row r="126" spans="1:28" ht="18" customHeight="1" x14ac:dyDescent="0.2">
      <c r="A126" s="326"/>
      <c r="B126" s="229" t="s">
        <v>1288</v>
      </c>
      <c r="C126" s="334"/>
      <c r="D126" s="329"/>
      <c r="E126" s="52"/>
      <c r="F126" s="52"/>
      <c r="G126" s="52"/>
      <c r="H126" s="334"/>
      <c r="I126" s="329"/>
      <c r="J126" s="52"/>
      <c r="K126" s="52"/>
      <c r="L126" s="52"/>
      <c r="M126" s="334"/>
      <c r="N126" s="329"/>
      <c r="O126" s="52"/>
      <c r="P126" s="52"/>
      <c r="Q126" s="52"/>
      <c r="R126" s="334"/>
      <c r="S126" s="329"/>
      <c r="T126" s="52"/>
      <c r="U126" s="52"/>
      <c r="V126" s="52"/>
      <c r="W126" s="329"/>
      <c r="X126" s="329"/>
      <c r="Y126" s="52"/>
      <c r="Z126" s="52"/>
      <c r="AA126" s="52"/>
      <c r="AB126" s="334"/>
    </row>
    <row r="127" spans="1:28" ht="21.75" customHeight="1" x14ac:dyDescent="0.2">
      <c r="A127" s="327"/>
      <c r="B127" s="41" t="s">
        <v>1332</v>
      </c>
      <c r="C127" s="332"/>
      <c r="D127" s="330"/>
      <c r="E127" s="52"/>
      <c r="F127" s="52"/>
      <c r="G127" s="52"/>
      <c r="H127" s="332"/>
      <c r="I127" s="330"/>
      <c r="J127" s="52"/>
      <c r="K127" s="52"/>
      <c r="L127" s="52"/>
      <c r="M127" s="332"/>
      <c r="N127" s="330"/>
      <c r="O127" s="52"/>
      <c r="P127" s="52"/>
      <c r="Q127" s="52"/>
      <c r="R127" s="332"/>
      <c r="S127" s="330"/>
      <c r="T127" s="52"/>
      <c r="U127" s="52"/>
      <c r="V127" s="52"/>
      <c r="W127" s="330"/>
      <c r="X127" s="330"/>
      <c r="Y127" s="52"/>
      <c r="Z127" s="52"/>
      <c r="AA127" s="52"/>
      <c r="AB127" s="332"/>
    </row>
    <row r="128" spans="1:28" ht="18" customHeight="1" x14ac:dyDescent="0.2">
      <c r="A128" s="327"/>
      <c r="B128" s="230" t="s">
        <v>1333</v>
      </c>
      <c r="C128" s="332"/>
      <c r="D128" s="330"/>
      <c r="E128" s="237"/>
      <c r="F128" s="237"/>
      <c r="G128" s="237"/>
      <c r="H128" s="332"/>
      <c r="I128" s="330"/>
      <c r="J128" s="237"/>
      <c r="K128" s="237"/>
      <c r="L128" s="237"/>
      <c r="M128" s="332"/>
      <c r="N128" s="330"/>
      <c r="O128" s="237"/>
      <c r="P128" s="237"/>
      <c r="Q128" s="237"/>
      <c r="R128" s="332"/>
      <c r="S128" s="330"/>
      <c r="T128" s="237"/>
      <c r="U128" s="237"/>
      <c r="V128" s="237"/>
      <c r="W128" s="330"/>
      <c r="X128" s="330"/>
      <c r="Y128" s="237"/>
      <c r="Z128" s="237"/>
      <c r="AA128" s="237"/>
      <c r="AB128" s="332"/>
    </row>
    <row r="129" spans="1:28" ht="18" customHeight="1" x14ac:dyDescent="0.2">
      <c r="A129" s="327"/>
      <c r="B129" s="230" t="s">
        <v>1334</v>
      </c>
      <c r="C129" s="332"/>
      <c r="D129" s="330"/>
      <c r="E129" s="236"/>
      <c r="F129" s="236"/>
      <c r="G129" s="236"/>
      <c r="H129" s="332"/>
      <c r="I129" s="330"/>
      <c r="J129" s="236"/>
      <c r="K129" s="236"/>
      <c r="L129" s="236"/>
      <c r="M129" s="332"/>
      <c r="N129" s="330"/>
      <c r="O129" s="236"/>
      <c r="P129" s="236"/>
      <c r="Q129" s="236"/>
      <c r="R129" s="332"/>
      <c r="S129" s="330"/>
      <c r="T129" s="236"/>
      <c r="U129" s="236"/>
      <c r="V129" s="236"/>
      <c r="W129" s="330"/>
      <c r="X129" s="330"/>
      <c r="Y129" s="236"/>
      <c r="Z129" s="236"/>
      <c r="AA129" s="236"/>
      <c r="AB129" s="332"/>
    </row>
    <row r="130" spans="1:28" ht="18" customHeight="1" x14ac:dyDescent="0.2">
      <c r="A130" s="327"/>
      <c r="B130" s="230" t="s">
        <v>1339</v>
      </c>
      <c r="C130" s="332"/>
      <c r="D130" s="330"/>
      <c r="E130" s="236"/>
      <c r="F130" s="236"/>
      <c r="G130" s="236"/>
      <c r="H130" s="332"/>
      <c r="I130" s="330"/>
      <c r="J130" s="236"/>
      <c r="K130" s="236"/>
      <c r="L130" s="236"/>
      <c r="M130" s="332"/>
      <c r="N130" s="330"/>
      <c r="O130" s="236"/>
      <c r="P130" s="236"/>
      <c r="Q130" s="236"/>
      <c r="R130" s="332"/>
      <c r="S130" s="330"/>
      <c r="T130" s="236"/>
      <c r="U130" s="236"/>
      <c r="V130" s="236"/>
      <c r="W130" s="330"/>
      <c r="X130" s="330"/>
      <c r="Y130" s="236"/>
      <c r="Z130" s="236"/>
      <c r="AA130" s="236"/>
      <c r="AB130" s="332"/>
    </row>
    <row r="131" spans="1:28" ht="31.5" x14ac:dyDescent="0.2">
      <c r="A131" s="327"/>
      <c r="B131" s="230" t="s">
        <v>1330</v>
      </c>
      <c r="C131" s="332"/>
      <c r="D131" s="330"/>
      <c r="E131" s="236"/>
      <c r="F131" s="236"/>
      <c r="G131" s="236"/>
      <c r="H131" s="332"/>
      <c r="I131" s="330"/>
      <c r="J131" s="236"/>
      <c r="K131" s="236"/>
      <c r="L131" s="236"/>
      <c r="M131" s="332"/>
      <c r="N131" s="330"/>
      <c r="O131" s="236"/>
      <c r="P131" s="236"/>
      <c r="Q131" s="236"/>
      <c r="R131" s="332"/>
      <c r="S131" s="330"/>
      <c r="T131" s="236"/>
      <c r="U131" s="236"/>
      <c r="V131" s="236"/>
      <c r="W131" s="330"/>
      <c r="X131" s="330"/>
      <c r="Y131" s="236"/>
      <c r="Z131" s="236"/>
      <c r="AA131" s="236"/>
      <c r="AB131" s="332"/>
    </row>
    <row r="132" spans="1:28" ht="31.5" x14ac:dyDescent="0.2">
      <c r="A132" s="327"/>
      <c r="B132" s="230" t="s">
        <v>1331</v>
      </c>
      <c r="C132" s="332"/>
      <c r="D132" s="330"/>
      <c r="E132" s="236"/>
      <c r="F132" s="236"/>
      <c r="G132" s="236"/>
      <c r="H132" s="332"/>
      <c r="I132" s="330"/>
      <c r="J132" s="236"/>
      <c r="K132" s="236"/>
      <c r="L132" s="236"/>
      <c r="M132" s="332"/>
      <c r="N132" s="330"/>
      <c r="O132" s="236"/>
      <c r="P132" s="236"/>
      <c r="Q132" s="236"/>
      <c r="R132" s="332"/>
      <c r="S132" s="330"/>
      <c r="T132" s="236"/>
      <c r="U132" s="236"/>
      <c r="V132" s="236"/>
      <c r="W132" s="330"/>
      <c r="X132" s="330"/>
      <c r="Y132" s="236"/>
      <c r="Z132" s="236"/>
      <c r="AA132" s="236"/>
      <c r="AB132" s="332"/>
    </row>
    <row r="133" spans="1:28" ht="18" customHeight="1" x14ac:dyDescent="0.2">
      <c r="A133" s="327"/>
      <c r="B133" s="41" t="s">
        <v>1335</v>
      </c>
      <c r="C133" s="332"/>
      <c r="D133" s="330"/>
      <c r="E133" s="52"/>
      <c r="F133" s="52"/>
      <c r="G133" s="52"/>
      <c r="H133" s="332"/>
      <c r="I133" s="330"/>
      <c r="J133" s="52"/>
      <c r="K133" s="52"/>
      <c r="L133" s="52"/>
      <c r="M133" s="332"/>
      <c r="N133" s="330"/>
      <c r="O133" s="52"/>
      <c r="P133" s="52"/>
      <c r="Q133" s="52"/>
      <c r="R133" s="332"/>
      <c r="S133" s="330"/>
      <c r="T133" s="52"/>
      <c r="U133" s="52"/>
      <c r="V133" s="52"/>
      <c r="W133" s="330"/>
      <c r="X133" s="330"/>
      <c r="Y133" s="52"/>
      <c r="Z133" s="52"/>
      <c r="AA133" s="52"/>
      <c r="AB133" s="332"/>
    </row>
    <row r="134" spans="1:28" ht="18" customHeight="1" x14ac:dyDescent="0.2">
      <c r="A134" s="327"/>
      <c r="B134" s="230" t="s">
        <v>1336</v>
      </c>
      <c r="C134" s="332"/>
      <c r="D134" s="330"/>
      <c r="E134" s="237"/>
      <c r="F134" s="237"/>
      <c r="G134" s="237"/>
      <c r="H134" s="332"/>
      <c r="I134" s="330"/>
      <c r="J134" s="237"/>
      <c r="K134" s="237"/>
      <c r="L134" s="237"/>
      <c r="M134" s="332"/>
      <c r="N134" s="330"/>
      <c r="O134" s="237"/>
      <c r="P134" s="237"/>
      <c r="Q134" s="237"/>
      <c r="R134" s="332"/>
      <c r="S134" s="330"/>
      <c r="T134" s="237"/>
      <c r="U134" s="237"/>
      <c r="V134" s="237"/>
      <c r="W134" s="330"/>
      <c r="X134" s="330"/>
      <c r="Y134" s="237"/>
      <c r="Z134" s="237"/>
      <c r="AA134" s="237"/>
      <c r="AB134" s="332"/>
    </row>
    <row r="135" spans="1:28" ht="18" customHeight="1" x14ac:dyDescent="0.2">
      <c r="A135" s="327"/>
      <c r="B135" s="230" t="s">
        <v>1337</v>
      </c>
      <c r="C135" s="332"/>
      <c r="D135" s="330"/>
      <c r="E135" s="236"/>
      <c r="F135" s="236"/>
      <c r="G135" s="236"/>
      <c r="H135" s="332"/>
      <c r="I135" s="330"/>
      <c r="J135" s="236"/>
      <c r="K135" s="236"/>
      <c r="L135" s="236"/>
      <c r="M135" s="332"/>
      <c r="N135" s="330"/>
      <c r="O135" s="236"/>
      <c r="P135" s="236"/>
      <c r="Q135" s="236"/>
      <c r="R135" s="332"/>
      <c r="S135" s="330"/>
      <c r="T135" s="236"/>
      <c r="U135" s="236"/>
      <c r="V135" s="236"/>
      <c r="W135" s="330"/>
      <c r="X135" s="330"/>
      <c r="Y135" s="236"/>
      <c r="Z135" s="236"/>
      <c r="AA135" s="236"/>
      <c r="AB135" s="332"/>
    </row>
    <row r="136" spans="1:28" ht="18" customHeight="1" x14ac:dyDescent="0.2">
      <c r="A136" s="327"/>
      <c r="B136" s="230" t="s">
        <v>1338</v>
      </c>
      <c r="C136" s="332"/>
      <c r="D136" s="330"/>
      <c r="E136" s="236"/>
      <c r="F136" s="236"/>
      <c r="G136" s="236"/>
      <c r="H136" s="332"/>
      <c r="I136" s="330"/>
      <c r="J136" s="236"/>
      <c r="K136" s="236"/>
      <c r="L136" s="236"/>
      <c r="M136" s="332"/>
      <c r="N136" s="330"/>
      <c r="O136" s="236"/>
      <c r="P136" s="236"/>
      <c r="Q136" s="236"/>
      <c r="R136" s="332"/>
      <c r="S136" s="330"/>
      <c r="T136" s="236"/>
      <c r="U136" s="236"/>
      <c r="V136" s="236"/>
      <c r="W136" s="330"/>
      <c r="X136" s="330"/>
      <c r="Y136" s="236"/>
      <c r="Z136" s="236"/>
      <c r="AA136" s="236"/>
      <c r="AB136" s="332"/>
    </row>
    <row r="137" spans="1:28" ht="18" customHeight="1" x14ac:dyDescent="0.2">
      <c r="A137" s="327"/>
      <c r="B137" s="229" t="s">
        <v>1423</v>
      </c>
      <c r="C137" s="332"/>
      <c r="D137" s="330"/>
      <c r="E137" s="236"/>
      <c r="F137" s="236"/>
      <c r="G137" s="236"/>
      <c r="H137" s="332"/>
      <c r="I137" s="330"/>
      <c r="J137" s="236"/>
      <c r="K137" s="236"/>
      <c r="L137" s="236"/>
      <c r="M137" s="332"/>
      <c r="N137" s="330"/>
      <c r="O137" s="236"/>
      <c r="P137" s="236"/>
      <c r="Q137" s="236"/>
      <c r="R137" s="332"/>
      <c r="S137" s="330"/>
      <c r="T137" s="236"/>
      <c r="U137" s="236"/>
      <c r="V137" s="236"/>
      <c r="W137" s="330"/>
      <c r="X137" s="330"/>
      <c r="Y137" s="236"/>
      <c r="Z137" s="236"/>
      <c r="AA137" s="236"/>
      <c r="AB137" s="332"/>
    </row>
    <row r="138" spans="1:28" ht="20.25" customHeight="1" x14ac:dyDescent="0.2">
      <c r="A138" s="327"/>
      <c r="B138" s="230" t="s">
        <v>1397</v>
      </c>
      <c r="C138" s="333"/>
      <c r="D138" s="331"/>
      <c r="E138" s="236"/>
      <c r="F138" s="236"/>
      <c r="G138" s="236"/>
      <c r="H138" s="333"/>
      <c r="I138" s="331"/>
      <c r="J138" s="236"/>
      <c r="K138" s="236"/>
      <c r="L138" s="236"/>
      <c r="M138" s="333"/>
      <c r="N138" s="331"/>
      <c r="O138" s="236"/>
      <c r="P138" s="236"/>
      <c r="Q138" s="236"/>
      <c r="R138" s="333"/>
      <c r="S138" s="331"/>
      <c r="T138" s="236"/>
      <c r="U138" s="236"/>
      <c r="V138" s="236"/>
      <c r="W138" s="331"/>
      <c r="X138" s="331"/>
      <c r="Y138" s="236"/>
      <c r="Z138" s="236"/>
      <c r="AA138" s="236"/>
      <c r="AB138" s="333"/>
    </row>
    <row r="139" spans="1:28" ht="40.15" customHeight="1" x14ac:dyDescent="0.2">
      <c r="A139" s="326">
        <v>6</v>
      </c>
      <c r="B139" s="51" t="s">
        <v>960</v>
      </c>
      <c r="C139" s="334">
        <f>D139</f>
        <v>817</v>
      </c>
      <c r="D139" s="329">
        <v>817</v>
      </c>
      <c r="E139" s="335"/>
      <c r="F139" s="335"/>
      <c r="G139" s="335"/>
      <c r="H139" s="334">
        <f>I139</f>
        <v>1695</v>
      </c>
      <c r="I139" s="329">
        <v>1695</v>
      </c>
      <c r="J139" s="335"/>
      <c r="K139" s="335"/>
      <c r="L139" s="335"/>
      <c r="M139" s="334">
        <f>N139</f>
        <v>0</v>
      </c>
      <c r="N139" s="329">
        <v>0</v>
      </c>
      <c r="O139" s="335"/>
      <c r="P139" s="335"/>
      <c r="Q139" s="335"/>
      <c r="R139" s="334">
        <f>S139</f>
        <v>0</v>
      </c>
      <c r="S139" s="329">
        <v>0</v>
      </c>
      <c r="T139" s="335"/>
      <c r="U139" s="335"/>
      <c r="V139" s="335"/>
      <c r="W139" s="334">
        <f>X139</f>
        <v>0</v>
      </c>
      <c r="X139" s="329">
        <v>0</v>
      </c>
      <c r="Y139" s="335"/>
      <c r="Z139" s="335"/>
      <c r="AA139" s="335"/>
      <c r="AB139" s="334">
        <f>C139+H139+M139+R139+W139</f>
        <v>2512</v>
      </c>
    </row>
    <row r="140" spans="1:28" ht="15" customHeight="1" x14ac:dyDescent="0.2">
      <c r="A140" s="327"/>
      <c r="B140" s="80" t="s">
        <v>1602</v>
      </c>
      <c r="C140" s="332"/>
      <c r="D140" s="330"/>
      <c r="E140" s="336"/>
      <c r="F140" s="336"/>
      <c r="G140" s="336"/>
      <c r="H140" s="332"/>
      <c r="I140" s="330"/>
      <c r="J140" s="336"/>
      <c r="K140" s="336"/>
      <c r="L140" s="336"/>
      <c r="M140" s="332"/>
      <c r="N140" s="330"/>
      <c r="O140" s="336"/>
      <c r="P140" s="336"/>
      <c r="Q140" s="336"/>
      <c r="R140" s="332"/>
      <c r="S140" s="330"/>
      <c r="T140" s="336"/>
      <c r="U140" s="336"/>
      <c r="V140" s="336"/>
      <c r="W140" s="332"/>
      <c r="X140" s="330"/>
      <c r="Y140" s="336"/>
      <c r="Z140" s="336"/>
      <c r="AA140" s="336"/>
      <c r="AB140" s="332"/>
    </row>
    <row r="141" spans="1:28" ht="15" customHeight="1" x14ac:dyDescent="0.2">
      <c r="A141" s="327"/>
      <c r="B141" s="41" t="s">
        <v>959</v>
      </c>
      <c r="C141" s="332"/>
      <c r="D141" s="330"/>
      <c r="E141" s="337"/>
      <c r="F141" s="337"/>
      <c r="G141" s="337"/>
      <c r="H141" s="332"/>
      <c r="I141" s="330"/>
      <c r="J141" s="337"/>
      <c r="K141" s="337"/>
      <c r="L141" s="337"/>
      <c r="M141" s="332"/>
      <c r="N141" s="330"/>
      <c r="O141" s="337"/>
      <c r="P141" s="337"/>
      <c r="Q141" s="337"/>
      <c r="R141" s="332"/>
      <c r="S141" s="330"/>
      <c r="T141" s="337"/>
      <c r="U141" s="337"/>
      <c r="V141" s="337"/>
      <c r="W141" s="332"/>
      <c r="X141" s="330"/>
      <c r="Y141" s="337"/>
      <c r="Z141" s="337"/>
      <c r="AA141" s="337"/>
      <c r="AB141" s="332"/>
    </row>
    <row r="142" spans="1:28" ht="15" customHeight="1" x14ac:dyDescent="0.2">
      <c r="A142" s="327"/>
      <c r="B142" s="41" t="s">
        <v>1291</v>
      </c>
      <c r="C142" s="332"/>
      <c r="D142" s="330"/>
      <c r="E142" s="223"/>
      <c r="F142" s="223"/>
      <c r="G142" s="223"/>
      <c r="H142" s="332"/>
      <c r="I142" s="330"/>
      <c r="J142" s="223"/>
      <c r="K142" s="223"/>
      <c r="L142" s="223"/>
      <c r="M142" s="332"/>
      <c r="N142" s="330"/>
      <c r="O142" s="223"/>
      <c r="P142" s="223"/>
      <c r="Q142" s="223"/>
      <c r="R142" s="332"/>
      <c r="S142" s="330"/>
      <c r="T142" s="223"/>
      <c r="U142" s="223"/>
      <c r="V142" s="223"/>
      <c r="W142" s="332"/>
      <c r="X142" s="330"/>
      <c r="Y142" s="223"/>
      <c r="Z142" s="223"/>
      <c r="AA142" s="223"/>
      <c r="AB142" s="332"/>
    </row>
    <row r="143" spans="1:28" ht="15" customHeight="1" x14ac:dyDescent="0.2">
      <c r="A143" s="327"/>
      <c r="B143" s="80" t="s">
        <v>789</v>
      </c>
      <c r="C143" s="332"/>
      <c r="D143" s="330"/>
      <c r="E143" s="223"/>
      <c r="F143" s="223"/>
      <c r="G143" s="223"/>
      <c r="H143" s="332"/>
      <c r="I143" s="330"/>
      <c r="J143" s="223"/>
      <c r="K143" s="223"/>
      <c r="L143" s="223"/>
      <c r="M143" s="332"/>
      <c r="N143" s="330"/>
      <c r="O143" s="223"/>
      <c r="P143" s="223"/>
      <c r="Q143" s="223"/>
      <c r="R143" s="332"/>
      <c r="S143" s="330"/>
      <c r="T143" s="223"/>
      <c r="U143" s="223"/>
      <c r="V143" s="223"/>
      <c r="W143" s="332"/>
      <c r="X143" s="330"/>
      <c r="Y143" s="223"/>
      <c r="Z143" s="223"/>
      <c r="AA143" s="223"/>
      <c r="AB143" s="332"/>
    </row>
    <row r="144" spans="1:28" ht="15" customHeight="1" x14ac:dyDescent="0.2">
      <c r="A144" s="327"/>
      <c r="B144" s="41" t="s">
        <v>1322</v>
      </c>
      <c r="C144" s="332"/>
      <c r="D144" s="330"/>
      <c r="E144" s="223"/>
      <c r="F144" s="223"/>
      <c r="G144" s="223"/>
      <c r="H144" s="332"/>
      <c r="I144" s="330"/>
      <c r="J144" s="223"/>
      <c r="K144" s="223"/>
      <c r="L144" s="223"/>
      <c r="M144" s="332"/>
      <c r="N144" s="330"/>
      <c r="O144" s="223"/>
      <c r="P144" s="223"/>
      <c r="Q144" s="223"/>
      <c r="R144" s="332"/>
      <c r="S144" s="330"/>
      <c r="T144" s="223"/>
      <c r="U144" s="223"/>
      <c r="V144" s="223"/>
      <c r="W144" s="332"/>
      <c r="X144" s="330"/>
      <c r="Y144" s="223"/>
      <c r="Z144" s="223"/>
      <c r="AA144" s="223"/>
      <c r="AB144" s="332"/>
    </row>
    <row r="145" spans="1:28" ht="15" customHeight="1" x14ac:dyDescent="0.2">
      <c r="A145" s="327"/>
      <c r="B145" s="41" t="s">
        <v>1323</v>
      </c>
      <c r="C145" s="332"/>
      <c r="D145" s="330"/>
      <c r="E145" s="223"/>
      <c r="F145" s="223"/>
      <c r="G145" s="223"/>
      <c r="H145" s="332"/>
      <c r="I145" s="330"/>
      <c r="J145" s="223"/>
      <c r="K145" s="223"/>
      <c r="L145" s="223"/>
      <c r="M145" s="332"/>
      <c r="N145" s="330"/>
      <c r="O145" s="223"/>
      <c r="P145" s="223"/>
      <c r="Q145" s="223"/>
      <c r="R145" s="332"/>
      <c r="S145" s="330"/>
      <c r="T145" s="223"/>
      <c r="U145" s="223"/>
      <c r="V145" s="223"/>
      <c r="W145" s="332"/>
      <c r="X145" s="330"/>
      <c r="Y145" s="223"/>
      <c r="Z145" s="223"/>
      <c r="AA145" s="223"/>
      <c r="AB145" s="332"/>
    </row>
    <row r="146" spans="1:28" ht="18.75" customHeight="1" x14ac:dyDescent="0.2">
      <c r="A146" s="328"/>
      <c r="B146" s="41" t="s">
        <v>1483</v>
      </c>
      <c r="C146" s="333"/>
      <c r="D146" s="331"/>
      <c r="E146" s="223"/>
      <c r="F146" s="223"/>
      <c r="G146" s="223"/>
      <c r="H146" s="333"/>
      <c r="I146" s="331"/>
      <c r="J146" s="223"/>
      <c r="K146" s="223"/>
      <c r="L146" s="223"/>
      <c r="M146" s="333"/>
      <c r="N146" s="331"/>
      <c r="O146" s="223"/>
      <c r="P146" s="223"/>
      <c r="Q146" s="223"/>
      <c r="R146" s="333"/>
      <c r="S146" s="331"/>
      <c r="T146" s="223"/>
      <c r="U146" s="223"/>
      <c r="V146" s="223"/>
      <c r="W146" s="333"/>
      <c r="X146" s="331"/>
      <c r="Y146" s="223"/>
      <c r="Z146" s="223"/>
      <c r="AA146" s="223"/>
      <c r="AB146" s="333"/>
    </row>
    <row r="147" spans="1:28" ht="18" customHeight="1" x14ac:dyDescent="0.2">
      <c r="A147" s="244">
        <v>7</v>
      </c>
      <c r="B147" s="56" t="s">
        <v>1398</v>
      </c>
      <c r="C147" s="232">
        <f>D147</f>
        <v>0</v>
      </c>
      <c r="D147" s="52">
        <v>0</v>
      </c>
      <c r="E147" s="211"/>
      <c r="F147" s="211"/>
      <c r="G147" s="211"/>
      <c r="H147" s="232">
        <f>I147</f>
        <v>8629</v>
      </c>
      <c r="I147" s="52">
        <v>8629</v>
      </c>
      <c r="J147" s="211"/>
      <c r="K147" s="211"/>
      <c r="L147" s="211"/>
      <c r="M147" s="232">
        <f>N147</f>
        <v>0</v>
      </c>
      <c r="N147" s="52">
        <v>0</v>
      </c>
      <c r="O147" s="211"/>
      <c r="P147" s="211"/>
      <c r="Q147" s="211"/>
      <c r="R147" s="232">
        <f>S147</f>
        <v>0</v>
      </c>
      <c r="S147" s="52">
        <v>0</v>
      </c>
      <c r="T147" s="211"/>
      <c r="U147" s="211"/>
      <c r="V147" s="211"/>
      <c r="W147" s="232">
        <f>X147</f>
        <v>0</v>
      </c>
      <c r="X147" s="52">
        <v>0</v>
      </c>
      <c r="Y147" s="211"/>
      <c r="Z147" s="211"/>
      <c r="AA147" s="211"/>
      <c r="AB147" s="232">
        <f>C147+H147+M147+R147+W147</f>
        <v>8629</v>
      </c>
    </row>
    <row r="148" spans="1:28" ht="15" customHeight="1" x14ac:dyDescent="0.2">
      <c r="A148" s="334">
        <v>8</v>
      </c>
      <c r="B148" s="51" t="s">
        <v>995</v>
      </c>
      <c r="C148" s="334">
        <f>D148</f>
        <v>51269</v>
      </c>
      <c r="D148" s="329">
        <v>51269</v>
      </c>
      <c r="E148" s="241"/>
      <c r="F148" s="241"/>
      <c r="G148" s="241"/>
      <c r="H148" s="334">
        <f>I148</f>
        <v>13924</v>
      </c>
      <c r="I148" s="329">
        <v>13924</v>
      </c>
      <c r="J148" s="241"/>
      <c r="K148" s="241"/>
      <c r="L148" s="241"/>
      <c r="M148" s="334">
        <f>N148</f>
        <v>13924</v>
      </c>
      <c r="N148" s="329">
        <v>13924</v>
      </c>
      <c r="O148" s="241"/>
      <c r="P148" s="241"/>
      <c r="Q148" s="241"/>
      <c r="R148" s="334">
        <f>S148</f>
        <v>13924</v>
      </c>
      <c r="S148" s="329">
        <v>13924</v>
      </c>
      <c r="T148" s="241"/>
      <c r="U148" s="241"/>
      <c r="V148" s="241"/>
      <c r="W148" s="334">
        <f>X148</f>
        <v>29781</v>
      </c>
      <c r="X148" s="329">
        <f>34281-4500</f>
        <v>29781</v>
      </c>
      <c r="Y148" s="241"/>
      <c r="Z148" s="241"/>
      <c r="AA148" s="241"/>
      <c r="AB148" s="334">
        <f>C148+H148+M148+R148+W148</f>
        <v>122822</v>
      </c>
    </row>
    <row r="149" spans="1:28" ht="15" customHeight="1" x14ac:dyDescent="0.2">
      <c r="A149" s="332"/>
      <c r="B149" s="80" t="s">
        <v>799</v>
      </c>
      <c r="C149" s="332"/>
      <c r="D149" s="330"/>
      <c r="E149" s="241"/>
      <c r="F149" s="241"/>
      <c r="G149" s="241"/>
      <c r="H149" s="332"/>
      <c r="I149" s="330"/>
      <c r="J149" s="241"/>
      <c r="K149" s="241"/>
      <c r="L149" s="241"/>
      <c r="M149" s="332"/>
      <c r="N149" s="330"/>
      <c r="O149" s="241"/>
      <c r="P149" s="241"/>
      <c r="Q149" s="241"/>
      <c r="R149" s="332"/>
      <c r="S149" s="330"/>
      <c r="T149" s="241"/>
      <c r="U149" s="241"/>
      <c r="V149" s="241"/>
      <c r="W149" s="332"/>
      <c r="X149" s="330"/>
      <c r="Y149" s="241"/>
      <c r="Z149" s="241"/>
      <c r="AA149" s="241"/>
      <c r="AB149" s="332"/>
    </row>
    <row r="150" spans="1:28" ht="15" customHeight="1" x14ac:dyDescent="0.2">
      <c r="A150" s="332"/>
      <c r="B150" s="41" t="s">
        <v>883</v>
      </c>
      <c r="C150" s="332"/>
      <c r="D150" s="330"/>
      <c r="E150" s="241"/>
      <c r="F150" s="241"/>
      <c r="G150" s="241"/>
      <c r="H150" s="332"/>
      <c r="I150" s="330"/>
      <c r="J150" s="241"/>
      <c r="K150" s="241"/>
      <c r="L150" s="241"/>
      <c r="M150" s="332"/>
      <c r="N150" s="330"/>
      <c r="O150" s="241"/>
      <c r="P150" s="241"/>
      <c r="Q150" s="241"/>
      <c r="R150" s="332"/>
      <c r="S150" s="330"/>
      <c r="T150" s="241"/>
      <c r="U150" s="241"/>
      <c r="V150" s="241"/>
      <c r="W150" s="332"/>
      <c r="X150" s="330"/>
      <c r="Y150" s="241"/>
      <c r="Z150" s="241"/>
      <c r="AA150" s="241"/>
      <c r="AB150" s="332"/>
    </row>
    <row r="151" spans="1:28" ht="18" customHeight="1" x14ac:dyDescent="0.2">
      <c r="A151" s="332"/>
      <c r="B151" s="41" t="s">
        <v>884</v>
      </c>
      <c r="C151" s="332"/>
      <c r="D151" s="330"/>
      <c r="E151" s="241"/>
      <c r="F151" s="241"/>
      <c r="G151" s="241"/>
      <c r="H151" s="332"/>
      <c r="I151" s="330"/>
      <c r="J151" s="241"/>
      <c r="K151" s="241"/>
      <c r="L151" s="241"/>
      <c r="M151" s="332"/>
      <c r="N151" s="330"/>
      <c r="O151" s="241"/>
      <c r="P151" s="241"/>
      <c r="Q151" s="241"/>
      <c r="R151" s="332"/>
      <c r="S151" s="330"/>
      <c r="T151" s="241"/>
      <c r="U151" s="241"/>
      <c r="V151" s="241"/>
      <c r="W151" s="332"/>
      <c r="X151" s="330"/>
      <c r="Y151" s="241"/>
      <c r="Z151" s="241"/>
      <c r="AA151" s="241"/>
      <c r="AB151" s="332"/>
    </row>
    <row r="152" spans="1:28" ht="18" customHeight="1" x14ac:dyDescent="0.2">
      <c r="A152" s="332"/>
      <c r="B152" s="41" t="s">
        <v>885</v>
      </c>
      <c r="C152" s="332"/>
      <c r="D152" s="330"/>
      <c r="E152" s="241"/>
      <c r="F152" s="241"/>
      <c r="G152" s="241"/>
      <c r="H152" s="332"/>
      <c r="I152" s="330"/>
      <c r="J152" s="241"/>
      <c r="K152" s="241"/>
      <c r="L152" s="241"/>
      <c r="M152" s="332"/>
      <c r="N152" s="330"/>
      <c r="O152" s="241"/>
      <c r="P152" s="241"/>
      <c r="Q152" s="241"/>
      <c r="R152" s="332"/>
      <c r="S152" s="330"/>
      <c r="T152" s="241"/>
      <c r="U152" s="241"/>
      <c r="V152" s="241"/>
      <c r="W152" s="332"/>
      <c r="X152" s="330"/>
      <c r="Y152" s="241"/>
      <c r="Z152" s="241"/>
      <c r="AA152" s="241"/>
      <c r="AB152" s="332"/>
    </row>
    <row r="153" spans="1:28" ht="18" customHeight="1" x14ac:dyDescent="0.2">
      <c r="A153" s="332"/>
      <c r="B153" s="41" t="s">
        <v>886</v>
      </c>
      <c r="C153" s="332"/>
      <c r="D153" s="330"/>
      <c r="E153" s="241"/>
      <c r="F153" s="241"/>
      <c r="G153" s="241"/>
      <c r="H153" s="332"/>
      <c r="I153" s="330"/>
      <c r="J153" s="241"/>
      <c r="K153" s="241"/>
      <c r="L153" s="241"/>
      <c r="M153" s="332"/>
      <c r="N153" s="330"/>
      <c r="O153" s="241"/>
      <c r="P153" s="241"/>
      <c r="Q153" s="241"/>
      <c r="R153" s="332"/>
      <c r="S153" s="330"/>
      <c r="T153" s="241"/>
      <c r="U153" s="241"/>
      <c r="V153" s="241"/>
      <c r="W153" s="332"/>
      <c r="X153" s="330"/>
      <c r="Y153" s="241"/>
      <c r="Z153" s="241"/>
      <c r="AA153" s="241"/>
      <c r="AB153" s="332"/>
    </row>
    <row r="154" spans="1:28" ht="18" customHeight="1" x14ac:dyDescent="0.2">
      <c r="A154" s="332"/>
      <c r="B154" s="41" t="s">
        <v>887</v>
      </c>
      <c r="C154" s="332"/>
      <c r="D154" s="330"/>
      <c r="E154" s="241"/>
      <c r="F154" s="241"/>
      <c r="G154" s="241"/>
      <c r="H154" s="332"/>
      <c r="I154" s="330"/>
      <c r="J154" s="241"/>
      <c r="K154" s="241"/>
      <c r="L154" s="241"/>
      <c r="M154" s="332"/>
      <c r="N154" s="330"/>
      <c r="O154" s="241"/>
      <c r="P154" s="241"/>
      <c r="Q154" s="241"/>
      <c r="R154" s="332"/>
      <c r="S154" s="330"/>
      <c r="T154" s="241"/>
      <c r="U154" s="241"/>
      <c r="V154" s="241"/>
      <c r="W154" s="332"/>
      <c r="X154" s="330"/>
      <c r="Y154" s="241"/>
      <c r="Z154" s="241"/>
      <c r="AA154" s="241"/>
      <c r="AB154" s="332"/>
    </row>
    <row r="155" spans="1:28" ht="15" customHeight="1" x14ac:dyDescent="0.2">
      <c r="A155" s="332"/>
      <c r="B155" s="41" t="s">
        <v>888</v>
      </c>
      <c r="C155" s="332"/>
      <c r="D155" s="330"/>
      <c r="E155" s="241"/>
      <c r="F155" s="241"/>
      <c r="G155" s="241"/>
      <c r="H155" s="332"/>
      <c r="I155" s="330"/>
      <c r="J155" s="241"/>
      <c r="K155" s="241"/>
      <c r="L155" s="241"/>
      <c r="M155" s="332"/>
      <c r="N155" s="330"/>
      <c r="O155" s="241"/>
      <c r="P155" s="241"/>
      <c r="Q155" s="241"/>
      <c r="R155" s="332"/>
      <c r="S155" s="330"/>
      <c r="T155" s="241"/>
      <c r="U155" s="241"/>
      <c r="V155" s="241"/>
      <c r="W155" s="332"/>
      <c r="X155" s="330"/>
      <c r="Y155" s="241"/>
      <c r="Z155" s="241"/>
      <c r="AA155" s="241"/>
      <c r="AB155" s="332"/>
    </row>
    <row r="156" spans="1:28" ht="18" customHeight="1" x14ac:dyDescent="0.2">
      <c r="A156" s="332"/>
      <c r="B156" s="41" t="s">
        <v>889</v>
      </c>
      <c r="C156" s="332"/>
      <c r="D156" s="330"/>
      <c r="E156" s="241"/>
      <c r="F156" s="241"/>
      <c r="G156" s="241"/>
      <c r="H156" s="332"/>
      <c r="I156" s="330"/>
      <c r="J156" s="241"/>
      <c r="K156" s="241"/>
      <c r="L156" s="241"/>
      <c r="M156" s="332"/>
      <c r="N156" s="330"/>
      <c r="O156" s="241"/>
      <c r="P156" s="241"/>
      <c r="Q156" s="241"/>
      <c r="R156" s="332"/>
      <c r="S156" s="330"/>
      <c r="T156" s="241"/>
      <c r="U156" s="241"/>
      <c r="V156" s="241"/>
      <c r="W156" s="332"/>
      <c r="X156" s="330"/>
      <c r="Y156" s="241"/>
      <c r="Z156" s="241"/>
      <c r="AA156" s="241"/>
      <c r="AB156" s="332"/>
    </row>
    <row r="157" spans="1:28" ht="18.75" customHeight="1" x14ac:dyDescent="0.2">
      <c r="A157" s="332"/>
      <c r="B157" s="41" t="s">
        <v>890</v>
      </c>
      <c r="C157" s="332"/>
      <c r="D157" s="330"/>
      <c r="E157" s="241"/>
      <c r="F157" s="241"/>
      <c r="G157" s="241"/>
      <c r="H157" s="332"/>
      <c r="I157" s="330"/>
      <c r="J157" s="241"/>
      <c r="K157" s="241"/>
      <c r="L157" s="241"/>
      <c r="M157" s="332"/>
      <c r="N157" s="330"/>
      <c r="O157" s="241"/>
      <c r="P157" s="241"/>
      <c r="Q157" s="241"/>
      <c r="R157" s="332"/>
      <c r="S157" s="330"/>
      <c r="T157" s="241"/>
      <c r="U157" s="241"/>
      <c r="V157" s="241"/>
      <c r="W157" s="332"/>
      <c r="X157" s="330"/>
      <c r="Y157" s="241"/>
      <c r="Z157" s="241"/>
      <c r="AA157" s="241"/>
      <c r="AB157" s="332"/>
    </row>
    <row r="158" spans="1:28" ht="15.75" customHeight="1" x14ac:dyDescent="0.2">
      <c r="A158" s="332"/>
      <c r="B158" s="41" t="s">
        <v>891</v>
      </c>
      <c r="C158" s="332"/>
      <c r="D158" s="330"/>
      <c r="E158" s="241"/>
      <c r="F158" s="241"/>
      <c r="G158" s="241"/>
      <c r="H158" s="332"/>
      <c r="I158" s="330"/>
      <c r="J158" s="241"/>
      <c r="K158" s="241"/>
      <c r="L158" s="241"/>
      <c r="M158" s="332"/>
      <c r="N158" s="330"/>
      <c r="O158" s="241"/>
      <c r="P158" s="241"/>
      <c r="Q158" s="241"/>
      <c r="R158" s="332"/>
      <c r="S158" s="330"/>
      <c r="T158" s="241"/>
      <c r="U158" s="241"/>
      <c r="V158" s="241"/>
      <c r="W158" s="332"/>
      <c r="X158" s="330"/>
      <c r="Y158" s="241"/>
      <c r="Z158" s="241"/>
      <c r="AA158" s="241"/>
      <c r="AB158" s="332"/>
    </row>
    <row r="159" spans="1:28" ht="18" customHeight="1" x14ac:dyDescent="0.2">
      <c r="A159" s="332"/>
      <c r="B159" s="41" t="s">
        <v>892</v>
      </c>
      <c r="C159" s="332"/>
      <c r="D159" s="330"/>
      <c r="E159" s="241"/>
      <c r="F159" s="241"/>
      <c r="G159" s="241"/>
      <c r="H159" s="332"/>
      <c r="I159" s="330"/>
      <c r="J159" s="241"/>
      <c r="K159" s="241"/>
      <c r="L159" s="241"/>
      <c r="M159" s="332"/>
      <c r="N159" s="330"/>
      <c r="O159" s="241"/>
      <c r="P159" s="241"/>
      <c r="Q159" s="241"/>
      <c r="R159" s="332"/>
      <c r="S159" s="330"/>
      <c r="T159" s="241"/>
      <c r="U159" s="241"/>
      <c r="V159" s="241"/>
      <c r="W159" s="332"/>
      <c r="X159" s="330"/>
      <c r="Y159" s="241"/>
      <c r="Z159" s="241"/>
      <c r="AA159" s="241"/>
      <c r="AB159" s="332"/>
    </row>
    <row r="160" spans="1:28" ht="18" customHeight="1" x14ac:dyDescent="0.2">
      <c r="A160" s="332"/>
      <c r="B160" s="41" t="s">
        <v>893</v>
      </c>
      <c r="C160" s="332"/>
      <c r="D160" s="330"/>
      <c r="E160" s="241"/>
      <c r="F160" s="241"/>
      <c r="G160" s="241"/>
      <c r="H160" s="332"/>
      <c r="I160" s="330"/>
      <c r="J160" s="241"/>
      <c r="K160" s="241"/>
      <c r="L160" s="241"/>
      <c r="M160" s="332"/>
      <c r="N160" s="330"/>
      <c r="O160" s="241"/>
      <c r="P160" s="241"/>
      <c r="Q160" s="241"/>
      <c r="R160" s="332"/>
      <c r="S160" s="330"/>
      <c r="T160" s="241"/>
      <c r="U160" s="241"/>
      <c r="V160" s="241"/>
      <c r="W160" s="332"/>
      <c r="X160" s="330"/>
      <c r="Y160" s="241"/>
      <c r="Z160" s="241"/>
      <c r="AA160" s="241"/>
      <c r="AB160" s="332"/>
    </row>
    <row r="161" spans="1:28" ht="18" customHeight="1" x14ac:dyDescent="0.2">
      <c r="A161" s="332"/>
      <c r="B161" s="41" t="s">
        <v>894</v>
      </c>
      <c r="C161" s="332"/>
      <c r="D161" s="330"/>
      <c r="E161" s="241"/>
      <c r="F161" s="241"/>
      <c r="G161" s="241"/>
      <c r="H161" s="332"/>
      <c r="I161" s="330"/>
      <c r="J161" s="241"/>
      <c r="K161" s="241"/>
      <c r="L161" s="241"/>
      <c r="M161" s="332"/>
      <c r="N161" s="330"/>
      <c r="O161" s="241"/>
      <c r="P161" s="241"/>
      <c r="Q161" s="241"/>
      <c r="R161" s="332"/>
      <c r="S161" s="330"/>
      <c r="T161" s="241"/>
      <c r="U161" s="241"/>
      <c r="V161" s="241"/>
      <c r="W161" s="332"/>
      <c r="X161" s="330"/>
      <c r="Y161" s="241"/>
      <c r="Z161" s="241"/>
      <c r="AA161" s="241"/>
      <c r="AB161" s="332"/>
    </row>
    <row r="162" spans="1:28" ht="18" customHeight="1" x14ac:dyDescent="0.2">
      <c r="A162" s="332"/>
      <c r="B162" s="41" t="s">
        <v>895</v>
      </c>
      <c r="C162" s="332"/>
      <c r="D162" s="330"/>
      <c r="E162" s="241"/>
      <c r="F162" s="241"/>
      <c r="G162" s="241"/>
      <c r="H162" s="332"/>
      <c r="I162" s="330"/>
      <c r="J162" s="241"/>
      <c r="K162" s="241"/>
      <c r="L162" s="241"/>
      <c r="M162" s="332"/>
      <c r="N162" s="330"/>
      <c r="O162" s="241"/>
      <c r="P162" s="241"/>
      <c r="Q162" s="241"/>
      <c r="R162" s="332"/>
      <c r="S162" s="330"/>
      <c r="T162" s="241"/>
      <c r="U162" s="241"/>
      <c r="V162" s="241"/>
      <c r="W162" s="332"/>
      <c r="X162" s="330"/>
      <c r="Y162" s="241"/>
      <c r="Z162" s="241"/>
      <c r="AA162" s="241"/>
      <c r="AB162" s="332"/>
    </row>
    <row r="163" spans="1:28" ht="18" customHeight="1" x14ac:dyDescent="0.2">
      <c r="A163" s="332"/>
      <c r="B163" s="41" t="s">
        <v>896</v>
      </c>
      <c r="C163" s="332"/>
      <c r="D163" s="330"/>
      <c r="E163" s="241"/>
      <c r="F163" s="241"/>
      <c r="G163" s="241"/>
      <c r="H163" s="332"/>
      <c r="I163" s="330"/>
      <c r="J163" s="241"/>
      <c r="K163" s="241"/>
      <c r="L163" s="241"/>
      <c r="M163" s="332"/>
      <c r="N163" s="330"/>
      <c r="O163" s="241"/>
      <c r="P163" s="241"/>
      <c r="Q163" s="241"/>
      <c r="R163" s="332"/>
      <c r="S163" s="330"/>
      <c r="T163" s="241"/>
      <c r="U163" s="241"/>
      <c r="V163" s="241"/>
      <c r="W163" s="332"/>
      <c r="X163" s="330"/>
      <c r="Y163" s="241"/>
      <c r="Z163" s="241"/>
      <c r="AA163" s="241"/>
      <c r="AB163" s="332"/>
    </row>
    <row r="164" spans="1:28" ht="18" customHeight="1" x14ac:dyDescent="0.2">
      <c r="A164" s="332"/>
      <c r="B164" s="41" t="s">
        <v>897</v>
      </c>
      <c r="C164" s="332"/>
      <c r="D164" s="330"/>
      <c r="E164" s="241"/>
      <c r="F164" s="241"/>
      <c r="G164" s="241"/>
      <c r="H164" s="332"/>
      <c r="I164" s="330"/>
      <c r="J164" s="241"/>
      <c r="K164" s="241"/>
      <c r="L164" s="241"/>
      <c r="M164" s="332"/>
      <c r="N164" s="330"/>
      <c r="O164" s="241"/>
      <c r="P164" s="241"/>
      <c r="Q164" s="241"/>
      <c r="R164" s="332"/>
      <c r="S164" s="330"/>
      <c r="T164" s="241"/>
      <c r="U164" s="241"/>
      <c r="V164" s="241"/>
      <c r="W164" s="332"/>
      <c r="X164" s="330"/>
      <c r="Y164" s="241"/>
      <c r="Z164" s="241"/>
      <c r="AA164" s="241"/>
      <c r="AB164" s="332"/>
    </row>
    <row r="165" spans="1:28" ht="18" customHeight="1" x14ac:dyDescent="0.2">
      <c r="A165" s="332"/>
      <c r="B165" s="41" t="s">
        <v>898</v>
      </c>
      <c r="C165" s="332"/>
      <c r="D165" s="330"/>
      <c r="E165" s="241"/>
      <c r="F165" s="241"/>
      <c r="G165" s="241"/>
      <c r="H165" s="332"/>
      <c r="I165" s="330"/>
      <c r="J165" s="241"/>
      <c r="K165" s="241"/>
      <c r="L165" s="241"/>
      <c r="M165" s="332"/>
      <c r="N165" s="330"/>
      <c r="O165" s="241"/>
      <c r="P165" s="241"/>
      <c r="Q165" s="241"/>
      <c r="R165" s="332"/>
      <c r="S165" s="330"/>
      <c r="T165" s="241"/>
      <c r="U165" s="241"/>
      <c r="V165" s="241"/>
      <c r="W165" s="332"/>
      <c r="X165" s="330"/>
      <c r="Y165" s="241"/>
      <c r="Z165" s="241"/>
      <c r="AA165" s="241"/>
      <c r="AB165" s="332"/>
    </row>
    <row r="166" spans="1:28" ht="18" customHeight="1" x14ac:dyDescent="0.2">
      <c r="A166" s="332"/>
      <c r="B166" s="41" t="s">
        <v>899</v>
      </c>
      <c r="C166" s="332"/>
      <c r="D166" s="330"/>
      <c r="E166" s="241"/>
      <c r="F166" s="241"/>
      <c r="G166" s="241"/>
      <c r="H166" s="332"/>
      <c r="I166" s="330"/>
      <c r="J166" s="241"/>
      <c r="K166" s="241"/>
      <c r="L166" s="241"/>
      <c r="M166" s="332"/>
      <c r="N166" s="330"/>
      <c r="O166" s="241"/>
      <c r="P166" s="241"/>
      <c r="Q166" s="241"/>
      <c r="R166" s="332"/>
      <c r="S166" s="330"/>
      <c r="T166" s="241"/>
      <c r="U166" s="241"/>
      <c r="V166" s="241"/>
      <c r="W166" s="332"/>
      <c r="X166" s="330"/>
      <c r="Y166" s="241"/>
      <c r="Z166" s="241"/>
      <c r="AA166" s="241"/>
      <c r="AB166" s="332"/>
    </row>
    <row r="167" spans="1:28" ht="18" customHeight="1" x14ac:dyDescent="0.2">
      <c r="A167" s="332"/>
      <c r="B167" s="41" t="s">
        <v>900</v>
      </c>
      <c r="C167" s="332"/>
      <c r="D167" s="330"/>
      <c r="E167" s="241"/>
      <c r="F167" s="241"/>
      <c r="G167" s="241"/>
      <c r="H167" s="332"/>
      <c r="I167" s="330"/>
      <c r="J167" s="241"/>
      <c r="K167" s="241"/>
      <c r="L167" s="241"/>
      <c r="M167" s="332"/>
      <c r="N167" s="330"/>
      <c r="O167" s="241"/>
      <c r="P167" s="241"/>
      <c r="Q167" s="241"/>
      <c r="R167" s="332"/>
      <c r="S167" s="330"/>
      <c r="T167" s="241"/>
      <c r="U167" s="241"/>
      <c r="V167" s="241"/>
      <c r="W167" s="332"/>
      <c r="X167" s="330"/>
      <c r="Y167" s="241"/>
      <c r="Z167" s="241"/>
      <c r="AA167" s="241"/>
      <c r="AB167" s="332"/>
    </row>
    <row r="168" spans="1:28" ht="18" customHeight="1" x14ac:dyDescent="0.2">
      <c r="A168" s="333"/>
      <c r="B168" s="55" t="s">
        <v>901</v>
      </c>
      <c r="C168" s="333"/>
      <c r="D168" s="331"/>
      <c r="E168" s="241"/>
      <c r="F168" s="241"/>
      <c r="G168" s="241"/>
      <c r="H168" s="333"/>
      <c r="I168" s="331"/>
      <c r="J168" s="241"/>
      <c r="K168" s="241"/>
      <c r="L168" s="241"/>
      <c r="M168" s="333"/>
      <c r="N168" s="331"/>
      <c r="O168" s="241"/>
      <c r="P168" s="241"/>
      <c r="Q168" s="241"/>
      <c r="R168" s="333"/>
      <c r="S168" s="331"/>
      <c r="T168" s="241"/>
      <c r="U168" s="241"/>
      <c r="V168" s="241"/>
      <c r="W168" s="333"/>
      <c r="X168" s="331"/>
      <c r="Y168" s="241"/>
      <c r="Z168" s="241"/>
      <c r="AA168" s="241"/>
      <c r="AB168" s="333"/>
    </row>
    <row r="169" spans="1:28" ht="18" customHeight="1" x14ac:dyDescent="0.2">
      <c r="A169" s="326">
        <v>8</v>
      </c>
      <c r="B169" s="41" t="s">
        <v>902</v>
      </c>
      <c r="C169" s="334"/>
      <c r="D169" s="329"/>
      <c r="E169" s="241"/>
      <c r="F169" s="241"/>
      <c r="G169" s="241"/>
      <c r="H169" s="334"/>
      <c r="I169" s="329"/>
      <c r="J169" s="241"/>
      <c r="K169" s="241"/>
      <c r="L169" s="241"/>
      <c r="M169" s="334"/>
      <c r="N169" s="329"/>
      <c r="O169" s="241"/>
      <c r="P169" s="241"/>
      <c r="Q169" s="241"/>
      <c r="R169" s="334"/>
      <c r="S169" s="329"/>
      <c r="T169" s="241"/>
      <c r="U169" s="241"/>
      <c r="V169" s="241"/>
      <c r="W169" s="334"/>
      <c r="X169" s="329"/>
      <c r="Y169" s="241"/>
      <c r="Z169" s="241"/>
      <c r="AA169" s="241"/>
      <c r="AB169" s="334"/>
    </row>
    <row r="170" spans="1:28" ht="18" customHeight="1" x14ac:dyDescent="0.2">
      <c r="A170" s="327"/>
      <c r="B170" s="41" t="s">
        <v>903</v>
      </c>
      <c r="C170" s="332"/>
      <c r="D170" s="330"/>
      <c r="E170" s="241"/>
      <c r="F170" s="241"/>
      <c r="G170" s="241"/>
      <c r="H170" s="332"/>
      <c r="I170" s="330"/>
      <c r="J170" s="241"/>
      <c r="K170" s="241"/>
      <c r="L170" s="241"/>
      <c r="M170" s="332"/>
      <c r="N170" s="330"/>
      <c r="O170" s="241"/>
      <c r="P170" s="241"/>
      <c r="Q170" s="241"/>
      <c r="R170" s="332"/>
      <c r="S170" s="330"/>
      <c r="T170" s="241"/>
      <c r="U170" s="241"/>
      <c r="V170" s="241"/>
      <c r="W170" s="332"/>
      <c r="X170" s="330"/>
      <c r="Y170" s="241"/>
      <c r="Z170" s="241"/>
      <c r="AA170" s="241"/>
      <c r="AB170" s="332"/>
    </row>
    <row r="171" spans="1:28" ht="18" customHeight="1" x14ac:dyDescent="0.2">
      <c r="A171" s="327"/>
      <c r="B171" s="41" t="s">
        <v>904</v>
      </c>
      <c r="C171" s="332"/>
      <c r="D171" s="330"/>
      <c r="E171" s="241"/>
      <c r="F171" s="241"/>
      <c r="G171" s="241"/>
      <c r="H171" s="332"/>
      <c r="I171" s="330"/>
      <c r="J171" s="241"/>
      <c r="K171" s="241"/>
      <c r="L171" s="241"/>
      <c r="M171" s="332"/>
      <c r="N171" s="330"/>
      <c r="O171" s="241"/>
      <c r="P171" s="241"/>
      <c r="Q171" s="241"/>
      <c r="R171" s="332"/>
      <c r="S171" s="330"/>
      <c r="T171" s="241"/>
      <c r="U171" s="241"/>
      <c r="V171" s="241"/>
      <c r="W171" s="332"/>
      <c r="X171" s="330"/>
      <c r="Y171" s="241"/>
      <c r="Z171" s="241"/>
      <c r="AA171" s="241"/>
      <c r="AB171" s="332"/>
    </row>
    <row r="172" spans="1:28" ht="20.25" customHeight="1" x14ac:dyDescent="0.2">
      <c r="A172" s="327"/>
      <c r="B172" s="41" t="s">
        <v>905</v>
      </c>
      <c r="C172" s="332"/>
      <c r="D172" s="330"/>
      <c r="E172" s="241"/>
      <c r="F172" s="241"/>
      <c r="G172" s="241"/>
      <c r="H172" s="332"/>
      <c r="I172" s="330"/>
      <c r="J172" s="241"/>
      <c r="K172" s="241"/>
      <c r="L172" s="241"/>
      <c r="M172" s="332"/>
      <c r="N172" s="330"/>
      <c r="O172" s="241"/>
      <c r="P172" s="241"/>
      <c r="Q172" s="241"/>
      <c r="R172" s="332"/>
      <c r="S172" s="330"/>
      <c r="T172" s="241"/>
      <c r="U172" s="241"/>
      <c r="V172" s="241"/>
      <c r="W172" s="332"/>
      <c r="X172" s="330"/>
      <c r="Y172" s="241"/>
      <c r="Z172" s="241"/>
      <c r="AA172" s="241"/>
      <c r="AB172" s="332"/>
    </row>
    <row r="173" spans="1:28" ht="18" customHeight="1" x14ac:dyDescent="0.2">
      <c r="A173" s="327"/>
      <c r="B173" s="41" t="s">
        <v>906</v>
      </c>
      <c r="C173" s="332"/>
      <c r="D173" s="330"/>
      <c r="E173" s="241"/>
      <c r="F173" s="241"/>
      <c r="G173" s="241"/>
      <c r="H173" s="332"/>
      <c r="I173" s="330"/>
      <c r="J173" s="241"/>
      <c r="K173" s="241"/>
      <c r="L173" s="241"/>
      <c r="M173" s="332"/>
      <c r="N173" s="330"/>
      <c r="O173" s="241"/>
      <c r="P173" s="241"/>
      <c r="Q173" s="241"/>
      <c r="R173" s="332"/>
      <c r="S173" s="330"/>
      <c r="T173" s="241"/>
      <c r="U173" s="241"/>
      <c r="V173" s="241"/>
      <c r="W173" s="332"/>
      <c r="X173" s="330"/>
      <c r="Y173" s="241"/>
      <c r="Z173" s="241"/>
      <c r="AA173" s="241"/>
      <c r="AB173" s="332"/>
    </row>
    <row r="174" spans="1:28" ht="18" customHeight="1" x14ac:dyDescent="0.2">
      <c r="A174" s="327"/>
      <c r="B174" s="41" t="s">
        <v>907</v>
      </c>
      <c r="C174" s="332"/>
      <c r="D174" s="330"/>
      <c r="E174" s="241"/>
      <c r="F174" s="241"/>
      <c r="G174" s="241"/>
      <c r="H174" s="332"/>
      <c r="I174" s="330"/>
      <c r="J174" s="241"/>
      <c r="K174" s="241"/>
      <c r="L174" s="241"/>
      <c r="M174" s="332"/>
      <c r="N174" s="330"/>
      <c r="O174" s="241"/>
      <c r="P174" s="241"/>
      <c r="Q174" s="241"/>
      <c r="R174" s="332"/>
      <c r="S174" s="330"/>
      <c r="T174" s="241"/>
      <c r="U174" s="241"/>
      <c r="V174" s="241"/>
      <c r="W174" s="332"/>
      <c r="X174" s="330"/>
      <c r="Y174" s="241"/>
      <c r="Z174" s="241"/>
      <c r="AA174" s="241"/>
      <c r="AB174" s="332"/>
    </row>
    <row r="175" spans="1:28" ht="18" customHeight="1" x14ac:dyDescent="0.2">
      <c r="A175" s="327"/>
      <c r="B175" s="41" t="s">
        <v>908</v>
      </c>
      <c r="C175" s="332"/>
      <c r="D175" s="330"/>
      <c r="E175" s="241"/>
      <c r="F175" s="241"/>
      <c r="G175" s="241"/>
      <c r="H175" s="332"/>
      <c r="I175" s="330"/>
      <c r="J175" s="241"/>
      <c r="K175" s="241"/>
      <c r="L175" s="241"/>
      <c r="M175" s="332"/>
      <c r="N175" s="330"/>
      <c r="O175" s="241"/>
      <c r="P175" s="241"/>
      <c r="Q175" s="241"/>
      <c r="R175" s="332"/>
      <c r="S175" s="330"/>
      <c r="T175" s="241"/>
      <c r="U175" s="241"/>
      <c r="V175" s="241"/>
      <c r="W175" s="332"/>
      <c r="X175" s="330"/>
      <c r="Y175" s="241"/>
      <c r="Z175" s="241"/>
      <c r="AA175" s="241"/>
      <c r="AB175" s="332"/>
    </row>
    <row r="176" spans="1:28" ht="18" customHeight="1" x14ac:dyDescent="0.2">
      <c r="A176" s="327"/>
      <c r="B176" s="41" t="s">
        <v>909</v>
      </c>
      <c r="C176" s="332"/>
      <c r="D176" s="330"/>
      <c r="E176" s="241"/>
      <c r="F176" s="241"/>
      <c r="G176" s="241"/>
      <c r="H176" s="332"/>
      <c r="I176" s="330"/>
      <c r="J176" s="241"/>
      <c r="K176" s="241"/>
      <c r="L176" s="241"/>
      <c r="M176" s="332"/>
      <c r="N176" s="330"/>
      <c r="O176" s="241"/>
      <c r="P176" s="241"/>
      <c r="Q176" s="241"/>
      <c r="R176" s="332"/>
      <c r="S176" s="330"/>
      <c r="T176" s="241"/>
      <c r="U176" s="241"/>
      <c r="V176" s="241"/>
      <c r="W176" s="332"/>
      <c r="X176" s="330"/>
      <c r="Y176" s="241"/>
      <c r="Z176" s="241"/>
      <c r="AA176" s="241"/>
      <c r="AB176" s="332"/>
    </row>
    <row r="177" spans="1:28" ht="18" customHeight="1" x14ac:dyDescent="0.2">
      <c r="A177" s="327"/>
      <c r="B177" s="41" t="s">
        <v>910</v>
      </c>
      <c r="C177" s="332"/>
      <c r="D177" s="330"/>
      <c r="E177" s="241"/>
      <c r="F177" s="241"/>
      <c r="G177" s="241"/>
      <c r="H177" s="332"/>
      <c r="I177" s="330"/>
      <c r="J177" s="241"/>
      <c r="K177" s="241"/>
      <c r="L177" s="241"/>
      <c r="M177" s="332"/>
      <c r="N177" s="330"/>
      <c r="O177" s="241"/>
      <c r="P177" s="241"/>
      <c r="Q177" s="241"/>
      <c r="R177" s="332"/>
      <c r="S177" s="330"/>
      <c r="T177" s="241"/>
      <c r="U177" s="241"/>
      <c r="V177" s="241"/>
      <c r="W177" s="332"/>
      <c r="X177" s="330"/>
      <c r="Y177" s="241"/>
      <c r="Z177" s="241"/>
      <c r="AA177" s="241"/>
      <c r="AB177" s="332"/>
    </row>
    <row r="178" spans="1:28" ht="18" customHeight="1" x14ac:dyDescent="0.2">
      <c r="A178" s="327"/>
      <c r="B178" s="41" t="s">
        <v>911</v>
      </c>
      <c r="C178" s="332"/>
      <c r="D178" s="330"/>
      <c r="E178" s="241"/>
      <c r="F178" s="241"/>
      <c r="G178" s="241"/>
      <c r="H178" s="332"/>
      <c r="I178" s="330"/>
      <c r="J178" s="241"/>
      <c r="K178" s="241"/>
      <c r="L178" s="241"/>
      <c r="M178" s="332"/>
      <c r="N178" s="330"/>
      <c r="O178" s="241"/>
      <c r="P178" s="241"/>
      <c r="Q178" s="241"/>
      <c r="R178" s="332"/>
      <c r="S178" s="330"/>
      <c r="T178" s="241"/>
      <c r="U178" s="241"/>
      <c r="V178" s="241"/>
      <c r="W178" s="332"/>
      <c r="X178" s="330"/>
      <c r="Y178" s="241"/>
      <c r="Z178" s="241"/>
      <c r="AA178" s="241"/>
      <c r="AB178" s="332"/>
    </row>
    <row r="179" spans="1:28" ht="18" customHeight="1" x14ac:dyDescent="0.2">
      <c r="A179" s="327"/>
      <c r="B179" s="41" t="s">
        <v>912</v>
      </c>
      <c r="C179" s="332"/>
      <c r="D179" s="330"/>
      <c r="E179" s="241"/>
      <c r="F179" s="241"/>
      <c r="G179" s="241"/>
      <c r="H179" s="332"/>
      <c r="I179" s="330"/>
      <c r="J179" s="241"/>
      <c r="K179" s="241"/>
      <c r="L179" s="241"/>
      <c r="M179" s="332"/>
      <c r="N179" s="330"/>
      <c r="O179" s="241"/>
      <c r="P179" s="241"/>
      <c r="Q179" s="241"/>
      <c r="R179" s="332"/>
      <c r="S179" s="330"/>
      <c r="T179" s="241"/>
      <c r="U179" s="241"/>
      <c r="V179" s="241"/>
      <c r="W179" s="332"/>
      <c r="X179" s="330"/>
      <c r="Y179" s="241"/>
      <c r="Z179" s="241"/>
      <c r="AA179" s="241"/>
      <c r="AB179" s="332"/>
    </row>
    <row r="180" spans="1:28" ht="18" customHeight="1" x14ac:dyDescent="0.2">
      <c r="A180" s="327"/>
      <c r="B180" s="41" t="s">
        <v>913</v>
      </c>
      <c r="C180" s="332"/>
      <c r="D180" s="330"/>
      <c r="E180" s="241"/>
      <c r="F180" s="241"/>
      <c r="G180" s="241"/>
      <c r="H180" s="332"/>
      <c r="I180" s="330"/>
      <c r="J180" s="241"/>
      <c r="K180" s="241"/>
      <c r="L180" s="241"/>
      <c r="M180" s="332"/>
      <c r="N180" s="330"/>
      <c r="O180" s="241"/>
      <c r="P180" s="241"/>
      <c r="Q180" s="241"/>
      <c r="R180" s="332"/>
      <c r="S180" s="330"/>
      <c r="T180" s="241"/>
      <c r="U180" s="241"/>
      <c r="V180" s="241"/>
      <c r="W180" s="332"/>
      <c r="X180" s="330"/>
      <c r="Y180" s="241"/>
      <c r="Z180" s="241"/>
      <c r="AA180" s="241"/>
      <c r="AB180" s="332"/>
    </row>
    <row r="181" spans="1:28" ht="18" customHeight="1" x14ac:dyDescent="0.2">
      <c r="A181" s="327"/>
      <c r="B181" s="41" t="s">
        <v>914</v>
      </c>
      <c r="C181" s="332"/>
      <c r="D181" s="330"/>
      <c r="E181" s="241"/>
      <c r="F181" s="241"/>
      <c r="G181" s="241"/>
      <c r="H181" s="332"/>
      <c r="I181" s="330"/>
      <c r="J181" s="241"/>
      <c r="K181" s="241"/>
      <c r="L181" s="241"/>
      <c r="M181" s="332"/>
      <c r="N181" s="330"/>
      <c r="O181" s="241"/>
      <c r="P181" s="241"/>
      <c r="Q181" s="241"/>
      <c r="R181" s="332"/>
      <c r="S181" s="330"/>
      <c r="T181" s="241"/>
      <c r="U181" s="241"/>
      <c r="V181" s="241"/>
      <c r="W181" s="332"/>
      <c r="X181" s="330"/>
      <c r="Y181" s="241"/>
      <c r="Z181" s="241"/>
      <c r="AA181" s="241"/>
      <c r="AB181" s="332"/>
    </row>
    <row r="182" spans="1:28" ht="18" customHeight="1" x14ac:dyDescent="0.2">
      <c r="A182" s="327"/>
      <c r="B182" s="41" t="s">
        <v>915</v>
      </c>
      <c r="C182" s="332"/>
      <c r="D182" s="330"/>
      <c r="E182" s="241"/>
      <c r="F182" s="241"/>
      <c r="G182" s="241"/>
      <c r="H182" s="332"/>
      <c r="I182" s="330"/>
      <c r="J182" s="241"/>
      <c r="K182" s="241"/>
      <c r="L182" s="241"/>
      <c r="M182" s="332"/>
      <c r="N182" s="330"/>
      <c r="O182" s="241"/>
      <c r="P182" s="241"/>
      <c r="Q182" s="241"/>
      <c r="R182" s="332"/>
      <c r="S182" s="330"/>
      <c r="T182" s="241"/>
      <c r="U182" s="241"/>
      <c r="V182" s="241"/>
      <c r="W182" s="332"/>
      <c r="X182" s="330"/>
      <c r="Y182" s="241"/>
      <c r="Z182" s="241"/>
      <c r="AA182" s="241"/>
      <c r="AB182" s="332"/>
    </row>
    <row r="183" spans="1:28" ht="18" customHeight="1" x14ac:dyDescent="0.2">
      <c r="A183" s="327"/>
      <c r="B183" s="41" t="s">
        <v>916</v>
      </c>
      <c r="C183" s="332"/>
      <c r="D183" s="330"/>
      <c r="E183" s="241"/>
      <c r="F183" s="241"/>
      <c r="G183" s="241"/>
      <c r="H183" s="332"/>
      <c r="I183" s="330"/>
      <c r="J183" s="241"/>
      <c r="K183" s="241"/>
      <c r="L183" s="241"/>
      <c r="M183" s="332"/>
      <c r="N183" s="330"/>
      <c r="O183" s="241"/>
      <c r="P183" s="241"/>
      <c r="Q183" s="241"/>
      <c r="R183" s="332"/>
      <c r="S183" s="330"/>
      <c r="T183" s="241"/>
      <c r="U183" s="241"/>
      <c r="V183" s="241"/>
      <c r="W183" s="332"/>
      <c r="X183" s="330"/>
      <c r="Y183" s="241"/>
      <c r="Z183" s="241"/>
      <c r="AA183" s="241"/>
      <c r="AB183" s="332"/>
    </row>
    <row r="184" spans="1:28" ht="18" customHeight="1" x14ac:dyDescent="0.2">
      <c r="A184" s="327"/>
      <c r="B184" s="41" t="s">
        <v>917</v>
      </c>
      <c r="C184" s="332"/>
      <c r="D184" s="330"/>
      <c r="E184" s="241"/>
      <c r="F184" s="241"/>
      <c r="G184" s="241"/>
      <c r="H184" s="332"/>
      <c r="I184" s="330"/>
      <c r="J184" s="241"/>
      <c r="K184" s="241"/>
      <c r="L184" s="241"/>
      <c r="M184" s="332"/>
      <c r="N184" s="330"/>
      <c r="O184" s="241"/>
      <c r="P184" s="241"/>
      <c r="Q184" s="241"/>
      <c r="R184" s="332"/>
      <c r="S184" s="330"/>
      <c r="T184" s="241"/>
      <c r="U184" s="241"/>
      <c r="V184" s="241"/>
      <c r="W184" s="332"/>
      <c r="X184" s="330"/>
      <c r="Y184" s="241"/>
      <c r="Z184" s="241"/>
      <c r="AA184" s="241"/>
      <c r="AB184" s="332"/>
    </row>
    <row r="185" spans="1:28" ht="18" customHeight="1" x14ac:dyDescent="0.2">
      <c r="A185" s="327"/>
      <c r="B185" s="41" t="s">
        <v>918</v>
      </c>
      <c r="C185" s="332"/>
      <c r="D185" s="330"/>
      <c r="E185" s="241"/>
      <c r="F185" s="241"/>
      <c r="G185" s="241"/>
      <c r="H185" s="332"/>
      <c r="I185" s="330"/>
      <c r="J185" s="241"/>
      <c r="K185" s="241"/>
      <c r="L185" s="241"/>
      <c r="M185" s="332"/>
      <c r="N185" s="330"/>
      <c r="O185" s="241"/>
      <c r="P185" s="241"/>
      <c r="Q185" s="241"/>
      <c r="R185" s="332"/>
      <c r="S185" s="330"/>
      <c r="T185" s="241"/>
      <c r="U185" s="241"/>
      <c r="V185" s="241"/>
      <c r="W185" s="332"/>
      <c r="X185" s="330"/>
      <c r="Y185" s="241"/>
      <c r="Z185" s="241"/>
      <c r="AA185" s="241"/>
      <c r="AB185" s="332"/>
    </row>
    <row r="186" spans="1:28" ht="18" customHeight="1" x14ac:dyDescent="0.2">
      <c r="A186" s="327"/>
      <c r="B186" s="41" t="s">
        <v>919</v>
      </c>
      <c r="C186" s="332"/>
      <c r="D186" s="330"/>
      <c r="E186" s="241"/>
      <c r="F186" s="241"/>
      <c r="G186" s="241"/>
      <c r="H186" s="332"/>
      <c r="I186" s="330"/>
      <c r="J186" s="241"/>
      <c r="K186" s="241"/>
      <c r="L186" s="241"/>
      <c r="M186" s="332"/>
      <c r="N186" s="330"/>
      <c r="O186" s="241"/>
      <c r="P186" s="241"/>
      <c r="Q186" s="241"/>
      <c r="R186" s="332"/>
      <c r="S186" s="330"/>
      <c r="T186" s="241"/>
      <c r="U186" s="241"/>
      <c r="V186" s="241"/>
      <c r="W186" s="332"/>
      <c r="X186" s="330"/>
      <c r="Y186" s="241"/>
      <c r="Z186" s="241"/>
      <c r="AA186" s="241"/>
      <c r="AB186" s="332"/>
    </row>
    <row r="187" spans="1:28" ht="18" customHeight="1" x14ac:dyDescent="0.2">
      <c r="A187" s="327"/>
      <c r="B187" s="41" t="s">
        <v>920</v>
      </c>
      <c r="C187" s="332"/>
      <c r="D187" s="330"/>
      <c r="E187" s="241"/>
      <c r="F187" s="241"/>
      <c r="G187" s="241"/>
      <c r="H187" s="332"/>
      <c r="I187" s="330"/>
      <c r="J187" s="241"/>
      <c r="K187" s="241"/>
      <c r="L187" s="241"/>
      <c r="M187" s="332"/>
      <c r="N187" s="330"/>
      <c r="O187" s="241"/>
      <c r="P187" s="241"/>
      <c r="Q187" s="241"/>
      <c r="R187" s="332"/>
      <c r="S187" s="330"/>
      <c r="T187" s="241"/>
      <c r="U187" s="241"/>
      <c r="V187" s="241"/>
      <c r="W187" s="332"/>
      <c r="X187" s="330"/>
      <c r="Y187" s="241"/>
      <c r="Z187" s="241"/>
      <c r="AA187" s="241"/>
      <c r="AB187" s="332"/>
    </row>
    <row r="188" spans="1:28" ht="18" customHeight="1" x14ac:dyDescent="0.2">
      <c r="A188" s="327"/>
      <c r="B188" s="41" t="s">
        <v>921</v>
      </c>
      <c r="C188" s="332"/>
      <c r="D188" s="330"/>
      <c r="E188" s="241"/>
      <c r="F188" s="241"/>
      <c r="G188" s="241"/>
      <c r="H188" s="332"/>
      <c r="I188" s="330"/>
      <c r="J188" s="241"/>
      <c r="K188" s="241"/>
      <c r="L188" s="241"/>
      <c r="M188" s="332"/>
      <c r="N188" s="330"/>
      <c r="O188" s="241"/>
      <c r="P188" s="241"/>
      <c r="Q188" s="241"/>
      <c r="R188" s="332"/>
      <c r="S188" s="330"/>
      <c r="T188" s="241"/>
      <c r="U188" s="241"/>
      <c r="V188" s="241"/>
      <c r="W188" s="332"/>
      <c r="X188" s="330"/>
      <c r="Y188" s="241"/>
      <c r="Z188" s="241"/>
      <c r="AA188" s="241"/>
      <c r="AB188" s="332"/>
    </row>
    <row r="189" spans="1:28" ht="18" customHeight="1" x14ac:dyDescent="0.2">
      <c r="A189" s="327"/>
      <c r="B189" s="41" t="s">
        <v>922</v>
      </c>
      <c r="C189" s="332"/>
      <c r="D189" s="330"/>
      <c r="E189" s="241"/>
      <c r="F189" s="241"/>
      <c r="G189" s="241"/>
      <c r="H189" s="332"/>
      <c r="I189" s="330"/>
      <c r="J189" s="241"/>
      <c r="K189" s="241"/>
      <c r="L189" s="241"/>
      <c r="M189" s="332"/>
      <c r="N189" s="330"/>
      <c r="O189" s="241"/>
      <c r="P189" s="241"/>
      <c r="Q189" s="241"/>
      <c r="R189" s="332"/>
      <c r="S189" s="330"/>
      <c r="T189" s="241"/>
      <c r="U189" s="241"/>
      <c r="V189" s="241"/>
      <c r="W189" s="332"/>
      <c r="X189" s="330"/>
      <c r="Y189" s="241"/>
      <c r="Z189" s="241"/>
      <c r="AA189" s="241"/>
      <c r="AB189" s="332"/>
    </row>
    <row r="190" spans="1:28" ht="18" customHeight="1" x14ac:dyDescent="0.2">
      <c r="A190" s="327"/>
      <c r="B190" s="41" t="s">
        <v>923</v>
      </c>
      <c r="C190" s="332"/>
      <c r="D190" s="330"/>
      <c r="E190" s="241"/>
      <c r="F190" s="241"/>
      <c r="G190" s="241"/>
      <c r="H190" s="332"/>
      <c r="I190" s="330"/>
      <c r="J190" s="241"/>
      <c r="K190" s="241"/>
      <c r="L190" s="241"/>
      <c r="M190" s="332"/>
      <c r="N190" s="330"/>
      <c r="O190" s="241"/>
      <c r="P190" s="241"/>
      <c r="Q190" s="241"/>
      <c r="R190" s="332"/>
      <c r="S190" s="330"/>
      <c r="T190" s="241"/>
      <c r="U190" s="241"/>
      <c r="V190" s="241"/>
      <c r="W190" s="332"/>
      <c r="X190" s="330"/>
      <c r="Y190" s="241"/>
      <c r="Z190" s="241"/>
      <c r="AA190" s="241"/>
      <c r="AB190" s="332"/>
    </row>
    <row r="191" spans="1:28" ht="18" customHeight="1" x14ac:dyDescent="0.2">
      <c r="A191" s="327"/>
      <c r="B191" s="41" t="s">
        <v>924</v>
      </c>
      <c r="C191" s="332"/>
      <c r="D191" s="330"/>
      <c r="E191" s="241"/>
      <c r="F191" s="241"/>
      <c r="G191" s="241"/>
      <c r="H191" s="332"/>
      <c r="I191" s="330"/>
      <c r="J191" s="241"/>
      <c r="K191" s="241"/>
      <c r="L191" s="241"/>
      <c r="M191" s="332"/>
      <c r="N191" s="330"/>
      <c r="O191" s="241"/>
      <c r="P191" s="241"/>
      <c r="Q191" s="241"/>
      <c r="R191" s="332"/>
      <c r="S191" s="330"/>
      <c r="T191" s="241"/>
      <c r="U191" s="241"/>
      <c r="V191" s="241"/>
      <c r="W191" s="332"/>
      <c r="X191" s="330"/>
      <c r="Y191" s="241"/>
      <c r="Z191" s="241"/>
      <c r="AA191" s="241"/>
      <c r="AB191" s="332"/>
    </row>
    <row r="192" spans="1:28" ht="18" customHeight="1" x14ac:dyDescent="0.2">
      <c r="A192" s="327"/>
      <c r="B192" s="41" t="s">
        <v>925</v>
      </c>
      <c r="C192" s="332"/>
      <c r="D192" s="330"/>
      <c r="E192" s="241"/>
      <c r="F192" s="241"/>
      <c r="G192" s="241"/>
      <c r="H192" s="332"/>
      <c r="I192" s="330"/>
      <c r="J192" s="241"/>
      <c r="K192" s="241"/>
      <c r="L192" s="241"/>
      <c r="M192" s="332"/>
      <c r="N192" s="330"/>
      <c r="O192" s="241"/>
      <c r="P192" s="241"/>
      <c r="Q192" s="241"/>
      <c r="R192" s="332"/>
      <c r="S192" s="330"/>
      <c r="T192" s="241"/>
      <c r="U192" s="241"/>
      <c r="V192" s="241"/>
      <c r="W192" s="332"/>
      <c r="X192" s="330"/>
      <c r="Y192" s="241"/>
      <c r="Z192" s="241"/>
      <c r="AA192" s="241"/>
      <c r="AB192" s="332"/>
    </row>
    <row r="193" spans="1:28" ht="18" customHeight="1" x14ac:dyDescent="0.2">
      <c r="A193" s="327"/>
      <c r="B193" s="41" t="s">
        <v>926</v>
      </c>
      <c r="C193" s="332"/>
      <c r="D193" s="330"/>
      <c r="E193" s="241"/>
      <c r="F193" s="241"/>
      <c r="G193" s="241"/>
      <c r="H193" s="332"/>
      <c r="I193" s="330"/>
      <c r="J193" s="241"/>
      <c r="K193" s="241"/>
      <c r="L193" s="241"/>
      <c r="M193" s="332"/>
      <c r="N193" s="330"/>
      <c r="O193" s="241"/>
      <c r="P193" s="241"/>
      <c r="Q193" s="241"/>
      <c r="R193" s="332"/>
      <c r="S193" s="330"/>
      <c r="T193" s="241"/>
      <c r="U193" s="241"/>
      <c r="V193" s="241"/>
      <c r="W193" s="332"/>
      <c r="X193" s="330"/>
      <c r="Y193" s="241"/>
      <c r="Z193" s="241"/>
      <c r="AA193" s="241"/>
      <c r="AB193" s="332"/>
    </row>
    <row r="194" spans="1:28" ht="18" customHeight="1" x14ac:dyDescent="0.2">
      <c r="A194" s="327"/>
      <c r="B194" s="41" t="s">
        <v>927</v>
      </c>
      <c r="C194" s="332"/>
      <c r="D194" s="330"/>
      <c r="E194" s="241"/>
      <c r="F194" s="241"/>
      <c r="G194" s="241"/>
      <c r="H194" s="332"/>
      <c r="I194" s="330"/>
      <c r="J194" s="241"/>
      <c r="K194" s="241"/>
      <c r="L194" s="241"/>
      <c r="M194" s="332"/>
      <c r="N194" s="330"/>
      <c r="O194" s="241"/>
      <c r="P194" s="241"/>
      <c r="Q194" s="241"/>
      <c r="R194" s="332"/>
      <c r="S194" s="330"/>
      <c r="T194" s="241"/>
      <c r="U194" s="241"/>
      <c r="V194" s="241"/>
      <c r="W194" s="332"/>
      <c r="X194" s="330"/>
      <c r="Y194" s="241"/>
      <c r="Z194" s="241"/>
      <c r="AA194" s="241"/>
      <c r="AB194" s="332"/>
    </row>
    <row r="195" spans="1:28" ht="18" customHeight="1" x14ac:dyDescent="0.2">
      <c r="A195" s="327"/>
      <c r="B195" s="41" t="s">
        <v>928</v>
      </c>
      <c r="C195" s="332"/>
      <c r="D195" s="330"/>
      <c r="E195" s="241"/>
      <c r="F195" s="241"/>
      <c r="G195" s="241"/>
      <c r="H195" s="332"/>
      <c r="I195" s="330"/>
      <c r="J195" s="241"/>
      <c r="K195" s="241"/>
      <c r="L195" s="241"/>
      <c r="M195" s="332"/>
      <c r="N195" s="330"/>
      <c r="O195" s="241"/>
      <c r="P195" s="241"/>
      <c r="Q195" s="241"/>
      <c r="R195" s="332"/>
      <c r="S195" s="330"/>
      <c r="T195" s="241"/>
      <c r="U195" s="241"/>
      <c r="V195" s="241"/>
      <c r="W195" s="332"/>
      <c r="X195" s="330"/>
      <c r="Y195" s="241"/>
      <c r="Z195" s="241"/>
      <c r="AA195" s="241"/>
      <c r="AB195" s="332"/>
    </row>
    <row r="196" spans="1:28" ht="18" customHeight="1" x14ac:dyDescent="0.2">
      <c r="A196" s="327"/>
      <c r="B196" s="41" t="s">
        <v>929</v>
      </c>
      <c r="C196" s="332"/>
      <c r="D196" s="330"/>
      <c r="E196" s="241"/>
      <c r="F196" s="241"/>
      <c r="G196" s="241"/>
      <c r="H196" s="332"/>
      <c r="I196" s="330"/>
      <c r="J196" s="241"/>
      <c r="K196" s="241"/>
      <c r="L196" s="241"/>
      <c r="M196" s="332"/>
      <c r="N196" s="330"/>
      <c r="O196" s="241"/>
      <c r="P196" s="241"/>
      <c r="Q196" s="241"/>
      <c r="R196" s="332"/>
      <c r="S196" s="330"/>
      <c r="T196" s="241"/>
      <c r="U196" s="241"/>
      <c r="V196" s="241"/>
      <c r="W196" s="332"/>
      <c r="X196" s="330"/>
      <c r="Y196" s="241"/>
      <c r="Z196" s="241"/>
      <c r="AA196" s="241"/>
      <c r="AB196" s="332"/>
    </row>
    <row r="197" spans="1:28" ht="18" customHeight="1" x14ac:dyDescent="0.2">
      <c r="A197" s="327"/>
      <c r="B197" s="41" t="s">
        <v>930</v>
      </c>
      <c r="C197" s="332"/>
      <c r="D197" s="330"/>
      <c r="E197" s="201"/>
      <c r="F197" s="201"/>
      <c r="G197" s="201"/>
      <c r="H197" s="332"/>
      <c r="I197" s="330"/>
      <c r="J197" s="201"/>
      <c r="K197" s="201"/>
      <c r="L197" s="201"/>
      <c r="M197" s="332"/>
      <c r="N197" s="330"/>
      <c r="O197" s="201"/>
      <c r="P197" s="201"/>
      <c r="Q197" s="201"/>
      <c r="R197" s="332"/>
      <c r="S197" s="330"/>
      <c r="T197" s="201"/>
      <c r="U197" s="201"/>
      <c r="V197" s="201"/>
      <c r="W197" s="332"/>
      <c r="X197" s="330"/>
      <c r="Y197" s="201"/>
      <c r="Z197" s="201"/>
      <c r="AA197" s="201"/>
      <c r="AB197" s="332"/>
    </row>
    <row r="198" spans="1:28" ht="18" customHeight="1" x14ac:dyDescent="0.2">
      <c r="A198" s="327"/>
      <c r="B198" s="41" t="s">
        <v>931</v>
      </c>
      <c r="C198" s="332"/>
      <c r="D198" s="330"/>
      <c r="E198" s="201"/>
      <c r="F198" s="201"/>
      <c r="G198" s="201"/>
      <c r="H198" s="332"/>
      <c r="I198" s="330"/>
      <c r="J198" s="201"/>
      <c r="K198" s="201"/>
      <c r="L198" s="201"/>
      <c r="M198" s="332"/>
      <c r="N198" s="330"/>
      <c r="O198" s="201"/>
      <c r="P198" s="201"/>
      <c r="Q198" s="201"/>
      <c r="R198" s="332"/>
      <c r="S198" s="330"/>
      <c r="T198" s="201"/>
      <c r="U198" s="201"/>
      <c r="V198" s="201"/>
      <c r="W198" s="332"/>
      <c r="X198" s="330"/>
      <c r="Y198" s="201"/>
      <c r="Z198" s="201"/>
      <c r="AA198" s="201"/>
      <c r="AB198" s="332"/>
    </row>
    <row r="199" spans="1:28" ht="18" customHeight="1" x14ac:dyDescent="0.2">
      <c r="A199" s="327"/>
      <c r="B199" s="41" t="s">
        <v>932</v>
      </c>
      <c r="C199" s="332"/>
      <c r="D199" s="330"/>
      <c r="E199" s="201"/>
      <c r="F199" s="201"/>
      <c r="G199" s="201"/>
      <c r="H199" s="332"/>
      <c r="I199" s="330"/>
      <c r="J199" s="201"/>
      <c r="K199" s="201"/>
      <c r="L199" s="201"/>
      <c r="M199" s="332"/>
      <c r="N199" s="330"/>
      <c r="O199" s="201"/>
      <c r="P199" s="201"/>
      <c r="Q199" s="201"/>
      <c r="R199" s="332"/>
      <c r="S199" s="330"/>
      <c r="T199" s="201"/>
      <c r="U199" s="201"/>
      <c r="V199" s="201"/>
      <c r="W199" s="332"/>
      <c r="X199" s="330"/>
      <c r="Y199" s="201"/>
      <c r="Z199" s="201"/>
      <c r="AA199" s="201"/>
      <c r="AB199" s="332"/>
    </row>
    <row r="200" spans="1:28" ht="18" customHeight="1" x14ac:dyDescent="0.2">
      <c r="A200" s="327"/>
      <c r="B200" s="41" t="s">
        <v>933</v>
      </c>
      <c r="C200" s="332"/>
      <c r="D200" s="330"/>
      <c r="E200" s="201"/>
      <c r="F200" s="201"/>
      <c r="G200" s="201"/>
      <c r="H200" s="332"/>
      <c r="I200" s="330"/>
      <c r="J200" s="201"/>
      <c r="K200" s="201"/>
      <c r="L200" s="201"/>
      <c r="M200" s="332"/>
      <c r="N200" s="330"/>
      <c r="O200" s="201"/>
      <c r="P200" s="201"/>
      <c r="Q200" s="201"/>
      <c r="R200" s="332"/>
      <c r="S200" s="330"/>
      <c r="T200" s="201"/>
      <c r="U200" s="201"/>
      <c r="V200" s="201"/>
      <c r="W200" s="332"/>
      <c r="X200" s="330"/>
      <c r="Y200" s="201"/>
      <c r="Z200" s="201"/>
      <c r="AA200" s="201"/>
      <c r="AB200" s="332"/>
    </row>
    <row r="201" spans="1:28" ht="18" customHeight="1" x14ac:dyDescent="0.2">
      <c r="A201" s="327"/>
      <c r="B201" s="41" t="s">
        <v>934</v>
      </c>
      <c r="C201" s="332"/>
      <c r="D201" s="330"/>
      <c r="E201" s="201"/>
      <c r="F201" s="201"/>
      <c r="G201" s="201"/>
      <c r="H201" s="332"/>
      <c r="I201" s="330"/>
      <c r="J201" s="201"/>
      <c r="K201" s="201"/>
      <c r="L201" s="201"/>
      <c r="M201" s="332"/>
      <c r="N201" s="330"/>
      <c r="O201" s="201"/>
      <c r="P201" s="201"/>
      <c r="Q201" s="201"/>
      <c r="R201" s="332"/>
      <c r="S201" s="330"/>
      <c r="T201" s="201"/>
      <c r="U201" s="201"/>
      <c r="V201" s="201"/>
      <c r="W201" s="332"/>
      <c r="X201" s="330"/>
      <c r="Y201" s="201"/>
      <c r="Z201" s="201"/>
      <c r="AA201" s="201"/>
      <c r="AB201" s="332"/>
    </row>
    <row r="202" spans="1:28" ht="18" customHeight="1" x14ac:dyDescent="0.2">
      <c r="A202" s="327"/>
      <c r="B202" s="41" t="s">
        <v>935</v>
      </c>
      <c r="C202" s="332"/>
      <c r="D202" s="330"/>
      <c r="E202" s="201"/>
      <c r="F202" s="201"/>
      <c r="G202" s="201"/>
      <c r="H202" s="332"/>
      <c r="I202" s="330"/>
      <c r="J202" s="201"/>
      <c r="K202" s="201"/>
      <c r="L202" s="201"/>
      <c r="M202" s="332"/>
      <c r="N202" s="330"/>
      <c r="O202" s="201"/>
      <c r="P202" s="201"/>
      <c r="Q202" s="201"/>
      <c r="R202" s="332"/>
      <c r="S202" s="330"/>
      <c r="T202" s="201"/>
      <c r="U202" s="201"/>
      <c r="V202" s="201"/>
      <c r="W202" s="332"/>
      <c r="X202" s="330"/>
      <c r="Y202" s="201"/>
      <c r="Z202" s="201"/>
      <c r="AA202" s="201"/>
      <c r="AB202" s="332"/>
    </row>
    <row r="203" spans="1:28" ht="18" customHeight="1" x14ac:dyDescent="0.2">
      <c r="A203" s="327"/>
      <c r="B203" s="41" t="s">
        <v>1350</v>
      </c>
      <c r="C203" s="332"/>
      <c r="D203" s="330"/>
      <c r="E203" s="201"/>
      <c r="F203" s="201"/>
      <c r="G203" s="201"/>
      <c r="H203" s="332"/>
      <c r="I203" s="330"/>
      <c r="J203" s="201"/>
      <c r="K203" s="201"/>
      <c r="L203" s="201"/>
      <c r="M203" s="332"/>
      <c r="N203" s="330"/>
      <c r="O203" s="201"/>
      <c r="P203" s="201"/>
      <c r="Q203" s="201"/>
      <c r="R203" s="332"/>
      <c r="S203" s="330"/>
      <c r="T203" s="201"/>
      <c r="U203" s="201"/>
      <c r="V203" s="201"/>
      <c r="W203" s="332"/>
      <c r="X203" s="330"/>
      <c r="Y203" s="201"/>
      <c r="Z203" s="201"/>
      <c r="AA203" s="201"/>
      <c r="AB203" s="332"/>
    </row>
    <row r="204" spans="1:28" ht="18" customHeight="1" x14ac:dyDescent="0.2">
      <c r="A204" s="327"/>
      <c r="B204" s="41" t="s">
        <v>901</v>
      </c>
      <c r="C204" s="332"/>
      <c r="D204" s="330"/>
      <c r="E204" s="201"/>
      <c r="F204" s="201"/>
      <c r="G204" s="201"/>
      <c r="H204" s="332"/>
      <c r="I204" s="330"/>
      <c r="J204" s="201"/>
      <c r="K204" s="201"/>
      <c r="L204" s="201"/>
      <c r="M204" s="332"/>
      <c r="N204" s="330"/>
      <c r="O204" s="201"/>
      <c r="P204" s="201"/>
      <c r="Q204" s="201"/>
      <c r="R204" s="332"/>
      <c r="S204" s="330"/>
      <c r="T204" s="201"/>
      <c r="U204" s="201"/>
      <c r="V204" s="201"/>
      <c r="W204" s="332"/>
      <c r="X204" s="330"/>
      <c r="Y204" s="201"/>
      <c r="Z204" s="201"/>
      <c r="AA204" s="201"/>
      <c r="AB204" s="332"/>
    </row>
    <row r="205" spans="1:28" ht="18" customHeight="1" x14ac:dyDescent="0.2">
      <c r="A205" s="327"/>
      <c r="B205" s="41" t="s">
        <v>1351</v>
      </c>
      <c r="C205" s="332"/>
      <c r="D205" s="330"/>
      <c r="E205" s="201"/>
      <c r="F205" s="201"/>
      <c r="G205" s="201"/>
      <c r="H205" s="332"/>
      <c r="I205" s="330"/>
      <c r="J205" s="201"/>
      <c r="K205" s="201"/>
      <c r="L205" s="201"/>
      <c r="M205" s="332"/>
      <c r="N205" s="330"/>
      <c r="O205" s="201"/>
      <c r="P205" s="201"/>
      <c r="Q205" s="201"/>
      <c r="R205" s="332"/>
      <c r="S205" s="330"/>
      <c r="T205" s="201"/>
      <c r="U205" s="201"/>
      <c r="V205" s="201"/>
      <c r="W205" s="332"/>
      <c r="X205" s="330"/>
      <c r="Y205" s="201"/>
      <c r="Z205" s="201"/>
      <c r="AA205" s="201"/>
      <c r="AB205" s="332"/>
    </row>
    <row r="206" spans="1:28" ht="18" customHeight="1" x14ac:dyDescent="0.2">
      <c r="A206" s="327"/>
      <c r="B206" s="41" t="s">
        <v>1352</v>
      </c>
      <c r="C206" s="332"/>
      <c r="D206" s="330"/>
      <c r="E206" s="201"/>
      <c r="F206" s="201"/>
      <c r="G206" s="201"/>
      <c r="H206" s="332"/>
      <c r="I206" s="330"/>
      <c r="J206" s="201"/>
      <c r="K206" s="201"/>
      <c r="L206" s="201"/>
      <c r="M206" s="332"/>
      <c r="N206" s="330"/>
      <c r="O206" s="201"/>
      <c r="P206" s="201"/>
      <c r="Q206" s="201"/>
      <c r="R206" s="332"/>
      <c r="S206" s="330"/>
      <c r="T206" s="201"/>
      <c r="U206" s="201"/>
      <c r="V206" s="201"/>
      <c r="W206" s="332"/>
      <c r="X206" s="330"/>
      <c r="Y206" s="201"/>
      <c r="Z206" s="201"/>
      <c r="AA206" s="201"/>
      <c r="AB206" s="332"/>
    </row>
    <row r="207" spans="1:28" ht="18" customHeight="1" x14ac:dyDescent="0.2">
      <c r="A207" s="327"/>
      <c r="B207" s="41" t="s">
        <v>1353</v>
      </c>
      <c r="C207" s="332"/>
      <c r="D207" s="330"/>
      <c r="E207" s="201"/>
      <c r="F207" s="201"/>
      <c r="G207" s="201"/>
      <c r="H207" s="332"/>
      <c r="I207" s="330"/>
      <c r="J207" s="201"/>
      <c r="K207" s="201"/>
      <c r="L207" s="201"/>
      <c r="M207" s="332"/>
      <c r="N207" s="330"/>
      <c r="O207" s="201"/>
      <c r="P207" s="201"/>
      <c r="Q207" s="201"/>
      <c r="R207" s="332"/>
      <c r="S207" s="330"/>
      <c r="T207" s="201"/>
      <c r="U207" s="201"/>
      <c r="V207" s="201"/>
      <c r="W207" s="332"/>
      <c r="X207" s="330"/>
      <c r="Y207" s="201"/>
      <c r="Z207" s="201"/>
      <c r="AA207" s="201"/>
      <c r="AB207" s="332"/>
    </row>
    <row r="208" spans="1:28" ht="18" customHeight="1" x14ac:dyDescent="0.2">
      <c r="A208" s="327"/>
      <c r="B208" s="41" t="s">
        <v>1354</v>
      </c>
      <c r="C208" s="332"/>
      <c r="D208" s="330"/>
      <c r="E208" s="201"/>
      <c r="F208" s="201"/>
      <c r="G208" s="201"/>
      <c r="H208" s="332"/>
      <c r="I208" s="330"/>
      <c r="J208" s="201"/>
      <c r="K208" s="201"/>
      <c r="L208" s="201"/>
      <c r="M208" s="332"/>
      <c r="N208" s="330"/>
      <c r="O208" s="201"/>
      <c r="P208" s="201"/>
      <c r="Q208" s="201"/>
      <c r="R208" s="332"/>
      <c r="S208" s="330"/>
      <c r="T208" s="201"/>
      <c r="U208" s="201"/>
      <c r="V208" s="201"/>
      <c r="W208" s="332"/>
      <c r="X208" s="330"/>
      <c r="Y208" s="201"/>
      <c r="Z208" s="201"/>
      <c r="AA208" s="201"/>
      <c r="AB208" s="332"/>
    </row>
    <row r="209" spans="1:28" ht="18" customHeight="1" x14ac:dyDescent="0.2">
      <c r="A209" s="327"/>
      <c r="B209" s="41" t="s">
        <v>1355</v>
      </c>
      <c r="C209" s="332"/>
      <c r="D209" s="330"/>
      <c r="E209" s="201"/>
      <c r="F209" s="201"/>
      <c r="G209" s="201"/>
      <c r="H209" s="332"/>
      <c r="I209" s="330"/>
      <c r="J209" s="201"/>
      <c r="K209" s="201"/>
      <c r="L209" s="201"/>
      <c r="M209" s="332"/>
      <c r="N209" s="330"/>
      <c r="O209" s="201"/>
      <c r="P209" s="201"/>
      <c r="Q209" s="201"/>
      <c r="R209" s="332"/>
      <c r="S209" s="330"/>
      <c r="T209" s="201"/>
      <c r="U209" s="201"/>
      <c r="V209" s="201"/>
      <c r="W209" s="332"/>
      <c r="X209" s="330"/>
      <c r="Y209" s="201"/>
      <c r="Z209" s="201"/>
      <c r="AA209" s="201"/>
      <c r="AB209" s="332"/>
    </row>
    <row r="210" spans="1:28" ht="17.25" customHeight="1" x14ac:dyDescent="0.2">
      <c r="A210" s="327"/>
      <c r="B210" s="41" t="s">
        <v>1356</v>
      </c>
      <c r="C210" s="332"/>
      <c r="D210" s="330"/>
      <c r="E210" s="201"/>
      <c r="F210" s="201"/>
      <c r="G210" s="201"/>
      <c r="H210" s="332"/>
      <c r="I210" s="330"/>
      <c r="J210" s="201"/>
      <c r="K210" s="201"/>
      <c r="L210" s="201"/>
      <c r="M210" s="332"/>
      <c r="N210" s="330"/>
      <c r="O210" s="201"/>
      <c r="P210" s="201"/>
      <c r="Q210" s="201"/>
      <c r="R210" s="332"/>
      <c r="S210" s="330"/>
      <c r="T210" s="201"/>
      <c r="U210" s="201"/>
      <c r="V210" s="201"/>
      <c r="W210" s="332"/>
      <c r="X210" s="330"/>
      <c r="Y210" s="201"/>
      <c r="Z210" s="201"/>
      <c r="AA210" s="201"/>
      <c r="AB210" s="332"/>
    </row>
    <row r="211" spans="1:28" ht="18" customHeight="1" x14ac:dyDescent="0.2">
      <c r="A211" s="327"/>
      <c r="B211" s="80" t="s">
        <v>789</v>
      </c>
      <c r="C211" s="332"/>
      <c r="D211" s="330"/>
      <c r="E211" s="201"/>
      <c r="F211" s="201"/>
      <c r="G211" s="201"/>
      <c r="H211" s="332"/>
      <c r="I211" s="330"/>
      <c r="J211" s="201"/>
      <c r="K211" s="201"/>
      <c r="L211" s="201"/>
      <c r="M211" s="332"/>
      <c r="N211" s="330"/>
      <c r="O211" s="201"/>
      <c r="P211" s="201"/>
      <c r="Q211" s="201"/>
      <c r="R211" s="332"/>
      <c r="S211" s="330"/>
      <c r="T211" s="201"/>
      <c r="U211" s="201"/>
      <c r="V211" s="201"/>
      <c r="W211" s="332"/>
      <c r="X211" s="330"/>
      <c r="Y211" s="201"/>
      <c r="Z211" s="201"/>
      <c r="AA211" s="201"/>
      <c r="AB211" s="332"/>
    </row>
    <row r="212" spans="1:28" ht="18" customHeight="1" x14ac:dyDescent="0.2">
      <c r="A212" s="327"/>
      <c r="B212" s="41" t="s">
        <v>1224</v>
      </c>
      <c r="C212" s="332"/>
      <c r="D212" s="330"/>
      <c r="E212" s="201"/>
      <c r="F212" s="201"/>
      <c r="G212" s="201"/>
      <c r="H212" s="332"/>
      <c r="I212" s="330"/>
      <c r="J212" s="201"/>
      <c r="K212" s="201"/>
      <c r="L212" s="201"/>
      <c r="M212" s="332"/>
      <c r="N212" s="330"/>
      <c r="O212" s="201"/>
      <c r="P212" s="201"/>
      <c r="Q212" s="201"/>
      <c r="R212" s="332"/>
      <c r="S212" s="330"/>
      <c r="T212" s="201"/>
      <c r="U212" s="201"/>
      <c r="V212" s="201"/>
      <c r="W212" s="332"/>
      <c r="X212" s="330"/>
      <c r="Y212" s="201"/>
      <c r="Z212" s="201"/>
      <c r="AA212" s="201"/>
      <c r="AB212" s="332"/>
    </row>
    <row r="213" spans="1:28" ht="18" customHeight="1" x14ac:dyDescent="0.2">
      <c r="A213" s="328"/>
      <c r="B213" s="55" t="s">
        <v>1225</v>
      </c>
      <c r="C213" s="333"/>
      <c r="D213" s="331"/>
      <c r="E213" s="201"/>
      <c r="F213" s="201"/>
      <c r="G213" s="201"/>
      <c r="H213" s="333"/>
      <c r="I213" s="331"/>
      <c r="J213" s="201"/>
      <c r="K213" s="201"/>
      <c r="L213" s="201"/>
      <c r="M213" s="333"/>
      <c r="N213" s="331"/>
      <c r="O213" s="201"/>
      <c r="P213" s="201"/>
      <c r="Q213" s="201"/>
      <c r="R213" s="333"/>
      <c r="S213" s="331"/>
      <c r="T213" s="201"/>
      <c r="U213" s="201"/>
      <c r="V213" s="201"/>
      <c r="W213" s="333"/>
      <c r="X213" s="331"/>
      <c r="Y213" s="201"/>
      <c r="Z213" s="201"/>
      <c r="AA213" s="201"/>
      <c r="AB213" s="333"/>
    </row>
    <row r="214" spans="1:28" ht="18" customHeight="1" x14ac:dyDescent="0.2">
      <c r="A214" s="326"/>
      <c r="B214" s="41" t="s">
        <v>1226</v>
      </c>
      <c r="C214" s="334"/>
      <c r="D214" s="329"/>
      <c r="E214" s="201"/>
      <c r="F214" s="201"/>
      <c r="G214" s="201"/>
      <c r="H214" s="334"/>
      <c r="I214" s="329"/>
      <c r="J214" s="201"/>
      <c r="K214" s="201"/>
      <c r="L214" s="201"/>
      <c r="M214" s="334"/>
      <c r="N214" s="329"/>
      <c r="O214" s="201"/>
      <c r="P214" s="201"/>
      <c r="Q214" s="201"/>
      <c r="R214" s="334"/>
      <c r="S214" s="329"/>
      <c r="T214" s="201"/>
      <c r="U214" s="201"/>
      <c r="V214" s="201"/>
      <c r="W214" s="334"/>
      <c r="X214" s="329"/>
      <c r="Y214" s="201"/>
      <c r="Z214" s="201"/>
      <c r="AA214" s="201"/>
      <c r="AB214" s="334"/>
    </row>
    <row r="215" spans="1:28" ht="18" customHeight="1" x14ac:dyDescent="0.2">
      <c r="A215" s="327"/>
      <c r="B215" s="41" t="s">
        <v>1227</v>
      </c>
      <c r="C215" s="332"/>
      <c r="D215" s="330"/>
      <c r="E215" s="201"/>
      <c r="F215" s="201"/>
      <c r="G215" s="201"/>
      <c r="H215" s="332"/>
      <c r="I215" s="330"/>
      <c r="J215" s="201"/>
      <c r="K215" s="201"/>
      <c r="L215" s="201"/>
      <c r="M215" s="332"/>
      <c r="N215" s="330"/>
      <c r="O215" s="201"/>
      <c r="P215" s="201"/>
      <c r="Q215" s="201"/>
      <c r="R215" s="332"/>
      <c r="S215" s="330"/>
      <c r="T215" s="201"/>
      <c r="U215" s="201"/>
      <c r="V215" s="201"/>
      <c r="W215" s="332"/>
      <c r="X215" s="330"/>
      <c r="Y215" s="201"/>
      <c r="Z215" s="201"/>
      <c r="AA215" s="201"/>
      <c r="AB215" s="332"/>
    </row>
    <row r="216" spans="1:28" ht="18" customHeight="1" x14ac:dyDescent="0.2">
      <c r="A216" s="327"/>
      <c r="B216" s="41" t="s">
        <v>1228</v>
      </c>
      <c r="C216" s="332"/>
      <c r="D216" s="330"/>
      <c r="E216" s="201"/>
      <c r="F216" s="201"/>
      <c r="G216" s="201"/>
      <c r="H216" s="332"/>
      <c r="I216" s="330"/>
      <c r="J216" s="201"/>
      <c r="K216" s="201"/>
      <c r="L216" s="201"/>
      <c r="M216" s="332"/>
      <c r="N216" s="330"/>
      <c r="O216" s="201"/>
      <c r="P216" s="201"/>
      <c r="Q216" s="201"/>
      <c r="R216" s="332"/>
      <c r="S216" s="330"/>
      <c r="T216" s="201"/>
      <c r="U216" s="201"/>
      <c r="V216" s="201"/>
      <c r="W216" s="332"/>
      <c r="X216" s="330"/>
      <c r="Y216" s="201"/>
      <c r="Z216" s="201"/>
      <c r="AA216" s="201"/>
      <c r="AB216" s="332"/>
    </row>
    <row r="217" spans="1:28" ht="18" customHeight="1" x14ac:dyDescent="0.2">
      <c r="A217" s="327"/>
      <c r="B217" s="41" t="s">
        <v>1229</v>
      </c>
      <c r="C217" s="332"/>
      <c r="D217" s="330"/>
      <c r="E217" s="201"/>
      <c r="F217" s="201"/>
      <c r="G217" s="201"/>
      <c r="H217" s="332"/>
      <c r="I217" s="330"/>
      <c r="J217" s="201"/>
      <c r="K217" s="201"/>
      <c r="L217" s="201"/>
      <c r="M217" s="332"/>
      <c r="N217" s="330"/>
      <c r="O217" s="201"/>
      <c r="P217" s="201"/>
      <c r="Q217" s="201"/>
      <c r="R217" s="332"/>
      <c r="S217" s="330"/>
      <c r="T217" s="201"/>
      <c r="U217" s="201"/>
      <c r="V217" s="201"/>
      <c r="W217" s="332"/>
      <c r="X217" s="330"/>
      <c r="Y217" s="201"/>
      <c r="Z217" s="201"/>
      <c r="AA217" s="201"/>
      <c r="AB217" s="332"/>
    </row>
    <row r="218" spans="1:28" ht="22.5" customHeight="1" x14ac:dyDescent="0.2">
      <c r="A218" s="327"/>
      <c r="B218" s="41" t="s">
        <v>1230</v>
      </c>
      <c r="C218" s="332"/>
      <c r="D218" s="330"/>
      <c r="E218" s="201"/>
      <c r="F218" s="201"/>
      <c r="G218" s="201"/>
      <c r="H218" s="332"/>
      <c r="I218" s="330"/>
      <c r="J218" s="201"/>
      <c r="K218" s="201"/>
      <c r="L218" s="201"/>
      <c r="M218" s="332"/>
      <c r="N218" s="330"/>
      <c r="O218" s="201"/>
      <c r="P218" s="201"/>
      <c r="Q218" s="201"/>
      <c r="R218" s="332"/>
      <c r="S218" s="330"/>
      <c r="T218" s="201"/>
      <c r="U218" s="201"/>
      <c r="V218" s="201"/>
      <c r="W218" s="332"/>
      <c r="X218" s="330"/>
      <c r="Y218" s="201"/>
      <c r="Z218" s="201"/>
      <c r="AA218" s="201"/>
      <c r="AB218" s="332"/>
    </row>
    <row r="219" spans="1:28" ht="18" customHeight="1" x14ac:dyDescent="0.2">
      <c r="A219" s="327"/>
      <c r="B219" s="41" t="s">
        <v>1231</v>
      </c>
      <c r="C219" s="332"/>
      <c r="D219" s="330"/>
      <c r="E219" s="201"/>
      <c r="F219" s="201"/>
      <c r="G219" s="201"/>
      <c r="H219" s="332"/>
      <c r="I219" s="330"/>
      <c r="J219" s="201"/>
      <c r="K219" s="201"/>
      <c r="L219" s="201"/>
      <c r="M219" s="332"/>
      <c r="N219" s="330"/>
      <c r="O219" s="201"/>
      <c r="P219" s="201"/>
      <c r="Q219" s="201"/>
      <c r="R219" s="332"/>
      <c r="S219" s="330"/>
      <c r="T219" s="201"/>
      <c r="U219" s="201"/>
      <c r="V219" s="201"/>
      <c r="W219" s="332"/>
      <c r="X219" s="330"/>
      <c r="Y219" s="201"/>
      <c r="Z219" s="201"/>
      <c r="AA219" s="201"/>
      <c r="AB219" s="332"/>
    </row>
    <row r="220" spans="1:28" ht="18" customHeight="1" x14ac:dyDescent="0.2">
      <c r="A220" s="327"/>
      <c r="B220" s="41" t="s">
        <v>1232</v>
      </c>
      <c r="C220" s="332"/>
      <c r="D220" s="330"/>
      <c r="E220" s="201"/>
      <c r="F220" s="201"/>
      <c r="G220" s="201"/>
      <c r="H220" s="332"/>
      <c r="I220" s="330"/>
      <c r="J220" s="201"/>
      <c r="K220" s="201"/>
      <c r="L220" s="201"/>
      <c r="M220" s="332"/>
      <c r="N220" s="330"/>
      <c r="O220" s="201"/>
      <c r="P220" s="201"/>
      <c r="Q220" s="201"/>
      <c r="R220" s="332"/>
      <c r="S220" s="330"/>
      <c r="T220" s="201"/>
      <c r="U220" s="201"/>
      <c r="V220" s="201"/>
      <c r="W220" s="332"/>
      <c r="X220" s="330"/>
      <c r="Y220" s="201"/>
      <c r="Z220" s="201"/>
      <c r="AA220" s="201"/>
      <c r="AB220" s="332"/>
    </row>
    <row r="221" spans="1:28" ht="18" customHeight="1" x14ac:dyDescent="0.2">
      <c r="A221" s="327"/>
      <c r="B221" s="41" t="s">
        <v>1233</v>
      </c>
      <c r="C221" s="332"/>
      <c r="D221" s="330"/>
      <c r="E221" s="201"/>
      <c r="F221" s="201"/>
      <c r="G221" s="201"/>
      <c r="H221" s="332"/>
      <c r="I221" s="330"/>
      <c r="J221" s="201"/>
      <c r="K221" s="201"/>
      <c r="L221" s="201"/>
      <c r="M221" s="332"/>
      <c r="N221" s="330"/>
      <c r="O221" s="201"/>
      <c r="P221" s="201"/>
      <c r="Q221" s="201"/>
      <c r="R221" s="332"/>
      <c r="S221" s="330"/>
      <c r="T221" s="201"/>
      <c r="U221" s="201"/>
      <c r="V221" s="201"/>
      <c r="W221" s="332"/>
      <c r="X221" s="330"/>
      <c r="Y221" s="201"/>
      <c r="Z221" s="201"/>
      <c r="AA221" s="201"/>
      <c r="AB221" s="332"/>
    </row>
    <row r="222" spans="1:28" ht="18" customHeight="1" x14ac:dyDescent="0.2">
      <c r="A222" s="327"/>
      <c r="B222" s="41" t="s">
        <v>1234</v>
      </c>
      <c r="C222" s="332"/>
      <c r="D222" s="330"/>
      <c r="E222" s="201"/>
      <c r="F222" s="201"/>
      <c r="G222" s="201"/>
      <c r="H222" s="332"/>
      <c r="I222" s="330"/>
      <c r="J222" s="201"/>
      <c r="K222" s="201"/>
      <c r="L222" s="201"/>
      <c r="M222" s="332"/>
      <c r="N222" s="330"/>
      <c r="O222" s="201"/>
      <c r="P222" s="201"/>
      <c r="Q222" s="201"/>
      <c r="R222" s="332"/>
      <c r="S222" s="330"/>
      <c r="T222" s="201"/>
      <c r="U222" s="201"/>
      <c r="V222" s="201"/>
      <c r="W222" s="332"/>
      <c r="X222" s="330"/>
      <c r="Y222" s="201"/>
      <c r="Z222" s="201"/>
      <c r="AA222" s="201"/>
      <c r="AB222" s="332"/>
    </row>
    <row r="223" spans="1:28" ht="18" customHeight="1" x14ac:dyDescent="0.2">
      <c r="A223" s="327"/>
      <c r="B223" s="41" t="s">
        <v>1235</v>
      </c>
      <c r="C223" s="332"/>
      <c r="D223" s="330"/>
      <c r="E223" s="201"/>
      <c r="F223" s="201"/>
      <c r="G223" s="201"/>
      <c r="H223" s="332"/>
      <c r="I223" s="330"/>
      <c r="J223" s="201"/>
      <c r="K223" s="201"/>
      <c r="L223" s="201"/>
      <c r="M223" s="332"/>
      <c r="N223" s="330"/>
      <c r="O223" s="201"/>
      <c r="P223" s="201"/>
      <c r="Q223" s="201"/>
      <c r="R223" s="332"/>
      <c r="S223" s="330"/>
      <c r="T223" s="201"/>
      <c r="U223" s="201"/>
      <c r="V223" s="201"/>
      <c r="W223" s="332"/>
      <c r="X223" s="330"/>
      <c r="Y223" s="201"/>
      <c r="Z223" s="201"/>
      <c r="AA223" s="201"/>
      <c r="AB223" s="332"/>
    </row>
    <row r="224" spans="1:28" ht="18" customHeight="1" x14ac:dyDescent="0.2">
      <c r="A224" s="327"/>
      <c r="B224" s="41" t="s">
        <v>1236</v>
      </c>
      <c r="C224" s="332"/>
      <c r="D224" s="330"/>
      <c r="E224" s="201"/>
      <c r="F224" s="201"/>
      <c r="G224" s="201"/>
      <c r="H224" s="332"/>
      <c r="I224" s="330"/>
      <c r="J224" s="201"/>
      <c r="K224" s="201"/>
      <c r="L224" s="201"/>
      <c r="M224" s="332"/>
      <c r="N224" s="330"/>
      <c r="O224" s="201"/>
      <c r="P224" s="201"/>
      <c r="Q224" s="201"/>
      <c r="R224" s="332"/>
      <c r="S224" s="330"/>
      <c r="T224" s="201"/>
      <c r="U224" s="201"/>
      <c r="V224" s="201"/>
      <c r="W224" s="332"/>
      <c r="X224" s="330"/>
      <c r="Y224" s="201"/>
      <c r="Z224" s="201"/>
      <c r="AA224" s="201"/>
      <c r="AB224" s="332"/>
    </row>
    <row r="225" spans="1:28" ht="18" customHeight="1" x14ac:dyDescent="0.2">
      <c r="A225" s="327"/>
      <c r="B225" s="41" t="s">
        <v>1237</v>
      </c>
      <c r="C225" s="332"/>
      <c r="D225" s="330"/>
      <c r="E225" s="201"/>
      <c r="F225" s="201"/>
      <c r="G225" s="201"/>
      <c r="H225" s="332"/>
      <c r="I225" s="330"/>
      <c r="J225" s="201"/>
      <c r="K225" s="201"/>
      <c r="L225" s="201"/>
      <c r="M225" s="332"/>
      <c r="N225" s="330"/>
      <c r="O225" s="201"/>
      <c r="P225" s="201"/>
      <c r="Q225" s="201"/>
      <c r="R225" s="332"/>
      <c r="S225" s="330"/>
      <c r="T225" s="201"/>
      <c r="U225" s="201"/>
      <c r="V225" s="201"/>
      <c r="W225" s="332"/>
      <c r="X225" s="330"/>
      <c r="Y225" s="201"/>
      <c r="Z225" s="201"/>
      <c r="AA225" s="201"/>
      <c r="AB225" s="332"/>
    </row>
    <row r="226" spans="1:28" ht="18" customHeight="1" x14ac:dyDescent="0.2">
      <c r="A226" s="327"/>
      <c r="B226" s="41" t="s">
        <v>1238</v>
      </c>
      <c r="C226" s="332"/>
      <c r="D226" s="330"/>
      <c r="E226" s="201"/>
      <c r="F226" s="201"/>
      <c r="G226" s="201"/>
      <c r="H226" s="332"/>
      <c r="I226" s="330"/>
      <c r="J226" s="201"/>
      <c r="K226" s="201"/>
      <c r="L226" s="201"/>
      <c r="M226" s="332"/>
      <c r="N226" s="330"/>
      <c r="O226" s="201"/>
      <c r="P226" s="201"/>
      <c r="Q226" s="201"/>
      <c r="R226" s="332"/>
      <c r="S226" s="330"/>
      <c r="T226" s="201"/>
      <c r="U226" s="201"/>
      <c r="V226" s="201"/>
      <c r="W226" s="332"/>
      <c r="X226" s="330"/>
      <c r="Y226" s="201"/>
      <c r="Z226" s="201"/>
      <c r="AA226" s="201"/>
      <c r="AB226" s="332"/>
    </row>
    <row r="227" spans="1:28" ht="16.149999999999999" customHeight="1" x14ac:dyDescent="0.2">
      <c r="A227" s="327"/>
      <c r="B227" s="41" t="s">
        <v>1239</v>
      </c>
      <c r="C227" s="332"/>
      <c r="D227" s="330"/>
      <c r="E227" s="201"/>
      <c r="F227" s="201"/>
      <c r="G227" s="201"/>
      <c r="H227" s="332"/>
      <c r="I227" s="330"/>
      <c r="J227" s="201"/>
      <c r="K227" s="201"/>
      <c r="L227" s="201"/>
      <c r="M227" s="332"/>
      <c r="N227" s="330"/>
      <c r="O227" s="201"/>
      <c r="P227" s="201"/>
      <c r="Q227" s="201"/>
      <c r="R227" s="332"/>
      <c r="S227" s="330"/>
      <c r="T227" s="201"/>
      <c r="U227" s="201"/>
      <c r="V227" s="201"/>
      <c r="W227" s="332"/>
      <c r="X227" s="330"/>
      <c r="Y227" s="201"/>
      <c r="Z227" s="201"/>
      <c r="AA227" s="201"/>
      <c r="AB227" s="332"/>
    </row>
    <row r="228" spans="1:28" ht="16.149999999999999" customHeight="1" x14ac:dyDescent="0.2">
      <c r="A228" s="327"/>
      <c r="B228" s="41" t="s">
        <v>1240</v>
      </c>
      <c r="C228" s="332"/>
      <c r="D228" s="330"/>
      <c r="E228" s="201"/>
      <c r="F228" s="201"/>
      <c r="G228" s="201"/>
      <c r="H228" s="332"/>
      <c r="I228" s="330"/>
      <c r="J228" s="201"/>
      <c r="K228" s="201"/>
      <c r="L228" s="201"/>
      <c r="M228" s="332"/>
      <c r="N228" s="330"/>
      <c r="O228" s="201"/>
      <c r="P228" s="201"/>
      <c r="Q228" s="201"/>
      <c r="R228" s="332"/>
      <c r="S228" s="330"/>
      <c r="T228" s="201"/>
      <c r="U228" s="201"/>
      <c r="V228" s="201"/>
      <c r="W228" s="332"/>
      <c r="X228" s="330"/>
      <c r="Y228" s="201"/>
      <c r="Z228" s="201"/>
      <c r="AA228" s="201"/>
      <c r="AB228" s="332"/>
    </row>
    <row r="229" spans="1:28" ht="16.149999999999999" customHeight="1" x14ac:dyDescent="0.2">
      <c r="A229" s="327"/>
      <c r="B229" s="41" t="s">
        <v>1241</v>
      </c>
      <c r="C229" s="332"/>
      <c r="D229" s="330"/>
      <c r="E229" s="201"/>
      <c r="F229" s="201"/>
      <c r="G229" s="201"/>
      <c r="H229" s="332"/>
      <c r="I229" s="330"/>
      <c r="J229" s="201"/>
      <c r="K229" s="201"/>
      <c r="L229" s="201"/>
      <c r="M229" s="332"/>
      <c r="N229" s="330"/>
      <c r="O229" s="201"/>
      <c r="P229" s="201"/>
      <c r="Q229" s="201"/>
      <c r="R229" s="332"/>
      <c r="S229" s="330"/>
      <c r="T229" s="201"/>
      <c r="U229" s="201"/>
      <c r="V229" s="201"/>
      <c r="W229" s="332"/>
      <c r="X229" s="330"/>
      <c r="Y229" s="201"/>
      <c r="Z229" s="201"/>
      <c r="AA229" s="201"/>
      <c r="AB229" s="332"/>
    </row>
    <row r="230" spans="1:28" ht="16.149999999999999" customHeight="1" x14ac:dyDescent="0.2">
      <c r="A230" s="327"/>
      <c r="B230" s="41" t="s">
        <v>1242</v>
      </c>
      <c r="C230" s="332"/>
      <c r="D230" s="330"/>
      <c r="E230" s="201"/>
      <c r="F230" s="201"/>
      <c r="G230" s="201"/>
      <c r="H230" s="332"/>
      <c r="I230" s="330"/>
      <c r="J230" s="201"/>
      <c r="K230" s="201"/>
      <c r="L230" s="201"/>
      <c r="M230" s="332"/>
      <c r="N230" s="330"/>
      <c r="O230" s="201"/>
      <c r="P230" s="201"/>
      <c r="Q230" s="201"/>
      <c r="R230" s="332"/>
      <c r="S230" s="330"/>
      <c r="T230" s="201"/>
      <c r="U230" s="201"/>
      <c r="V230" s="201"/>
      <c r="W230" s="332"/>
      <c r="X230" s="330"/>
      <c r="Y230" s="201"/>
      <c r="Z230" s="201"/>
      <c r="AA230" s="201"/>
      <c r="AB230" s="332"/>
    </row>
    <row r="231" spans="1:28" ht="16.149999999999999" customHeight="1" x14ac:dyDescent="0.2">
      <c r="A231" s="327"/>
      <c r="B231" s="41" t="s">
        <v>1243</v>
      </c>
      <c r="C231" s="332"/>
      <c r="D231" s="330"/>
      <c r="E231" s="201"/>
      <c r="F231" s="201"/>
      <c r="G231" s="201"/>
      <c r="H231" s="332"/>
      <c r="I231" s="330"/>
      <c r="J231" s="201"/>
      <c r="K231" s="201"/>
      <c r="L231" s="201"/>
      <c r="M231" s="332"/>
      <c r="N231" s="330"/>
      <c r="O231" s="201"/>
      <c r="P231" s="201"/>
      <c r="Q231" s="201"/>
      <c r="R231" s="332"/>
      <c r="S231" s="330"/>
      <c r="T231" s="201"/>
      <c r="U231" s="201"/>
      <c r="V231" s="201"/>
      <c r="W231" s="332"/>
      <c r="X231" s="330"/>
      <c r="Y231" s="201"/>
      <c r="Z231" s="201"/>
      <c r="AA231" s="201"/>
      <c r="AB231" s="332"/>
    </row>
    <row r="232" spans="1:28" ht="16.149999999999999" customHeight="1" x14ac:dyDescent="0.2">
      <c r="A232" s="327"/>
      <c r="B232" s="41" t="s">
        <v>1244</v>
      </c>
      <c r="C232" s="332"/>
      <c r="D232" s="330"/>
      <c r="E232" s="201"/>
      <c r="F232" s="201"/>
      <c r="G232" s="201"/>
      <c r="H232" s="332"/>
      <c r="I232" s="330"/>
      <c r="J232" s="201"/>
      <c r="K232" s="201"/>
      <c r="L232" s="201"/>
      <c r="M232" s="332"/>
      <c r="N232" s="330"/>
      <c r="O232" s="201"/>
      <c r="P232" s="201"/>
      <c r="Q232" s="201"/>
      <c r="R232" s="332"/>
      <c r="S232" s="330"/>
      <c r="T232" s="201"/>
      <c r="U232" s="201"/>
      <c r="V232" s="201"/>
      <c r="W232" s="332"/>
      <c r="X232" s="330"/>
      <c r="Y232" s="201"/>
      <c r="Z232" s="201"/>
      <c r="AA232" s="201"/>
      <c r="AB232" s="332"/>
    </row>
    <row r="233" spans="1:28" ht="16.149999999999999" customHeight="1" x14ac:dyDescent="0.2">
      <c r="A233" s="327"/>
      <c r="B233" s="41" t="s">
        <v>1245</v>
      </c>
      <c r="C233" s="332"/>
      <c r="D233" s="330"/>
      <c r="E233" s="201"/>
      <c r="F233" s="201"/>
      <c r="G233" s="201"/>
      <c r="H233" s="332"/>
      <c r="I233" s="330"/>
      <c r="J233" s="201"/>
      <c r="K233" s="201"/>
      <c r="L233" s="201"/>
      <c r="M233" s="332"/>
      <c r="N233" s="330"/>
      <c r="O233" s="201"/>
      <c r="P233" s="201"/>
      <c r="Q233" s="201"/>
      <c r="R233" s="332"/>
      <c r="S233" s="330"/>
      <c r="T233" s="201"/>
      <c r="U233" s="201"/>
      <c r="V233" s="201"/>
      <c r="W233" s="332"/>
      <c r="X233" s="330"/>
      <c r="Y233" s="201"/>
      <c r="Z233" s="201"/>
      <c r="AA233" s="201"/>
      <c r="AB233" s="332"/>
    </row>
    <row r="234" spans="1:28" ht="16.149999999999999" customHeight="1" x14ac:dyDescent="0.2">
      <c r="A234" s="327"/>
      <c r="B234" s="41" t="s">
        <v>1246</v>
      </c>
      <c r="C234" s="332"/>
      <c r="D234" s="330"/>
      <c r="E234" s="201"/>
      <c r="F234" s="201"/>
      <c r="G234" s="201"/>
      <c r="H234" s="332"/>
      <c r="I234" s="330"/>
      <c r="J234" s="201"/>
      <c r="K234" s="201"/>
      <c r="L234" s="201"/>
      <c r="M234" s="332"/>
      <c r="N234" s="330"/>
      <c r="O234" s="201"/>
      <c r="P234" s="201"/>
      <c r="Q234" s="201"/>
      <c r="R234" s="332"/>
      <c r="S234" s="330"/>
      <c r="T234" s="201"/>
      <c r="U234" s="201"/>
      <c r="V234" s="201"/>
      <c r="W234" s="332"/>
      <c r="X234" s="330"/>
      <c r="Y234" s="201"/>
      <c r="Z234" s="201"/>
      <c r="AA234" s="201"/>
      <c r="AB234" s="332"/>
    </row>
    <row r="235" spans="1:28" ht="16.149999999999999" customHeight="1" x14ac:dyDescent="0.2">
      <c r="A235" s="327"/>
      <c r="B235" s="41" t="s">
        <v>1247</v>
      </c>
      <c r="C235" s="332"/>
      <c r="D235" s="330"/>
      <c r="E235" s="201"/>
      <c r="F235" s="201"/>
      <c r="G235" s="201"/>
      <c r="H235" s="332"/>
      <c r="I235" s="330"/>
      <c r="J235" s="201"/>
      <c r="K235" s="201"/>
      <c r="L235" s="201"/>
      <c r="M235" s="332"/>
      <c r="N235" s="330"/>
      <c r="O235" s="201"/>
      <c r="P235" s="201"/>
      <c r="Q235" s="201"/>
      <c r="R235" s="332"/>
      <c r="S235" s="330"/>
      <c r="T235" s="201"/>
      <c r="U235" s="201"/>
      <c r="V235" s="201"/>
      <c r="W235" s="332"/>
      <c r="X235" s="330"/>
      <c r="Y235" s="201"/>
      <c r="Z235" s="201"/>
      <c r="AA235" s="201"/>
      <c r="AB235" s="332"/>
    </row>
    <row r="236" spans="1:28" ht="16.149999999999999" customHeight="1" x14ac:dyDescent="0.2">
      <c r="A236" s="327"/>
      <c r="B236" s="41" t="s">
        <v>1248</v>
      </c>
      <c r="C236" s="332"/>
      <c r="D236" s="330"/>
      <c r="E236" s="201"/>
      <c r="F236" s="201"/>
      <c r="G236" s="201"/>
      <c r="H236" s="332"/>
      <c r="I236" s="330"/>
      <c r="J236" s="201"/>
      <c r="K236" s="201"/>
      <c r="L236" s="201"/>
      <c r="M236" s="332"/>
      <c r="N236" s="330"/>
      <c r="O236" s="201"/>
      <c r="P236" s="201"/>
      <c r="Q236" s="201"/>
      <c r="R236" s="332"/>
      <c r="S236" s="330"/>
      <c r="T236" s="201"/>
      <c r="U236" s="201"/>
      <c r="V236" s="201"/>
      <c r="W236" s="332"/>
      <c r="X236" s="330"/>
      <c r="Y236" s="201"/>
      <c r="Z236" s="201"/>
      <c r="AA236" s="201"/>
      <c r="AB236" s="332"/>
    </row>
    <row r="237" spans="1:28" ht="16.149999999999999" customHeight="1" x14ac:dyDescent="0.2">
      <c r="A237" s="327"/>
      <c r="B237" s="41" t="s">
        <v>1249</v>
      </c>
      <c r="C237" s="332"/>
      <c r="D237" s="330"/>
      <c r="E237" s="201"/>
      <c r="F237" s="201"/>
      <c r="G237" s="201"/>
      <c r="H237" s="332"/>
      <c r="I237" s="330"/>
      <c r="J237" s="201"/>
      <c r="K237" s="201"/>
      <c r="L237" s="201"/>
      <c r="M237" s="332"/>
      <c r="N237" s="330"/>
      <c r="O237" s="201"/>
      <c r="P237" s="201"/>
      <c r="Q237" s="201"/>
      <c r="R237" s="332"/>
      <c r="S237" s="330"/>
      <c r="T237" s="201"/>
      <c r="U237" s="201"/>
      <c r="V237" s="201"/>
      <c r="W237" s="332"/>
      <c r="X237" s="330"/>
      <c r="Y237" s="201"/>
      <c r="Z237" s="201"/>
      <c r="AA237" s="201"/>
      <c r="AB237" s="332"/>
    </row>
    <row r="238" spans="1:28" ht="16.149999999999999" customHeight="1" x14ac:dyDescent="0.2">
      <c r="A238" s="327"/>
      <c r="B238" s="41" t="s">
        <v>1250</v>
      </c>
      <c r="C238" s="332"/>
      <c r="D238" s="330"/>
      <c r="E238" s="201"/>
      <c r="F238" s="201"/>
      <c r="G238" s="201"/>
      <c r="H238" s="332"/>
      <c r="I238" s="330"/>
      <c r="J238" s="201"/>
      <c r="K238" s="201"/>
      <c r="L238" s="201"/>
      <c r="M238" s="332"/>
      <c r="N238" s="330"/>
      <c r="O238" s="201"/>
      <c r="P238" s="201"/>
      <c r="Q238" s="201"/>
      <c r="R238" s="332"/>
      <c r="S238" s="330"/>
      <c r="T238" s="201"/>
      <c r="U238" s="201"/>
      <c r="V238" s="201"/>
      <c r="W238" s="332"/>
      <c r="X238" s="330"/>
      <c r="Y238" s="201"/>
      <c r="Z238" s="201"/>
      <c r="AA238" s="201"/>
      <c r="AB238" s="332"/>
    </row>
    <row r="239" spans="1:28" ht="16.149999999999999" customHeight="1" x14ac:dyDescent="0.2">
      <c r="A239" s="327"/>
      <c r="B239" s="41" t="s">
        <v>1251</v>
      </c>
      <c r="C239" s="332"/>
      <c r="D239" s="330"/>
      <c r="E239" s="201"/>
      <c r="F239" s="201"/>
      <c r="G239" s="201"/>
      <c r="H239" s="332"/>
      <c r="I239" s="330"/>
      <c r="J239" s="201"/>
      <c r="K239" s="201"/>
      <c r="L239" s="201"/>
      <c r="M239" s="332"/>
      <c r="N239" s="330"/>
      <c r="O239" s="201"/>
      <c r="P239" s="201"/>
      <c r="Q239" s="201"/>
      <c r="R239" s="332"/>
      <c r="S239" s="330"/>
      <c r="T239" s="201"/>
      <c r="U239" s="201"/>
      <c r="V239" s="201"/>
      <c r="W239" s="332"/>
      <c r="X239" s="330"/>
      <c r="Y239" s="201"/>
      <c r="Z239" s="201"/>
      <c r="AA239" s="201"/>
      <c r="AB239" s="332"/>
    </row>
    <row r="240" spans="1:28" ht="16.149999999999999" customHeight="1" x14ac:dyDescent="0.2">
      <c r="A240" s="327"/>
      <c r="B240" s="41" t="s">
        <v>1252</v>
      </c>
      <c r="C240" s="332"/>
      <c r="D240" s="330"/>
      <c r="E240" s="201"/>
      <c r="F240" s="201"/>
      <c r="G240" s="201"/>
      <c r="H240" s="332"/>
      <c r="I240" s="330"/>
      <c r="J240" s="201"/>
      <c r="K240" s="201"/>
      <c r="L240" s="201"/>
      <c r="M240" s="332"/>
      <c r="N240" s="330"/>
      <c r="O240" s="201"/>
      <c r="P240" s="201"/>
      <c r="Q240" s="201"/>
      <c r="R240" s="332"/>
      <c r="S240" s="330"/>
      <c r="T240" s="201"/>
      <c r="U240" s="201"/>
      <c r="V240" s="201"/>
      <c r="W240" s="332"/>
      <c r="X240" s="330"/>
      <c r="Y240" s="201"/>
      <c r="Z240" s="201"/>
      <c r="AA240" s="201"/>
      <c r="AB240" s="332"/>
    </row>
    <row r="241" spans="1:28" ht="16.149999999999999" customHeight="1" x14ac:dyDescent="0.2">
      <c r="A241" s="327"/>
      <c r="B241" s="41" t="s">
        <v>1253</v>
      </c>
      <c r="C241" s="332"/>
      <c r="D241" s="330"/>
      <c r="E241" s="201"/>
      <c r="F241" s="201"/>
      <c r="G241" s="201"/>
      <c r="H241" s="332"/>
      <c r="I241" s="330"/>
      <c r="J241" s="201"/>
      <c r="K241" s="201"/>
      <c r="L241" s="201"/>
      <c r="M241" s="332"/>
      <c r="N241" s="330"/>
      <c r="O241" s="201"/>
      <c r="P241" s="201"/>
      <c r="Q241" s="201"/>
      <c r="R241" s="332"/>
      <c r="S241" s="330"/>
      <c r="T241" s="201"/>
      <c r="U241" s="201"/>
      <c r="V241" s="201"/>
      <c r="W241" s="332"/>
      <c r="X241" s="330"/>
      <c r="Y241" s="201"/>
      <c r="Z241" s="201"/>
      <c r="AA241" s="201"/>
      <c r="AB241" s="332"/>
    </row>
    <row r="242" spans="1:28" ht="16.149999999999999" customHeight="1" x14ac:dyDescent="0.2">
      <c r="A242" s="327"/>
      <c r="B242" s="41" t="s">
        <v>1254</v>
      </c>
      <c r="C242" s="332"/>
      <c r="D242" s="330"/>
      <c r="E242" s="201"/>
      <c r="F242" s="201"/>
      <c r="G242" s="201"/>
      <c r="H242" s="332"/>
      <c r="I242" s="330"/>
      <c r="J242" s="201"/>
      <c r="K242" s="201"/>
      <c r="L242" s="201"/>
      <c r="M242" s="332"/>
      <c r="N242" s="330"/>
      <c r="O242" s="201"/>
      <c r="P242" s="201"/>
      <c r="Q242" s="201"/>
      <c r="R242" s="332"/>
      <c r="S242" s="330"/>
      <c r="T242" s="201"/>
      <c r="U242" s="201"/>
      <c r="V242" s="201"/>
      <c r="W242" s="332"/>
      <c r="X242" s="330"/>
      <c r="Y242" s="201"/>
      <c r="Z242" s="201"/>
      <c r="AA242" s="201"/>
      <c r="AB242" s="332"/>
    </row>
    <row r="243" spans="1:28" ht="16.149999999999999" customHeight="1" x14ac:dyDescent="0.2">
      <c r="A243" s="327"/>
      <c r="B243" s="41" t="s">
        <v>1255</v>
      </c>
      <c r="C243" s="332"/>
      <c r="D243" s="330"/>
      <c r="E243" s="201"/>
      <c r="F243" s="201"/>
      <c r="G243" s="201"/>
      <c r="H243" s="332"/>
      <c r="I243" s="330"/>
      <c r="J243" s="201"/>
      <c r="K243" s="201"/>
      <c r="L243" s="201"/>
      <c r="M243" s="332"/>
      <c r="N243" s="330"/>
      <c r="O243" s="201"/>
      <c r="P243" s="201"/>
      <c r="Q243" s="201"/>
      <c r="R243" s="332"/>
      <c r="S243" s="330"/>
      <c r="T243" s="201"/>
      <c r="U243" s="201"/>
      <c r="V243" s="201"/>
      <c r="W243" s="332"/>
      <c r="X243" s="330"/>
      <c r="Y243" s="201"/>
      <c r="Z243" s="201"/>
      <c r="AA243" s="201"/>
      <c r="AB243" s="332"/>
    </row>
    <row r="244" spans="1:28" ht="16.149999999999999" customHeight="1" x14ac:dyDescent="0.2">
      <c r="A244" s="327"/>
      <c r="B244" s="41" t="s">
        <v>1256</v>
      </c>
      <c r="C244" s="332"/>
      <c r="D244" s="330"/>
      <c r="E244" s="201"/>
      <c r="F244" s="201"/>
      <c r="G244" s="201"/>
      <c r="H244" s="332"/>
      <c r="I244" s="330"/>
      <c r="J244" s="201"/>
      <c r="K244" s="201"/>
      <c r="L244" s="201"/>
      <c r="M244" s="332"/>
      <c r="N244" s="330"/>
      <c r="O244" s="201"/>
      <c r="P244" s="201"/>
      <c r="Q244" s="201"/>
      <c r="R244" s="332"/>
      <c r="S244" s="330"/>
      <c r="T244" s="201"/>
      <c r="U244" s="201"/>
      <c r="V244" s="201"/>
      <c r="W244" s="332"/>
      <c r="X244" s="330"/>
      <c r="Y244" s="201"/>
      <c r="Z244" s="201"/>
      <c r="AA244" s="201"/>
      <c r="AB244" s="332"/>
    </row>
    <row r="245" spans="1:28" ht="16.149999999999999" customHeight="1" x14ac:dyDescent="0.2">
      <c r="A245" s="327"/>
      <c r="B245" s="41" t="s">
        <v>1257</v>
      </c>
      <c r="C245" s="332"/>
      <c r="D245" s="330"/>
      <c r="E245" s="201"/>
      <c r="F245" s="201"/>
      <c r="G245" s="201"/>
      <c r="H245" s="332"/>
      <c r="I245" s="330"/>
      <c r="J245" s="201"/>
      <c r="K245" s="201"/>
      <c r="L245" s="201"/>
      <c r="M245" s="332"/>
      <c r="N245" s="330"/>
      <c r="O245" s="201"/>
      <c r="P245" s="201"/>
      <c r="Q245" s="201"/>
      <c r="R245" s="332"/>
      <c r="S245" s="330"/>
      <c r="T245" s="201"/>
      <c r="U245" s="201"/>
      <c r="V245" s="201"/>
      <c r="W245" s="332"/>
      <c r="X245" s="330"/>
      <c r="Y245" s="201"/>
      <c r="Z245" s="201"/>
      <c r="AA245" s="201"/>
      <c r="AB245" s="332"/>
    </row>
    <row r="246" spans="1:28" ht="13.5" customHeight="1" x14ac:dyDescent="0.2">
      <c r="A246" s="327"/>
      <c r="B246" s="41" t="s">
        <v>1258</v>
      </c>
      <c r="C246" s="332"/>
      <c r="D246" s="330"/>
      <c r="E246" s="201"/>
      <c r="F246" s="201"/>
      <c r="G246" s="201"/>
      <c r="H246" s="332"/>
      <c r="I246" s="330"/>
      <c r="J246" s="201"/>
      <c r="K246" s="201"/>
      <c r="L246" s="201"/>
      <c r="M246" s="332"/>
      <c r="N246" s="330"/>
      <c r="O246" s="201"/>
      <c r="P246" s="201"/>
      <c r="Q246" s="201"/>
      <c r="R246" s="332"/>
      <c r="S246" s="330"/>
      <c r="T246" s="201"/>
      <c r="U246" s="201"/>
      <c r="V246" s="201"/>
      <c r="W246" s="332"/>
      <c r="X246" s="330"/>
      <c r="Y246" s="201"/>
      <c r="Z246" s="201"/>
      <c r="AA246" s="201"/>
      <c r="AB246" s="332"/>
    </row>
    <row r="247" spans="1:28" ht="16.149999999999999" customHeight="1" x14ac:dyDescent="0.2">
      <c r="A247" s="327"/>
      <c r="B247" s="41" t="s">
        <v>1259</v>
      </c>
      <c r="C247" s="332"/>
      <c r="D247" s="330"/>
      <c r="E247" s="201"/>
      <c r="F247" s="201"/>
      <c r="G247" s="201"/>
      <c r="H247" s="332"/>
      <c r="I247" s="330"/>
      <c r="J247" s="201"/>
      <c r="K247" s="201"/>
      <c r="L247" s="201"/>
      <c r="M247" s="332"/>
      <c r="N247" s="330"/>
      <c r="O247" s="201"/>
      <c r="P247" s="201"/>
      <c r="Q247" s="201"/>
      <c r="R247" s="332"/>
      <c r="S247" s="330"/>
      <c r="T247" s="201"/>
      <c r="U247" s="201"/>
      <c r="V247" s="201"/>
      <c r="W247" s="332"/>
      <c r="X247" s="330"/>
      <c r="Y247" s="201"/>
      <c r="Z247" s="201"/>
      <c r="AA247" s="201"/>
      <c r="AB247" s="332"/>
    </row>
    <row r="248" spans="1:28" ht="16.149999999999999" customHeight="1" x14ac:dyDescent="0.2">
      <c r="A248" s="327"/>
      <c r="B248" s="41" t="s">
        <v>1260</v>
      </c>
      <c r="C248" s="332"/>
      <c r="D248" s="330"/>
      <c r="E248" s="241"/>
      <c r="F248" s="241"/>
      <c r="G248" s="241"/>
      <c r="H248" s="332"/>
      <c r="I248" s="330"/>
      <c r="J248" s="241"/>
      <c r="K248" s="241"/>
      <c r="L248" s="241"/>
      <c r="M248" s="332"/>
      <c r="N248" s="330"/>
      <c r="O248" s="241"/>
      <c r="P248" s="241"/>
      <c r="Q248" s="241"/>
      <c r="R248" s="332"/>
      <c r="S248" s="330"/>
      <c r="T248" s="241"/>
      <c r="U248" s="241"/>
      <c r="V248" s="241"/>
      <c r="W248" s="332"/>
      <c r="X248" s="330"/>
      <c r="Y248" s="241"/>
      <c r="Z248" s="241"/>
      <c r="AA248" s="241"/>
      <c r="AB248" s="332"/>
    </row>
    <row r="249" spans="1:28" ht="16.149999999999999" customHeight="1" x14ac:dyDescent="0.2">
      <c r="A249" s="327"/>
      <c r="B249" s="41" t="s">
        <v>1261</v>
      </c>
      <c r="C249" s="332"/>
      <c r="D249" s="330"/>
      <c r="E249" s="241"/>
      <c r="F249" s="241"/>
      <c r="G249" s="241"/>
      <c r="H249" s="332"/>
      <c r="I249" s="330"/>
      <c r="J249" s="241"/>
      <c r="K249" s="241"/>
      <c r="L249" s="241"/>
      <c r="M249" s="332"/>
      <c r="N249" s="330"/>
      <c r="O249" s="241"/>
      <c r="P249" s="241"/>
      <c r="Q249" s="241"/>
      <c r="R249" s="332"/>
      <c r="S249" s="330"/>
      <c r="T249" s="241"/>
      <c r="U249" s="241"/>
      <c r="V249" s="241"/>
      <c r="W249" s="332"/>
      <c r="X249" s="330"/>
      <c r="Y249" s="241"/>
      <c r="Z249" s="241"/>
      <c r="AA249" s="241"/>
      <c r="AB249" s="332"/>
    </row>
    <row r="250" spans="1:28" ht="16.149999999999999" customHeight="1" x14ac:dyDescent="0.2">
      <c r="A250" s="327"/>
      <c r="B250" s="80" t="s">
        <v>1288</v>
      </c>
      <c r="C250" s="332"/>
      <c r="D250" s="330"/>
      <c r="E250" s="241"/>
      <c r="F250" s="241"/>
      <c r="G250" s="241"/>
      <c r="H250" s="332"/>
      <c r="I250" s="330"/>
      <c r="J250" s="241"/>
      <c r="K250" s="241"/>
      <c r="L250" s="241"/>
      <c r="M250" s="332"/>
      <c r="N250" s="330"/>
      <c r="O250" s="241"/>
      <c r="P250" s="241"/>
      <c r="Q250" s="241"/>
      <c r="R250" s="332"/>
      <c r="S250" s="330"/>
      <c r="T250" s="241"/>
      <c r="U250" s="241"/>
      <c r="V250" s="241"/>
      <c r="W250" s="332"/>
      <c r="X250" s="330"/>
      <c r="Y250" s="241"/>
      <c r="Z250" s="241"/>
      <c r="AA250" s="241"/>
      <c r="AB250" s="332"/>
    </row>
    <row r="251" spans="1:28" ht="16.149999999999999" customHeight="1" x14ac:dyDescent="0.2">
      <c r="A251" s="327"/>
      <c r="B251" s="41" t="s">
        <v>1262</v>
      </c>
      <c r="C251" s="332"/>
      <c r="D251" s="330"/>
      <c r="E251" s="241"/>
      <c r="F251" s="241"/>
      <c r="G251" s="241"/>
      <c r="H251" s="332"/>
      <c r="I251" s="330"/>
      <c r="J251" s="241"/>
      <c r="K251" s="241"/>
      <c r="L251" s="241"/>
      <c r="M251" s="332"/>
      <c r="N251" s="330"/>
      <c r="O251" s="241"/>
      <c r="P251" s="241"/>
      <c r="Q251" s="241"/>
      <c r="R251" s="332"/>
      <c r="S251" s="330"/>
      <c r="T251" s="241"/>
      <c r="U251" s="241"/>
      <c r="V251" s="241"/>
      <c r="W251" s="332"/>
      <c r="X251" s="330"/>
      <c r="Y251" s="241"/>
      <c r="Z251" s="241"/>
      <c r="AA251" s="241"/>
      <c r="AB251" s="332"/>
    </row>
    <row r="252" spans="1:28" ht="16.149999999999999" customHeight="1" x14ac:dyDescent="0.2">
      <c r="A252" s="327"/>
      <c r="B252" s="41" t="s">
        <v>1263</v>
      </c>
      <c r="C252" s="332"/>
      <c r="D252" s="330"/>
      <c r="E252" s="241"/>
      <c r="F252" s="241"/>
      <c r="G252" s="241"/>
      <c r="H252" s="332"/>
      <c r="I252" s="330"/>
      <c r="J252" s="241"/>
      <c r="K252" s="241"/>
      <c r="L252" s="241"/>
      <c r="M252" s="332"/>
      <c r="N252" s="330"/>
      <c r="O252" s="241"/>
      <c r="P252" s="241"/>
      <c r="Q252" s="241"/>
      <c r="R252" s="332"/>
      <c r="S252" s="330"/>
      <c r="T252" s="241"/>
      <c r="U252" s="241"/>
      <c r="V252" s="241"/>
      <c r="W252" s="332"/>
      <c r="X252" s="330"/>
      <c r="Y252" s="241"/>
      <c r="Z252" s="241"/>
      <c r="AA252" s="241"/>
      <c r="AB252" s="332"/>
    </row>
    <row r="253" spans="1:28" ht="16.149999999999999" customHeight="1" x14ac:dyDescent="0.2">
      <c r="A253" s="327"/>
      <c r="B253" s="41" t="s">
        <v>1264</v>
      </c>
      <c r="C253" s="332"/>
      <c r="D253" s="330"/>
      <c r="E253" s="241"/>
      <c r="F253" s="241"/>
      <c r="G253" s="241"/>
      <c r="H253" s="332"/>
      <c r="I253" s="330"/>
      <c r="J253" s="241"/>
      <c r="K253" s="241"/>
      <c r="L253" s="241"/>
      <c r="M253" s="332"/>
      <c r="N253" s="330"/>
      <c r="O253" s="241"/>
      <c r="P253" s="241"/>
      <c r="Q253" s="241"/>
      <c r="R253" s="332"/>
      <c r="S253" s="330"/>
      <c r="T253" s="241"/>
      <c r="U253" s="241"/>
      <c r="V253" s="241"/>
      <c r="W253" s="332"/>
      <c r="X253" s="330"/>
      <c r="Y253" s="241"/>
      <c r="Z253" s="241"/>
      <c r="AA253" s="241"/>
      <c r="AB253" s="332"/>
    </row>
    <row r="254" spans="1:28" ht="16.149999999999999" customHeight="1" x14ac:dyDescent="0.2">
      <c r="A254" s="327"/>
      <c r="B254" s="41" t="s">
        <v>1265</v>
      </c>
      <c r="C254" s="332"/>
      <c r="D254" s="330"/>
      <c r="E254" s="241"/>
      <c r="F254" s="241"/>
      <c r="G254" s="241"/>
      <c r="H254" s="332"/>
      <c r="I254" s="330"/>
      <c r="J254" s="241"/>
      <c r="K254" s="241"/>
      <c r="L254" s="241"/>
      <c r="M254" s="332"/>
      <c r="N254" s="330"/>
      <c r="O254" s="241"/>
      <c r="P254" s="241"/>
      <c r="Q254" s="241"/>
      <c r="R254" s="332"/>
      <c r="S254" s="330"/>
      <c r="T254" s="241"/>
      <c r="U254" s="241"/>
      <c r="V254" s="241"/>
      <c r="W254" s="332"/>
      <c r="X254" s="330"/>
      <c r="Y254" s="241"/>
      <c r="Z254" s="241"/>
      <c r="AA254" s="241"/>
      <c r="AB254" s="332"/>
    </row>
    <row r="255" spans="1:28" ht="16.149999999999999" customHeight="1" x14ac:dyDescent="0.2">
      <c r="A255" s="327"/>
      <c r="B255" s="41" t="s">
        <v>1266</v>
      </c>
      <c r="C255" s="332"/>
      <c r="D255" s="330"/>
      <c r="E255" s="241"/>
      <c r="F255" s="241"/>
      <c r="G255" s="241"/>
      <c r="H255" s="332"/>
      <c r="I255" s="330"/>
      <c r="J255" s="241"/>
      <c r="K255" s="241"/>
      <c r="L255" s="241"/>
      <c r="M255" s="332"/>
      <c r="N255" s="330"/>
      <c r="O255" s="241"/>
      <c r="P255" s="241"/>
      <c r="Q255" s="241"/>
      <c r="R255" s="332"/>
      <c r="S255" s="330"/>
      <c r="T255" s="241"/>
      <c r="U255" s="241"/>
      <c r="V255" s="241"/>
      <c r="W255" s="332"/>
      <c r="X255" s="330"/>
      <c r="Y255" s="241"/>
      <c r="Z255" s="241"/>
      <c r="AA255" s="241"/>
      <c r="AB255" s="332"/>
    </row>
    <row r="256" spans="1:28" ht="16.149999999999999" customHeight="1" x14ac:dyDescent="0.2">
      <c r="A256" s="327"/>
      <c r="B256" s="41" t="s">
        <v>1267</v>
      </c>
      <c r="C256" s="332"/>
      <c r="D256" s="330"/>
      <c r="E256" s="241"/>
      <c r="F256" s="241"/>
      <c r="G256" s="241"/>
      <c r="H256" s="332"/>
      <c r="I256" s="330"/>
      <c r="J256" s="241"/>
      <c r="K256" s="241"/>
      <c r="L256" s="241"/>
      <c r="M256" s="332"/>
      <c r="N256" s="330"/>
      <c r="O256" s="241"/>
      <c r="P256" s="241"/>
      <c r="Q256" s="241"/>
      <c r="R256" s="332"/>
      <c r="S256" s="330"/>
      <c r="T256" s="241"/>
      <c r="U256" s="241"/>
      <c r="V256" s="241"/>
      <c r="W256" s="332"/>
      <c r="X256" s="330"/>
      <c r="Y256" s="241"/>
      <c r="Z256" s="241"/>
      <c r="AA256" s="241"/>
      <c r="AB256" s="332"/>
    </row>
    <row r="257" spans="1:28" ht="16.149999999999999" customHeight="1" x14ac:dyDescent="0.2">
      <c r="A257" s="327"/>
      <c r="B257" s="41" t="s">
        <v>1268</v>
      </c>
      <c r="C257" s="332"/>
      <c r="D257" s="330"/>
      <c r="E257" s="241"/>
      <c r="F257" s="241"/>
      <c r="G257" s="241"/>
      <c r="H257" s="332"/>
      <c r="I257" s="330"/>
      <c r="J257" s="241"/>
      <c r="K257" s="241"/>
      <c r="L257" s="241"/>
      <c r="M257" s="332"/>
      <c r="N257" s="330"/>
      <c r="O257" s="241"/>
      <c r="P257" s="241"/>
      <c r="Q257" s="241"/>
      <c r="R257" s="332"/>
      <c r="S257" s="330"/>
      <c r="T257" s="241"/>
      <c r="U257" s="241"/>
      <c r="V257" s="241"/>
      <c r="W257" s="332"/>
      <c r="X257" s="330"/>
      <c r="Y257" s="241"/>
      <c r="Z257" s="241"/>
      <c r="AA257" s="241"/>
      <c r="AB257" s="332"/>
    </row>
    <row r="258" spans="1:28" ht="16.149999999999999" customHeight="1" x14ac:dyDescent="0.2">
      <c r="A258" s="327"/>
      <c r="B258" s="41" t="s">
        <v>1269</v>
      </c>
      <c r="C258" s="332"/>
      <c r="D258" s="330"/>
      <c r="E258" s="241"/>
      <c r="F258" s="241"/>
      <c r="G258" s="241"/>
      <c r="H258" s="332"/>
      <c r="I258" s="330"/>
      <c r="J258" s="241"/>
      <c r="K258" s="241"/>
      <c r="L258" s="241"/>
      <c r="M258" s="332"/>
      <c r="N258" s="330"/>
      <c r="O258" s="241"/>
      <c r="P258" s="241"/>
      <c r="Q258" s="241"/>
      <c r="R258" s="332"/>
      <c r="S258" s="330"/>
      <c r="T258" s="241"/>
      <c r="U258" s="241"/>
      <c r="V258" s="241"/>
      <c r="W258" s="332"/>
      <c r="X258" s="330"/>
      <c r="Y258" s="241"/>
      <c r="Z258" s="241"/>
      <c r="AA258" s="241"/>
      <c r="AB258" s="332"/>
    </row>
    <row r="259" spans="1:28" ht="16.149999999999999" customHeight="1" x14ac:dyDescent="0.2">
      <c r="A259" s="327"/>
      <c r="B259" s="41" t="s">
        <v>1270</v>
      </c>
      <c r="C259" s="332"/>
      <c r="D259" s="330"/>
      <c r="E259" s="241"/>
      <c r="F259" s="241"/>
      <c r="G259" s="241"/>
      <c r="H259" s="332"/>
      <c r="I259" s="330"/>
      <c r="J259" s="241"/>
      <c r="K259" s="241"/>
      <c r="L259" s="241"/>
      <c r="M259" s="332"/>
      <c r="N259" s="330"/>
      <c r="O259" s="241"/>
      <c r="P259" s="241"/>
      <c r="Q259" s="241"/>
      <c r="R259" s="332"/>
      <c r="S259" s="330"/>
      <c r="T259" s="241"/>
      <c r="U259" s="241"/>
      <c r="V259" s="241"/>
      <c r="W259" s="332"/>
      <c r="X259" s="330"/>
      <c r="Y259" s="241"/>
      <c r="Z259" s="241"/>
      <c r="AA259" s="241"/>
      <c r="AB259" s="332"/>
    </row>
    <row r="260" spans="1:28" ht="16.149999999999999" customHeight="1" x14ac:dyDescent="0.2">
      <c r="A260" s="327"/>
      <c r="B260" s="41" t="s">
        <v>1271</v>
      </c>
      <c r="C260" s="332"/>
      <c r="D260" s="330"/>
      <c r="E260" s="241"/>
      <c r="F260" s="241"/>
      <c r="G260" s="241"/>
      <c r="H260" s="332"/>
      <c r="I260" s="330"/>
      <c r="J260" s="241"/>
      <c r="K260" s="241"/>
      <c r="L260" s="241"/>
      <c r="M260" s="332"/>
      <c r="N260" s="330"/>
      <c r="O260" s="241"/>
      <c r="P260" s="241"/>
      <c r="Q260" s="241"/>
      <c r="R260" s="332"/>
      <c r="S260" s="330"/>
      <c r="T260" s="241"/>
      <c r="U260" s="241"/>
      <c r="V260" s="241"/>
      <c r="W260" s="332"/>
      <c r="X260" s="330"/>
      <c r="Y260" s="241"/>
      <c r="Z260" s="241"/>
      <c r="AA260" s="241"/>
      <c r="AB260" s="332"/>
    </row>
    <row r="261" spans="1:28" ht="16.149999999999999" customHeight="1" x14ac:dyDescent="0.2">
      <c r="A261" s="327"/>
      <c r="B261" s="41" t="s">
        <v>1272</v>
      </c>
      <c r="C261" s="332"/>
      <c r="D261" s="330"/>
      <c r="E261" s="241"/>
      <c r="F261" s="241"/>
      <c r="G261" s="241"/>
      <c r="H261" s="332"/>
      <c r="I261" s="330"/>
      <c r="J261" s="241"/>
      <c r="K261" s="241"/>
      <c r="L261" s="241"/>
      <c r="M261" s="332"/>
      <c r="N261" s="330"/>
      <c r="O261" s="241"/>
      <c r="P261" s="241"/>
      <c r="Q261" s="241"/>
      <c r="R261" s="332"/>
      <c r="S261" s="330"/>
      <c r="T261" s="241"/>
      <c r="U261" s="241"/>
      <c r="V261" s="241"/>
      <c r="W261" s="332"/>
      <c r="X261" s="330"/>
      <c r="Y261" s="241"/>
      <c r="Z261" s="241"/>
      <c r="AA261" s="241"/>
      <c r="AB261" s="332"/>
    </row>
    <row r="262" spans="1:28" ht="16.149999999999999" customHeight="1" x14ac:dyDescent="0.2">
      <c r="A262" s="328"/>
      <c r="B262" s="55" t="s">
        <v>1273</v>
      </c>
      <c r="C262" s="333"/>
      <c r="D262" s="331"/>
      <c r="E262" s="241"/>
      <c r="F262" s="241"/>
      <c r="G262" s="241"/>
      <c r="H262" s="333"/>
      <c r="I262" s="331"/>
      <c r="J262" s="241"/>
      <c r="K262" s="241"/>
      <c r="L262" s="241"/>
      <c r="M262" s="333"/>
      <c r="N262" s="331"/>
      <c r="O262" s="241"/>
      <c r="P262" s="241"/>
      <c r="Q262" s="241"/>
      <c r="R262" s="333"/>
      <c r="S262" s="331"/>
      <c r="T262" s="241"/>
      <c r="U262" s="241"/>
      <c r="V262" s="241"/>
      <c r="W262" s="333"/>
      <c r="X262" s="331"/>
      <c r="Y262" s="241"/>
      <c r="Z262" s="241"/>
      <c r="AA262" s="241"/>
      <c r="AB262" s="333"/>
    </row>
    <row r="263" spans="1:28" ht="16.149999999999999" customHeight="1" x14ac:dyDescent="0.2">
      <c r="A263" s="326"/>
      <c r="B263" s="41" t="s">
        <v>1274</v>
      </c>
      <c r="C263" s="327"/>
      <c r="D263" s="327"/>
      <c r="E263" s="228"/>
      <c r="F263" s="228"/>
      <c r="G263" s="228"/>
      <c r="H263" s="327"/>
      <c r="I263" s="327"/>
      <c r="J263" s="228"/>
      <c r="K263" s="228"/>
      <c r="L263" s="228"/>
      <c r="M263" s="327"/>
      <c r="N263" s="327"/>
      <c r="O263" s="228"/>
      <c r="P263" s="228"/>
      <c r="Q263" s="228"/>
      <c r="R263" s="332"/>
      <c r="S263" s="327"/>
      <c r="T263" s="228"/>
      <c r="U263" s="228"/>
      <c r="V263" s="228"/>
      <c r="W263" s="327"/>
      <c r="X263" s="327"/>
      <c r="Y263" s="228"/>
      <c r="Z263" s="228"/>
      <c r="AA263" s="228"/>
      <c r="AB263" s="327"/>
    </row>
    <row r="264" spans="1:28" ht="16.149999999999999" customHeight="1" x14ac:dyDescent="0.2">
      <c r="A264" s="327"/>
      <c r="B264" s="41" t="s">
        <v>1275</v>
      </c>
      <c r="C264" s="327"/>
      <c r="D264" s="327"/>
      <c r="E264" s="241"/>
      <c r="F264" s="241"/>
      <c r="G264" s="241"/>
      <c r="H264" s="327"/>
      <c r="I264" s="327"/>
      <c r="J264" s="241"/>
      <c r="K264" s="241"/>
      <c r="L264" s="241"/>
      <c r="M264" s="327"/>
      <c r="N264" s="327"/>
      <c r="O264" s="241"/>
      <c r="P264" s="241"/>
      <c r="Q264" s="241"/>
      <c r="R264" s="332"/>
      <c r="S264" s="327"/>
      <c r="T264" s="241"/>
      <c r="U264" s="241"/>
      <c r="V264" s="241"/>
      <c r="W264" s="327"/>
      <c r="X264" s="327"/>
      <c r="Y264" s="241"/>
      <c r="Z264" s="241"/>
      <c r="AA264" s="241"/>
      <c r="AB264" s="327"/>
    </row>
    <row r="265" spans="1:28" ht="33.75" customHeight="1" x14ac:dyDescent="0.2">
      <c r="A265" s="327"/>
      <c r="B265" s="41" t="s">
        <v>1276</v>
      </c>
      <c r="C265" s="327"/>
      <c r="D265" s="327"/>
      <c r="E265" s="241"/>
      <c r="F265" s="241"/>
      <c r="G265" s="241"/>
      <c r="H265" s="327"/>
      <c r="I265" s="327"/>
      <c r="J265" s="241"/>
      <c r="K265" s="241"/>
      <c r="L265" s="241"/>
      <c r="M265" s="327"/>
      <c r="N265" s="327"/>
      <c r="O265" s="241"/>
      <c r="P265" s="241"/>
      <c r="Q265" s="241"/>
      <c r="R265" s="332"/>
      <c r="S265" s="327"/>
      <c r="T265" s="241"/>
      <c r="U265" s="241"/>
      <c r="V265" s="241"/>
      <c r="W265" s="327"/>
      <c r="X265" s="327"/>
      <c r="Y265" s="241"/>
      <c r="Z265" s="241"/>
      <c r="AA265" s="241"/>
      <c r="AB265" s="327"/>
    </row>
    <row r="266" spans="1:28" ht="16.149999999999999" customHeight="1" x14ac:dyDescent="0.2">
      <c r="A266" s="327"/>
      <c r="B266" s="41" t="s">
        <v>1277</v>
      </c>
      <c r="C266" s="327"/>
      <c r="D266" s="327"/>
      <c r="E266" s="241"/>
      <c r="F266" s="241"/>
      <c r="G266" s="241"/>
      <c r="H266" s="327"/>
      <c r="I266" s="327"/>
      <c r="J266" s="241"/>
      <c r="K266" s="241"/>
      <c r="L266" s="241"/>
      <c r="M266" s="327"/>
      <c r="N266" s="327"/>
      <c r="O266" s="241"/>
      <c r="P266" s="241"/>
      <c r="Q266" s="241"/>
      <c r="R266" s="332"/>
      <c r="S266" s="327"/>
      <c r="T266" s="241"/>
      <c r="U266" s="241"/>
      <c r="V266" s="241"/>
      <c r="W266" s="327"/>
      <c r="X266" s="327"/>
      <c r="Y266" s="241"/>
      <c r="Z266" s="241"/>
      <c r="AA266" s="241"/>
      <c r="AB266" s="327"/>
    </row>
    <row r="267" spans="1:28" ht="22.5" customHeight="1" x14ac:dyDescent="0.2">
      <c r="A267" s="327"/>
      <c r="B267" s="41" t="s">
        <v>1278</v>
      </c>
      <c r="C267" s="327"/>
      <c r="D267" s="327"/>
      <c r="E267" s="241"/>
      <c r="F267" s="241"/>
      <c r="G267" s="241"/>
      <c r="H267" s="327"/>
      <c r="I267" s="327"/>
      <c r="J267" s="241"/>
      <c r="K267" s="241"/>
      <c r="L267" s="241"/>
      <c r="M267" s="327"/>
      <c r="N267" s="327"/>
      <c r="O267" s="241"/>
      <c r="P267" s="241"/>
      <c r="Q267" s="241"/>
      <c r="R267" s="332"/>
      <c r="S267" s="327"/>
      <c r="T267" s="241"/>
      <c r="U267" s="241"/>
      <c r="V267" s="241"/>
      <c r="W267" s="327"/>
      <c r="X267" s="327"/>
      <c r="Y267" s="241"/>
      <c r="Z267" s="241"/>
      <c r="AA267" s="241"/>
      <c r="AB267" s="327"/>
    </row>
    <row r="268" spans="1:28" ht="16.149999999999999" customHeight="1" x14ac:dyDescent="0.2">
      <c r="A268" s="327"/>
      <c r="B268" s="41" t="s">
        <v>1279</v>
      </c>
      <c r="C268" s="327"/>
      <c r="D268" s="327"/>
      <c r="E268" s="227"/>
      <c r="F268" s="227"/>
      <c r="G268" s="227"/>
      <c r="H268" s="327"/>
      <c r="I268" s="327"/>
      <c r="J268" s="227"/>
      <c r="K268" s="227"/>
      <c r="L268" s="227"/>
      <c r="M268" s="327"/>
      <c r="N268" s="327"/>
      <c r="O268" s="227"/>
      <c r="P268" s="227"/>
      <c r="Q268" s="227"/>
      <c r="R268" s="332"/>
      <c r="S268" s="327"/>
      <c r="T268" s="227"/>
      <c r="U268" s="227"/>
      <c r="V268" s="227"/>
      <c r="W268" s="327"/>
      <c r="X268" s="327"/>
      <c r="Y268" s="227"/>
      <c r="Z268" s="227"/>
      <c r="AA268" s="227"/>
      <c r="AB268" s="327"/>
    </row>
    <row r="269" spans="1:28" ht="16.149999999999999" customHeight="1" x14ac:dyDescent="0.2">
      <c r="A269" s="327"/>
      <c r="B269" s="41" t="s">
        <v>1280</v>
      </c>
      <c r="C269" s="327"/>
      <c r="D269" s="327"/>
      <c r="E269" s="227"/>
      <c r="F269" s="227"/>
      <c r="G269" s="227"/>
      <c r="H269" s="327"/>
      <c r="I269" s="327"/>
      <c r="J269" s="227"/>
      <c r="K269" s="227"/>
      <c r="L269" s="227"/>
      <c r="M269" s="327"/>
      <c r="N269" s="327"/>
      <c r="O269" s="227"/>
      <c r="P269" s="227"/>
      <c r="Q269" s="227"/>
      <c r="R269" s="332"/>
      <c r="S269" s="327"/>
      <c r="T269" s="227"/>
      <c r="U269" s="227"/>
      <c r="V269" s="227"/>
      <c r="W269" s="327"/>
      <c r="X269" s="327"/>
      <c r="Y269" s="227"/>
      <c r="Z269" s="227"/>
      <c r="AA269" s="227"/>
      <c r="AB269" s="327"/>
    </row>
    <row r="270" spans="1:28" ht="16.149999999999999" customHeight="1" x14ac:dyDescent="0.2">
      <c r="A270" s="327"/>
      <c r="B270" s="41" t="s">
        <v>1281</v>
      </c>
      <c r="C270" s="327"/>
      <c r="D270" s="327"/>
      <c r="E270" s="227"/>
      <c r="F270" s="227"/>
      <c r="G270" s="227"/>
      <c r="H270" s="327"/>
      <c r="I270" s="327"/>
      <c r="J270" s="227"/>
      <c r="K270" s="227"/>
      <c r="L270" s="227"/>
      <c r="M270" s="327"/>
      <c r="N270" s="327"/>
      <c r="O270" s="227"/>
      <c r="P270" s="227"/>
      <c r="Q270" s="227"/>
      <c r="R270" s="332"/>
      <c r="S270" s="327"/>
      <c r="T270" s="227"/>
      <c r="U270" s="227"/>
      <c r="V270" s="227"/>
      <c r="W270" s="327"/>
      <c r="X270" s="327"/>
      <c r="Y270" s="227"/>
      <c r="Z270" s="227"/>
      <c r="AA270" s="227"/>
      <c r="AB270" s="327"/>
    </row>
    <row r="271" spans="1:28" ht="16.149999999999999" customHeight="1" x14ac:dyDescent="0.2">
      <c r="A271" s="327"/>
      <c r="B271" s="41" t="s">
        <v>1282</v>
      </c>
      <c r="C271" s="327"/>
      <c r="D271" s="327"/>
      <c r="E271" s="227"/>
      <c r="F271" s="227"/>
      <c r="G271" s="227"/>
      <c r="H271" s="327"/>
      <c r="I271" s="327"/>
      <c r="J271" s="227"/>
      <c r="K271" s="227"/>
      <c r="L271" s="227"/>
      <c r="M271" s="327"/>
      <c r="N271" s="327"/>
      <c r="O271" s="227"/>
      <c r="P271" s="227"/>
      <c r="Q271" s="227"/>
      <c r="R271" s="332"/>
      <c r="S271" s="327"/>
      <c r="T271" s="227"/>
      <c r="U271" s="227"/>
      <c r="V271" s="227"/>
      <c r="W271" s="327"/>
      <c r="X271" s="327"/>
      <c r="Y271" s="227"/>
      <c r="Z271" s="227"/>
      <c r="AA271" s="227"/>
      <c r="AB271" s="327"/>
    </row>
    <row r="272" spans="1:28" ht="16.149999999999999" customHeight="1" x14ac:dyDescent="0.2">
      <c r="A272" s="327"/>
      <c r="B272" s="41" t="s">
        <v>1283</v>
      </c>
      <c r="C272" s="327"/>
      <c r="D272" s="327"/>
      <c r="E272" s="227"/>
      <c r="F272" s="227"/>
      <c r="G272" s="227"/>
      <c r="H272" s="327"/>
      <c r="I272" s="327"/>
      <c r="J272" s="227"/>
      <c r="K272" s="227"/>
      <c r="L272" s="227"/>
      <c r="M272" s="327"/>
      <c r="N272" s="327"/>
      <c r="O272" s="227"/>
      <c r="P272" s="227"/>
      <c r="Q272" s="227"/>
      <c r="R272" s="332"/>
      <c r="S272" s="327"/>
      <c r="T272" s="227"/>
      <c r="U272" s="227"/>
      <c r="V272" s="227"/>
      <c r="W272" s="327"/>
      <c r="X272" s="327"/>
      <c r="Y272" s="227"/>
      <c r="Z272" s="227"/>
      <c r="AA272" s="227"/>
      <c r="AB272" s="327"/>
    </row>
    <row r="273" spans="1:28" ht="16.149999999999999" customHeight="1" x14ac:dyDescent="0.2">
      <c r="A273" s="327"/>
      <c r="B273" s="41" t="s">
        <v>1284</v>
      </c>
      <c r="C273" s="327"/>
      <c r="D273" s="327"/>
      <c r="E273" s="227"/>
      <c r="F273" s="227"/>
      <c r="G273" s="227"/>
      <c r="H273" s="327"/>
      <c r="I273" s="327"/>
      <c r="J273" s="227"/>
      <c r="K273" s="227"/>
      <c r="L273" s="227"/>
      <c r="M273" s="327"/>
      <c r="N273" s="327"/>
      <c r="O273" s="227"/>
      <c r="P273" s="227"/>
      <c r="Q273" s="227"/>
      <c r="R273" s="332"/>
      <c r="S273" s="327"/>
      <c r="T273" s="227"/>
      <c r="U273" s="227"/>
      <c r="V273" s="227"/>
      <c r="W273" s="327"/>
      <c r="X273" s="327"/>
      <c r="Y273" s="227"/>
      <c r="Z273" s="227"/>
      <c r="AA273" s="227"/>
      <c r="AB273" s="327"/>
    </row>
    <row r="274" spans="1:28" ht="16.149999999999999" customHeight="1" x14ac:dyDescent="0.2">
      <c r="A274" s="327"/>
      <c r="B274" s="41" t="s">
        <v>1285</v>
      </c>
      <c r="C274" s="327"/>
      <c r="D274" s="327"/>
      <c r="E274" s="227"/>
      <c r="F274" s="227"/>
      <c r="G274" s="227"/>
      <c r="H274" s="327"/>
      <c r="I274" s="327"/>
      <c r="J274" s="227"/>
      <c r="K274" s="227"/>
      <c r="L274" s="227"/>
      <c r="M274" s="327"/>
      <c r="N274" s="327"/>
      <c r="O274" s="227"/>
      <c r="P274" s="227"/>
      <c r="Q274" s="227"/>
      <c r="R274" s="332"/>
      <c r="S274" s="327"/>
      <c r="T274" s="227"/>
      <c r="U274" s="227"/>
      <c r="V274" s="227"/>
      <c r="W274" s="327"/>
      <c r="X274" s="327"/>
      <c r="Y274" s="227"/>
      <c r="Z274" s="227"/>
      <c r="AA274" s="227"/>
      <c r="AB274" s="327"/>
    </row>
    <row r="275" spans="1:28" ht="16.149999999999999" customHeight="1" x14ac:dyDescent="0.2">
      <c r="A275" s="327"/>
      <c r="B275" s="41" t="s">
        <v>1286</v>
      </c>
      <c r="C275" s="327"/>
      <c r="D275" s="327"/>
      <c r="E275" s="227"/>
      <c r="F275" s="227"/>
      <c r="G275" s="227"/>
      <c r="H275" s="327"/>
      <c r="I275" s="327"/>
      <c r="J275" s="227"/>
      <c r="K275" s="227"/>
      <c r="L275" s="227"/>
      <c r="M275" s="327"/>
      <c r="N275" s="327"/>
      <c r="O275" s="227"/>
      <c r="P275" s="227"/>
      <c r="Q275" s="227"/>
      <c r="R275" s="332"/>
      <c r="S275" s="327"/>
      <c r="T275" s="227"/>
      <c r="U275" s="227"/>
      <c r="V275" s="227"/>
      <c r="W275" s="327"/>
      <c r="X275" s="327"/>
      <c r="Y275" s="227"/>
      <c r="Z275" s="227"/>
      <c r="AA275" s="227"/>
      <c r="AB275" s="327"/>
    </row>
    <row r="276" spans="1:28" ht="16.149999999999999" customHeight="1" x14ac:dyDescent="0.2">
      <c r="A276" s="328"/>
      <c r="B276" s="55" t="s">
        <v>1287</v>
      </c>
      <c r="C276" s="328"/>
      <c r="D276" s="328"/>
      <c r="E276" s="228"/>
      <c r="F276" s="228"/>
      <c r="G276" s="228"/>
      <c r="H276" s="328"/>
      <c r="I276" s="328"/>
      <c r="J276" s="228"/>
      <c r="K276" s="228"/>
      <c r="L276" s="228"/>
      <c r="M276" s="328"/>
      <c r="N276" s="328"/>
      <c r="O276" s="228"/>
      <c r="P276" s="228"/>
      <c r="Q276" s="228"/>
      <c r="R276" s="333"/>
      <c r="S276" s="328"/>
      <c r="T276" s="228"/>
      <c r="U276" s="228"/>
      <c r="V276" s="228"/>
      <c r="W276" s="328"/>
      <c r="X276" s="328"/>
      <c r="Y276" s="228"/>
      <c r="Z276" s="228"/>
      <c r="AA276" s="228"/>
      <c r="AB276" s="328"/>
    </row>
    <row r="277" spans="1:28" ht="31.15" customHeight="1" x14ac:dyDescent="0.2">
      <c r="A277" s="326">
        <v>9</v>
      </c>
      <c r="B277" s="41" t="s">
        <v>798</v>
      </c>
      <c r="C277" s="334">
        <f>D277+E277+F277+G277</f>
        <v>0</v>
      </c>
      <c r="D277" s="329">
        <v>0</v>
      </c>
      <c r="E277" s="245">
        <v>0</v>
      </c>
      <c r="F277" s="245">
        <v>0</v>
      </c>
      <c r="G277" s="245">
        <v>0</v>
      </c>
      <c r="H277" s="334">
        <f>I277+J277+K277+L277</f>
        <v>0</v>
      </c>
      <c r="I277" s="329">
        <v>0</v>
      </c>
      <c r="J277" s="245">
        <v>0</v>
      </c>
      <c r="K277" s="245">
        <v>0</v>
      </c>
      <c r="L277" s="245">
        <v>0</v>
      </c>
      <c r="M277" s="334">
        <f>N277</f>
        <v>1417</v>
      </c>
      <c r="N277" s="329">
        <v>1417</v>
      </c>
      <c r="O277" s="245">
        <v>0</v>
      </c>
      <c r="P277" s="245">
        <v>0</v>
      </c>
      <c r="Q277" s="245">
        <v>0</v>
      </c>
      <c r="R277" s="334">
        <f>S277</f>
        <v>1417</v>
      </c>
      <c r="S277" s="329">
        <v>1417</v>
      </c>
      <c r="T277" s="245">
        <v>0</v>
      </c>
      <c r="U277" s="245">
        <v>0</v>
      </c>
      <c r="V277" s="245">
        <v>0</v>
      </c>
      <c r="W277" s="329">
        <v>0</v>
      </c>
      <c r="X277" s="329">
        <v>0</v>
      </c>
      <c r="Y277" s="245">
        <v>0</v>
      </c>
      <c r="Z277" s="245">
        <v>0</v>
      </c>
      <c r="AA277" s="245">
        <v>0</v>
      </c>
      <c r="AB277" s="334">
        <f>C277+H277+M277+R277+W277</f>
        <v>2834</v>
      </c>
    </row>
    <row r="278" spans="1:28" ht="18" customHeight="1" x14ac:dyDescent="0.2">
      <c r="A278" s="327"/>
      <c r="B278" s="80" t="s">
        <v>789</v>
      </c>
      <c r="C278" s="332"/>
      <c r="D278" s="330"/>
      <c r="E278" s="245"/>
      <c r="F278" s="245"/>
      <c r="G278" s="245"/>
      <c r="H278" s="332"/>
      <c r="I278" s="330"/>
      <c r="J278" s="245"/>
      <c r="K278" s="245"/>
      <c r="L278" s="245"/>
      <c r="M278" s="332"/>
      <c r="N278" s="330"/>
      <c r="O278" s="245"/>
      <c r="P278" s="245"/>
      <c r="Q278" s="245"/>
      <c r="R278" s="332"/>
      <c r="S278" s="330"/>
      <c r="T278" s="245"/>
      <c r="U278" s="245"/>
      <c r="V278" s="245"/>
      <c r="W278" s="330"/>
      <c r="X278" s="330"/>
      <c r="Y278" s="245"/>
      <c r="Z278" s="245"/>
      <c r="AA278" s="245"/>
      <c r="AB278" s="332"/>
    </row>
    <row r="279" spans="1:28" ht="18" customHeight="1" x14ac:dyDescent="0.2">
      <c r="A279" s="327"/>
      <c r="B279" s="41" t="s">
        <v>1424</v>
      </c>
      <c r="C279" s="332"/>
      <c r="D279" s="330"/>
      <c r="E279" s="245"/>
      <c r="F279" s="245"/>
      <c r="G279" s="245"/>
      <c r="H279" s="332"/>
      <c r="I279" s="330"/>
      <c r="J279" s="245"/>
      <c r="K279" s="245"/>
      <c r="L279" s="245"/>
      <c r="M279" s="332"/>
      <c r="N279" s="330"/>
      <c r="O279" s="245"/>
      <c r="P279" s="245"/>
      <c r="Q279" s="245"/>
      <c r="R279" s="332"/>
      <c r="S279" s="330"/>
      <c r="T279" s="245"/>
      <c r="U279" s="245"/>
      <c r="V279" s="245"/>
      <c r="W279" s="330"/>
      <c r="X279" s="330"/>
      <c r="Y279" s="245"/>
      <c r="Z279" s="245"/>
      <c r="AA279" s="245"/>
      <c r="AB279" s="332"/>
    </row>
    <row r="280" spans="1:28" ht="18" customHeight="1" x14ac:dyDescent="0.2">
      <c r="A280" s="327"/>
      <c r="B280" s="41" t="s">
        <v>1425</v>
      </c>
      <c r="C280" s="332"/>
      <c r="D280" s="330"/>
      <c r="E280" s="245"/>
      <c r="F280" s="245"/>
      <c r="G280" s="245"/>
      <c r="H280" s="332"/>
      <c r="I280" s="330"/>
      <c r="J280" s="245"/>
      <c r="K280" s="245"/>
      <c r="L280" s="245"/>
      <c r="M280" s="332"/>
      <c r="N280" s="330"/>
      <c r="O280" s="245"/>
      <c r="P280" s="245"/>
      <c r="Q280" s="245"/>
      <c r="R280" s="332"/>
      <c r="S280" s="330"/>
      <c r="T280" s="245"/>
      <c r="U280" s="245"/>
      <c r="V280" s="245"/>
      <c r="W280" s="330"/>
      <c r="X280" s="330"/>
      <c r="Y280" s="245"/>
      <c r="Z280" s="245"/>
      <c r="AA280" s="245"/>
      <c r="AB280" s="332"/>
    </row>
    <row r="281" spans="1:28" ht="18" customHeight="1" x14ac:dyDescent="0.2">
      <c r="A281" s="327"/>
      <c r="B281" s="41" t="s">
        <v>1426</v>
      </c>
      <c r="C281" s="332"/>
      <c r="D281" s="330"/>
      <c r="E281" s="245"/>
      <c r="F281" s="245"/>
      <c r="G281" s="245"/>
      <c r="H281" s="332"/>
      <c r="I281" s="330"/>
      <c r="J281" s="245"/>
      <c r="K281" s="245"/>
      <c r="L281" s="245"/>
      <c r="M281" s="332"/>
      <c r="N281" s="330"/>
      <c r="O281" s="245"/>
      <c r="P281" s="245"/>
      <c r="Q281" s="245"/>
      <c r="R281" s="332"/>
      <c r="S281" s="330"/>
      <c r="T281" s="245"/>
      <c r="U281" s="245"/>
      <c r="V281" s="245"/>
      <c r="W281" s="330"/>
      <c r="X281" s="330"/>
      <c r="Y281" s="245"/>
      <c r="Z281" s="245"/>
      <c r="AA281" s="245"/>
      <c r="AB281" s="332"/>
    </row>
    <row r="282" spans="1:28" ht="18" customHeight="1" x14ac:dyDescent="0.2">
      <c r="A282" s="327"/>
      <c r="B282" s="41" t="s">
        <v>1427</v>
      </c>
      <c r="C282" s="332"/>
      <c r="D282" s="330"/>
      <c r="E282" s="245"/>
      <c r="F282" s="245"/>
      <c r="G282" s="245"/>
      <c r="H282" s="332"/>
      <c r="I282" s="330"/>
      <c r="J282" s="245"/>
      <c r="K282" s="245"/>
      <c r="L282" s="245"/>
      <c r="M282" s="332"/>
      <c r="N282" s="330"/>
      <c r="O282" s="245"/>
      <c r="P282" s="245"/>
      <c r="Q282" s="245"/>
      <c r="R282" s="332"/>
      <c r="S282" s="330"/>
      <c r="T282" s="245"/>
      <c r="U282" s="245"/>
      <c r="V282" s="245"/>
      <c r="W282" s="330"/>
      <c r="X282" s="330"/>
      <c r="Y282" s="245"/>
      <c r="Z282" s="245"/>
      <c r="AA282" s="245"/>
      <c r="AB282" s="332"/>
    </row>
    <row r="283" spans="1:28" ht="18" customHeight="1" x14ac:dyDescent="0.2">
      <c r="A283" s="327"/>
      <c r="B283" s="41" t="s">
        <v>1428</v>
      </c>
      <c r="C283" s="332"/>
      <c r="D283" s="330"/>
      <c r="E283" s="245"/>
      <c r="F283" s="245"/>
      <c r="G283" s="245"/>
      <c r="H283" s="332"/>
      <c r="I283" s="330"/>
      <c r="J283" s="245"/>
      <c r="K283" s="245"/>
      <c r="L283" s="245"/>
      <c r="M283" s="332"/>
      <c r="N283" s="330"/>
      <c r="O283" s="245"/>
      <c r="P283" s="245"/>
      <c r="Q283" s="245"/>
      <c r="R283" s="332"/>
      <c r="S283" s="330"/>
      <c r="T283" s="245"/>
      <c r="U283" s="245"/>
      <c r="V283" s="245"/>
      <c r="W283" s="330"/>
      <c r="X283" s="330"/>
      <c r="Y283" s="245"/>
      <c r="Z283" s="245"/>
      <c r="AA283" s="245"/>
      <c r="AB283" s="332"/>
    </row>
    <row r="284" spans="1:28" ht="18" customHeight="1" x14ac:dyDescent="0.2">
      <c r="A284" s="327"/>
      <c r="B284" s="41" t="s">
        <v>1429</v>
      </c>
      <c r="C284" s="332"/>
      <c r="D284" s="330"/>
      <c r="E284" s="245"/>
      <c r="F284" s="245"/>
      <c r="G284" s="245"/>
      <c r="H284" s="332"/>
      <c r="I284" s="330"/>
      <c r="J284" s="245"/>
      <c r="K284" s="245"/>
      <c r="L284" s="245"/>
      <c r="M284" s="332"/>
      <c r="N284" s="330"/>
      <c r="O284" s="245"/>
      <c r="P284" s="245"/>
      <c r="Q284" s="245"/>
      <c r="R284" s="332"/>
      <c r="S284" s="330"/>
      <c r="T284" s="245"/>
      <c r="U284" s="245"/>
      <c r="V284" s="245"/>
      <c r="W284" s="330"/>
      <c r="X284" s="330"/>
      <c r="Y284" s="245"/>
      <c r="Z284" s="245"/>
      <c r="AA284" s="245"/>
      <c r="AB284" s="332"/>
    </row>
    <row r="285" spans="1:28" ht="18" customHeight="1" x14ac:dyDescent="0.2">
      <c r="A285" s="327"/>
      <c r="B285" s="41" t="s">
        <v>1430</v>
      </c>
      <c r="C285" s="332"/>
      <c r="D285" s="330"/>
      <c r="E285" s="245"/>
      <c r="F285" s="245"/>
      <c r="G285" s="245"/>
      <c r="H285" s="332"/>
      <c r="I285" s="330"/>
      <c r="J285" s="245"/>
      <c r="K285" s="245"/>
      <c r="L285" s="245"/>
      <c r="M285" s="332"/>
      <c r="N285" s="330"/>
      <c r="O285" s="245"/>
      <c r="P285" s="245"/>
      <c r="Q285" s="245"/>
      <c r="R285" s="332"/>
      <c r="S285" s="330"/>
      <c r="T285" s="245"/>
      <c r="U285" s="245"/>
      <c r="V285" s="245"/>
      <c r="W285" s="330"/>
      <c r="X285" s="330"/>
      <c r="Y285" s="245"/>
      <c r="Z285" s="245"/>
      <c r="AA285" s="245"/>
      <c r="AB285" s="332"/>
    </row>
    <row r="286" spans="1:28" ht="18" customHeight="1" x14ac:dyDescent="0.2">
      <c r="A286" s="327"/>
      <c r="B286" s="41" t="s">
        <v>1431</v>
      </c>
      <c r="C286" s="332"/>
      <c r="D286" s="330"/>
      <c r="E286" s="245"/>
      <c r="F286" s="245"/>
      <c r="G286" s="245"/>
      <c r="H286" s="332"/>
      <c r="I286" s="330"/>
      <c r="J286" s="245"/>
      <c r="K286" s="245"/>
      <c r="L286" s="245"/>
      <c r="M286" s="332"/>
      <c r="N286" s="330"/>
      <c r="O286" s="245"/>
      <c r="P286" s="245"/>
      <c r="Q286" s="245"/>
      <c r="R286" s="332"/>
      <c r="S286" s="330"/>
      <c r="T286" s="245"/>
      <c r="U286" s="245"/>
      <c r="V286" s="245"/>
      <c r="W286" s="330"/>
      <c r="X286" s="330"/>
      <c r="Y286" s="245"/>
      <c r="Z286" s="245"/>
      <c r="AA286" s="245"/>
      <c r="AB286" s="332"/>
    </row>
    <row r="287" spans="1:28" ht="18" customHeight="1" x14ac:dyDescent="0.2">
      <c r="A287" s="327"/>
      <c r="B287" s="41" t="s">
        <v>1432</v>
      </c>
      <c r="C287" s="332"/>
      <c r="D287" s="330"/>
      <c r="E287" s="245"/>
      <c r="F287" s="245"/>
      <c r="G287" s="245"/>
      <c r="H287" s="332"/>
      <c r="I287" s="330"/>
      <c r="J287" s="245"/>
      <c r="K287" s="245"/>
      <c r="L287" s="245"/>
      <c r="M287" s="332"/>
      <c r="N287" s="330"/>
      <c r="O287" s="245"/>
      <c r="P287" s="245"/>
      <c r="Q287" s="245"/>
      <c r="R287" s="332"/>
      <c r="S287" s="330"/>
      <c r="T287" s="245"/>
      <c r="U287" s="245"/>
      <c r="V287" s="245"/>
      <c r="W287" s="330"/>
      <c r="X287" s="330"/>
      <c r="Y287" s="245"/>
      <c r="Z287" s="245"/>
      <c r="AA287" s="245"/>
      <c r="AB287" s="332"/>
    </row>
    <row r="288" spans="1:28" ht="18" customHeight="1" x14ac:dyDescent="0.2">
      <c r="A288" s="327"/>
      <c r="B288" s="41" t="s">
        <v>810</v>
      </c>
      <c r="C288" s="332"/>
      <c r="D288" s="330"/>
      <c r="E288" s="245"/>
      <c r="F288" s="245"/>
      <c r="G288" s="245"/>
      <c r="H288" s="332"/>
      <c r="I288" s="330"/>
      <c r="J288" s="245"/>
      <c r="K288" s="245"/>
      <c r="L288" s="245"/>
      <c r="M288" s="332"/>
      <c r="N288" s="330"/>
      <c r="O288" s="245"/>
      <c r="P288" s="245"/>
      <c r="Q288" s="245"/>
      <c r="R288" s="332"/>
      <c r="S288" s="330"/>
      <c r="T288" s="245"/>
      <c r="U288" s="245"/>
      <c r="V288" s="245"/>
      <c r="W288" s="330"/>
      <c r="X288" s="330"/>
      <c r="Y288" s="245"/>
      <c r="Z288" s="245"/>
      <c r="AA288" s="245"/>
      <c r="AB288" s="332"/>
    </row>
    <row r="289" spans="1:28" ht="18" customHeight="1" x14ac:dyDescent="0.2">
      <c r="A289" s="327"/>
      <c r="B289" s="41" t="s">
        <v>1433</v>
      </c>
      <c r="C289" s="332"/>
      <c r="D289" s="330"/>
      <c r="E289" s="245"/>
      <c r="F289" s="245"/>
      <c r="G289" s="245"/>
      <c r="H289" s="332"/>
      <c r="I289" s="330"/>
      <c r="J289" s="245"/>
      <c r="K289" s="245"/>
      <c r="L289" s="245"/>
      <c r="M289" s="332"/>
      <c r="N289" s="330"/>
      <c r="O289" s="245"/>
      <c r="P289" s="245"/>
      <c r="Q289" s="245"/>
      <c r="R289" s="332"/>
      <c r="S289" s="330"/>
      <c r="T289" s="245"/>
      <c r="U289" s="245"/>
      <c r="V289" s="245"/>
      <c r="W289" s="330"/>
      <c r="X289" s="330"/>
      <c r="Y289" s="245"/>
      <c r="Z289" s="245"/>
      <c r="AA289" s="245"/>
      <c r="AB289" s="332"/>
    </row>
    <row r="290" spans="1:28" ht="18" customHeight="1" x14ac:dyDescent="0.2">
      <c r="A290" s="327"/>
      <c r="B290" s="41" t="s">
        <v>1434</v>
      </c>
      <c r="C290" s="332"/>
      <c r="D290" s="330"/>
      <c r="E290" s="245"/>
      <c r="F290" s="245"/>
      <c r="G290" s="245"/>
      <c r="H290" s="332"/>
      <c r="I290" s="330"/>
      <c r="J290" s="245"/>
      <c r="K290" s="245"/>
      <c r="L290" s="245"/>
      <c r="M290" s="332"/>
      <c r="N290" s="330"/>
      <c r="O290" s="245"/>
      <c r="P290" s="245"/>
      <c r="Q290" s="245"/>
      <c r="R290" s="332"/>
      <c r="S290" s="330"/>
      <c r="T290" s="245"/>
      <c r="U290" s="245"/>
      <c r="V290" s="245"/>
      <c r="W290" s="330"/>
      <c r="X290" s="330"/>
      <c r="Y290" s="245"/>
      <c r="Z290" s="245"/>
      <c r="AA290" s="245"/>
      <c r="AB290" s="332"/>
    </row>
    <row r="291" spans="1:28" ht="18" customHeight="1" x14ac:dyDescent="0.2">
      <c r="A291" s="327"/>
      <c r="B291" s="41" t="s">
        <v>1321</v>
      </c>
      <c r="C291" s="332"/>
      <c r="D291" s="330"/>
      <c r="E291" s="245"/>
      <c r="F291" s="245"/>
      <c r="G291" s="245"/>
      <c r="H291" s="332"/>
      <c r="I291" s="330"/>
      <c r="J291" s="245"/>
      <c r="K291" s="245"/>
      <c r="L291" s="245"/>
      <c r="M291" s="332"/>
      <c r="N291" s="330"/>
      <c r="O291" s="245"/>
      <c r="P291" s="245"/>
      <c r="Q291" s="245"/>
      <c r="R291" s="332"/>
      <c r="S291" s="330"/>
      <c r="T291" s="245"/>
      <c r="U291" s="245"/>
      <c r="V291" s="245"/>
      <c r="W291" s="330"/>
      <c r="X291" s="330"/>
      <c r="Y291" s="245"/>
      <c r="Z291" s="245"/>
      <c r="AA291" s="245"/>
      <c r="AB291" s="332"/>
    </row>
    <row r="292" spans="1:28" ht="18" customHeight="1" x14ac:dyDescent="0.2">
      <c r="A292" s="327"/>
      <c r="B292" s="41" t="s">
        <v>1435</v>
      </c>
      <c r="C292" s="332"/>
      <c r="D292" s="330"/>
      <c r="E292" s="245"/>
      <c r="F292" s="245"/>
      <c r="G292" s="245"/>
      <c r="H292" s="332"/>
      <c r="I292" s="330"/>
      <c r="J292" s="245"/>
      <c r="K292" s="245"/>
      <c r="L292" s="245"/>
      <c r="M292" s="332"/>
      <c r="N292" s="330"/>
      <c r="O292" s="245"/>
      <c r="P292" s="245"/>
      <c r="Q292" s="245"/>
      <c r="R292" s="332"/>
      <c r="S292" s="330"/>
      <c r="T292" s="245"/>
      <c r="U292" s="245"/>
      <c r="V292" s="245"/>
      <c r="W292" s="330"/>
      <c r="X292" s="330"/>
      <c r="Y292" s="245"/>
      <c r="Z292" s="245"/>
      <c r="AA292" s="245"/>
      <c r="AB292" s="332"/>
    </row>
    <row r="293" spans="1:28" ht="18" customHeight="1" x14ac:dyDescent="0.2">
      <c r="A293" s="327"/>
      <c r="B293" s="41" t="s">
        <v>1436</v>
      </c>
      <c r="C293" s="332"/>
      <c r="D293" s="330"/>
      <c r="E293" s="245"/>
      <c r="F293" s="245"/>
      <c r="G293" s="245"/>
      <c r="H293" s="332"/>
      <c r="I293" s="330"/>
      <c r="J293" s="245"/>
      <c r="K293" s="245"/>
      <c r="L293" s="245"/>
      <c r="M293" s="332"/>
      <c r="N293" s="330"/>
      <c r="O293" s="245"/>
      <c r="P293" s="245"/>
      <c r="Q293" s="245"/>
      <c r="R293" s="332"/>
      <c r="S293" s="330"/>
      <c r="T293" s="245"/>
      <c r="U293" s="245"/>
      <c r="V293" s="245"/>
      <c r="W293" s="330"/>
      <c r="X293" s="330"/>
      <c r="Y293" s="245"/>
      <c r="Z293" s="245"/>
      <c r="AA293" s="245"/>
      <c r="AB293" s="332"/>
    </row>
    <row r="294" spans="1:28" ht="18" customHeight="1" x14ac:dyDescent="0.2">
      <c r="A294" s="327"/>
      <c r="B294" s="41" t="s">
        <v>1437</v>
      </c>
      <c r="C294" s="332"/>
      <c r="D294" s="330"/>
      <c r="E294" s="245"/>
      <c r="F294" s="245"/>
      <c r="G294" s="245"/>
      <c r="H294" s="332"/>
      <c r="I294" s="330"/>
      <c r="J294" s="245"/>
      <c r="K294" s="245"/>
      <c r="L294" s="245"/>
      <c r="M294" s="332"/>
      <c r="N294" s="330"/>
      <c r="O294" s="245"/>
      <c r="P294" s="245"/>
      <c r="Q294" s="245"/>
      <c r="R294" s="332"/>
      <c r="S294" s="330"/>
      <c r="T294" s="245"/>
      <c r="U294" s="245"/>
      <c r="V294" s="245"/>
      <c r="W294" s="330"/>
      <c r="X294" s="330"/>
      <c r="Y294" s="245"/>
      <c r="Z294" s="245"/>
      <c r="AA294" s="245"/>
      <c r="AB294" s="332"/>
    </row>
    <row r="295" spans="1:28" ht="18" customHeight="1" x14ac:dyDescent="0.2">
      <c r="A295" s="327"/>
      <c r="B295" s="41" t="s">
        <v>1438</v>
      </c>
      <c r="C295" s="332"/>
      <c r="D295" s="330"/>
      <c r="E295" s="245"/>
      <c r="F295" s="245"/>
      <c r="G295" s="245"/>
      <c r="H295" s="332"/>
      <c r="I295" s="330"/>
      <c r="J295" s="245"/>
      <c r="K295" s="245"/>
      <c r="L295" s="245"/>
      <c r="M295" s="332"/>
      <c r="N295" s="330"/>
      <c r="O295" s="245"/>
      <c r="P295" s="245"/>
      <c r="Q295" s="245"/>
      <c r="R295" s="332"/>
      <c r="S295" s="330"/>
      <c r="T295" s="245"/>
      <c r="U295" s="245"/>
      <c r="V295" s="245"/>
      <c r="W295" s="330"/>
      <c r="X295" s="330"/>
      <c r="Y295" s="245"/>
      <c r="Z295" s="245"/>
      <c r="AA295" s="245"/>
      <c r="AB295" s="332"/>
    </row>
    <row r="296" spans="1:28" ht="18" customHeight="1" x14ac:dyDescent="0.2">
      <c r="A296" s="327"/>
      <c r="B296" s="41" t="s">
        <v>1439</v>
      </c>
      <c r="C296" s="332"/>
      <c r="D296" s="330"/>
      <c r="E296" s="245"/>
      <c r="F296" s="245"/>
      <c r="G296" s="245"/>
      <c r="H296" s="332"/>
      <c r="I296" s="330"/>
      <c r="J296" s="245"/>
      <c r="K296" s="245"/>
      <c r="L296" s="245"/>
      <c r="M296" s="332"/>
      <c r="N296" s="330"/>
      <c r="O296" s="245"/>
      <c r="P296" s="245"/>
      <c r="Q296" s="245"/>
      <c r="R296" s="332"/>
      <c r="S296" s="330"/>
      <c r="T296" s="245"/>
      <c r="U296" s="245"/>
      <c r="V296" s="245"/>
      <c r="W296" s="330"/>
      <c r="X296" s="330"/>
      <c r="Y296" s="245"/>
      <c r="Z296" s="245"/>
      <c r="AA296" s="245"/>
      <c r="AB296" s="332"/>
    </row>
    <row r="297" spans="1:28" ht="18" customHeight="1" x14ac:dyDescent="0.2">
      <c r="A297" s="327"/>
      <c r="B297" s="41" t="s">
        <v>1440</v>
      </c>
      <c r="C297" s="332"/>
      <c r="D297" s="330"/>
      <c r="E297" s="245"/>
      <c r="F297" s="245"/>
      <c r="G297" s="245"/>
      <c r="H297" s="332"/>
      <c r="I297" s="330"/>
      <c r="J297" s="245"/>
      <c r="K297" s="245"/>
      <c r="L297" s="245"/>
      <c r="M297" s="332"/>
      <c r="N297" s="330"/>
      <c r="O297" s="245"/>
      <c r="P297" s="245"/>
      <c r="Q297" s="245"/>
      <c r="R297" s="332"/>
      <c r="S297" s="330"/>
      <c r="T297" s="245"/>
      <c r="U297" s="245"/>
      <c r="V297" s="245"/>
      <c r="W297" s="330"/>
      <c r="X297" s="330"/>
      <c r="Y297" s="245"/>
      <c r="Z297" s="245"/>
      <c r="AA297" s="245"/>
      <c r="AB297" s="332"/>
    </row>
    <row r="298" spans="1:28" ht="18" customHeight="1" x14ac:dyDescent="0.2">
      <c r="A298" s="327"/>
      <c r="B298" s="41" t="s">
        <v>1441</v>
      </c>
      <c r="C298" s="332"/>
      <c r="D298" s="330"/>
      <c r="E298" s="245"/>
      <c r="F298" s="245"/>
      <c r="G298" s="245"/>
      <c r="H298" s="332"/>
      <c r="I298" s="330"/>
      <c r="J298" s="245"/>
      <c r="K298" s="245"/>
      <c r="L298" s="245"/>
      <c r="M298" s="332"/>
      <c r="N298" s="330"/>
      <c r="O298" s="245"/>
      <c r="P298" s="245"/>
      <c r="Q298" s="245"/>
      <c r="R298" s="332"/>
      <c r="S298" s="330"/>
      <c r="T298" s="245"/>
      <c r="U298" s="245"/>
      <c r="V298" s="245"/>
      <c r="W298" s="330"/>
      <c r="X298" s="330"/>
      <c r="Y298" s="245"/>
      <c r="Z298" s="245"/>
      <c r="AA298" s="245"/>
      <c r="AB298" s="332"/>
    </row>
    <row r="299" spans="1:28" ht="18" customHeight="1" x14ac:dyDescent="0.2">
      <c r="A299" s="327"/>
      <c r="B299" s="41" t="s">
        <v>1442</v>
      </c>
      <c r="C299" s="332"/>
      <c r="D299" s="330"/>
      <c r="E299" s="245"/>
      <c r="F299" s="245"/>
      <c r="G299" s="245"/>
      <c r="H299" s="332"/>
      <c r="I299" s="330"/>
      <c r="J299" s="245"/>
      <c r="K299" s="245"/>
      <c r="L299" s="245"/>
      <c r="M299" s="332"/>
      <c r="N299" s="330"/>
      <c r="O299" s="245"/>
      <c r="P299" s="245"/>
      <c r="Q299" s="245"/>
      <c r="R299" s="332"/>
      <c r="S299" s="330"/>
      <c r="T299" s="245"/>
      <c r="U299" s="245"/>
      <c r="V299" s="245"/>
      <c r="W299" s="330"/>
      <c r="X299" s="330"/>
      <c r="Y299" s="245"/>
      <c r="Z299" s="245"/>
      <c r="AA299" s="245"/>
      <c r="AB299" s="332"/>
    </row>
    <row r="300" spans="1:28" ht="18" customHeight="1" x14ac:dyDescent="0.2">
      <c r="A300" s="327"/>
      <c r="B300" s="41" t="s">
        <v>1443</v>
      </c>
      <c r="C300" s="332"/>
      <c r="D300" s="330"/>
      <c r="E300" s="245"/>
      <c r="F300" s="245"/>
      <c r="G300" s="245"/>
      <c r="H300" s="332"/>
      <c r="I300" s="330"/>
      <c r="J300" s="245"/>
      <c r="K300" s="245"/>
      <c r="L300" s="245"/>
      <c r="M300" s="332"/>
      <c r="N300" s="330"/>
      <c r="O300" s="245"/>
      <c r="P300" s="245"/>
      <c r="Q300" s="245"/>
      <c r="R300" s="332"/>
      <c r="S300" s="330"/>
      <c r="T300" s="245"/>
      <c r="U300" s="245"/>
      <c r="V300" s="245"/>
      <c r="W300" s="330"/>
      <c r="X300" s="330"/>
      <c r="Y300" s="245"/>
      <c r="Z300" s="245"/>
      <c r="AA300" s="245"/>
      <c r="AB300" s="332"/>
    </row>
    <row r="301" spans="1:28" ht="18" customHeight="1" x14ac:dyDescent="0.2">
      <c r="A301" s="327"/>
      <c r="B301" s="41" t="s">
        <v>1444</v>
      </c>
      <c r="C301" s="332"/>
      <c r="D301" s="330"/>
      <c r="E301" s="245"/>
      <c r="F301" s="245"/>
      <c r="G301" s="245"/>
      <c r="H301" s="332"/>
      <c r="I301" s="330"/>
      <c r="J301" s="245"/>
      <c r="K301" s="245"/>
      <c r="L301" s="245"/>
      <c r="M301" s="332"/>
      <c r="N301" s="330"/>
      <c r="O301" s="245"/>
      <c r="P301" s="245"/>
      <c r="Q301" s="245"/>
      <c r="R301" s="332"/>
      <c r="S301" s="330"/>
      <c r="T301" s="245"/>
      <c r="U301" s="245"/>
      <c r="V301" s="245"/>
      <c r="W301" s="330"/>
      <c r="X301" s="330"/>
      <c r="Y301" s="245"/>
      <c r="Z301" s="245"/>
      <c r="AA301" s="245"/>
      <c r="AB301" s="332"/>
    </row>
    <row r="302" spans="1:28" ht="18" customHeight="1" x14ac:dyDescent="0.2">
      <c r="A302" s="327"/>
      <c r="B302" s="41" t="s">
        <v>1445</v>
      </c>
      <c r="C302" s="332"/>
      <c r="D302" s="330"/>
      <c r="E302" s="245"/>
      <c r="F302" s="245"/>
      <c r="G302" s="245"/>
      <c r="H302" s="332"/>
      <c r="I302" s="330"/>
      <c r="J302" s="245"/>
      <c r="K302" s="245"/>
      <c r="L302" s="245"/>
      <c r="M302" s="332"/>
      <c r="N302" s="330"/>
      <c r="O302" s="245"/>
      <c r="P302" s="245"/>
      <c r="Q302" s="245"/>
      <c r="R302" s="332"/>
      <c r="S302" s="330"/>
      <c r="T302" s="245"/>
      <c r="U302" s="245"/>
      <c r="V302" s="245"/>
      <c r="W302" s="330"/>
      <c r="X302" s="330"/>
      <c r="Y302" s="245"/>
      <c r="Z302" s="245"/>
      <c r="AA302" s="245"/>
      <c r="AB302" s="332"/>
    </row>
    <row r="303" spans="1:28" ht="18" customHeight="1" x14ac:dyDescent="0.2">
      <c r="A303" s="327"/>
      <c r="B303" s="41" t="s">
        <v>1446</v>
      </c>
      <c r="C303" s="332"/>
      <c r="D303" s="330"/>
      <c r="E303" s="245"/>
      <c r="F303" s="245"/>
      <c r="G303" s="245"/>
      <c r="H303" s="332"/>
      <c r="I303" s="330"/>
      <c r="J303" s="245"/>
      <c r="K303" s="245"/>
      <c r="L303" s="245"/>
      <c r="M303" s="332"/>
      <c r="N303" s="330"/>
      <c r="O303" s="245"/>
      <c r="P303" s="245"/>
      <c r="Q303" s="245"/>
      <c r="R303" s="332"/>
      <c r="S303" s="330"/>
      <c r="T303" s="245"/>
      <c r="U303" s="245"/>
      <c r="V303" s="245"/>
      <c r="W303" s="330"/>
      <c r="X303" s="330"/>
      <c r="Y303" s="245"/>
      <c r="Z303" s="245"/>
      <c r="AA303" s="245"/>
      <c r="AB303" s="332"/>
    </row>
    <row r="304" spans="1:28" ht="18" customHeight="1" x14ac:dyDescent="0.2">
      <c r="A304" s="327"/>
      <c r="B304" s="41" t="s">
        <v>1447</v>
      </c>
      <c r="C304" s="332"/>
      <c r="D304" s="330"/>
      <c r="E304" s="245"/>
      <c r="F304" s="245"/>
      <c r="G304" s="245"/>
      <c r="H304" s="332"/>
      <c r="I304" s="330"/>
      <c r="J304" s="245"/>
      <c r="K304" s="245"/>
      <c r="L304" s="245"/>
      <c r="M304" s="332"/>
      <c r="N304" s="330"/>
      <c r="O304" s="245"/>
      <c r="P304" s="245"/>
      <c r="Q304" s="245"/>
      <c r="R304" s="332"/>
      <c r="S304" s="330"/>
      <c r="T304" s="245"/>
      <c r="U304" s="245"/>
      <c r="V304" s="245"/>
      <c r="W304" s="330"/>
      <c r="X304" s="330"/>
      <c r="Y304" s="245"/>
      <c r="Z304" s="245"/>
      <c r="AA304" s="245"/>
      <c r="AB304" s="332"/>
    </row>
    <row r="305" spans="1:28" ht="18" customHeight="1" x14ac:dyDescent="0.2">
      <c r="A305" s="327"/>
      <c r="B305" s="41" t="s">
        <v>1448</v>
      </c>
      <c r="C305" s="332"/>
      <c r="D305" s="330"/>
      <c r="E305" s="245"/>
      <c r="F305" s="245"/>
      <c r="G305" s="245"/>
      <c r="H305" s="332"/>
      <c r="I305" s="330"/>
      <c r="J305" s="245"/>
      <c r="K305" s="245"/>
      <c r="L305" s="245"/>
      <c r="M305" s="332"/>
      <c r="N305" s="330"/>
      <c r="O305" s="245"/>
      <c r="P305" s="245"/>
      <c r="Q305" s="245"/>
      <c r="R305" s="332"/>
      <c r="S305" s="330"/>
      <c r="T305" s="245"/>
      <c r="U305" s="245"/>
      <c r="V305" s="245"/>
      <c r="W305" s="330"/>
      <c r="X305" s="330"/>
      <c r="Y305" s="245"/>
      <c r="Z305" s="245"/>
      <c r="AA305" s="245"/>
      <c r="AB305" s="332"/>
    </row>
    <row r="306" spans="1:28" ht="18" customHeight="1" x14ac:dyDescent="0.2">
      <c r="A306" s="328"/>
      <c r="B306" s="55" t="s">
        <v>1449</v>
      </c>
      <c r="C306" s="333"/>
      <c r="D306" s="331"/>
      <c r="E306" s="245"/>
      <c r="F306" s="245"/>
      <c r="G306" s="245"/>
      <c r="H306" s="333"/>
      <c r="I306" s="331"/>
      <c r="J306" s="245"/>
      <c r="K306" s="245"/>
      <c r="L306" s="245"/>
      <c r="M306" s="333"/>
      <c r="N306" s="331"/>
      <c r="O306" s="245"/>
      <c r="P306" s="245"/>
      <c r="Q306" s="245"/>
      <c r="R306" s="333"/>
      <c r="S306" s="331"/>
      <c r="T306" s="245"/>
      <c r="U306" s="245"/>
      <c r="V306" s="245"/>
      <c r="W306" s="331"/>
      <c r="X306" s="331"/>
      <c r="Y306" s="245"/>
      <c r="Z306" s="245"/>
      <c r="AA306" s="245"/>
      <c r="AB306" s="333"/>
    </row>
    <row r="307" spans="1:28" ht="18" customHeight="1" x14ac:dyDescent="0.2">
      <c r="A307" s="326"/>
      <c r="B307" s="41" t="s">
        <v>1450</v>
      </c>
      <c r="C307" s="332"/>
      <c r="D307" s="330"/>
      <c r="E307" s="243"/>
      <c r="F307" s="243"/>
      <c r="G307" s="243"/>
      <c r="H307" s="332"/>
      <c r="I307" s="330"/>
      <c r="J307" s="243"/>
      <c r="K307" s="243"/>
      <c r="L307" s="243"/>
      <c r="M307" s="332"/>
      <c r="N307" s="330"/>
      <c r="O307" s="243"/>
      <c r="P307" s="243"/>
      <c r="Q307" s="243"/>
      <c r="R307" s="332"/>
      <c r="S307" s="330"/>
      <c r="T307" s="243"/>
      <c r="U307" s="243"/>
      <c r="V307" s="243"/>
      <c r="W307" s="330"/>
      <c r="X307" s="330"/>
      <c r="Y307" s="243"/>
      <c r="Z307" s="243"/>
      <c r="AA307" s="243"/>
      <c r="AB307" s="332"/>
    </row>
    <row r="308" spans="1:28" ht="17.25" customHeight="1" x14ac:dyDescent="0.2">
      <c r="A308" s="327"/>
      <c r="B308" s="41" t="s">
        <v>1451</v>
      </c>
      <c r="C308" s="332"/>
      <c r="D308" s="330"/>
      <c r="E308" s="245"/>
      <c r="F308" s="245"/>
      <c r="G308" s="245"/>
      <c r="H308" s="332"/>
      <c r="I308" s="330"/>
      <c r="J308" s="245"/>
      <c r="K308" s="245"/>
      <c r="L308" s="245"/>
      <c r="M308" s="332"/>
      <c r="N308" s="330"/>
      <c r="O308" s="245"/>
      <c r="P308" s="245"/>
      <c r="Q308" s="245"/>
      <c r="R308" s="332"/>
      <c r="S308" s="330"/>
      <c r="T308" s="245"/>
      <c r="U308" s="245"/>
      <c r="V308" s="245"/>
      <c r="W308" s="330"/>
      <c r="X308" s="330"/>
      <c r="Y308" s="245"/>
      <c r="Z308" s="245"/>
      <c r="AA308" s="245"/>
      <c r="AB308" s="332"/>
    </row>
    <row r="309" spans="1:28" ht="18" customHeight="1" x14ac:dyDescent="0.2">
      <c r="A309" s="327"/>
      <c r="B309" s="88" t="s">
        <v>1288</v>
      </c>
      <c r="C309" s="332"/>
      <c r="D309" s="330"/>
      <c r="E309" s="245"/>
      <c r="F309" s="245"/>
      <c r="G309" s="245"/>
      <c r="H309" s="332"/>
      <c r="I309" s="330"/>
      <c r="J309" s="245"/>
      <c r="K309" s="245"/>
      <c r="L309" s="245"/>
      <c r="M309" s="332"/>
      <c r="N309" s="330"/>
      <c r="O309" s="245"/>
      <c r="P309" s="245"/>
      <c r="Q309" s="245"/>
      <c r="R309" s="332"/>
      <c r="S309" s="330"/>
      <c r="T309" s="245"/>
      <c r="U309" s="245"/>
      <c r="V309" s="245"/>
      <c r="W309" s="330"/>
      <c r="X309" s="330"/>
      <c r="Y309" s="245"/>
      <c r="Z309" s="245"/>
      <c r="AA309" s="245"/>
      <c r="AB309" s="332"/>
    </row>
    <row r="310" spans="1:28" ht="15.75" customHeight="1" x14ac:dyDescent="0.2">
      <c r="A310" s="327"/>
      <c r="B310" s="87" t="s">
        <v>1324</v>
      </c>
      <c r="C310" s="332"/>
      <c r="D310" s="330"/>
      <c r="E310" s="245"/>
      <c r="F310" s="245"/>
      <c r="G310" s="245"/>
      <c r="H310" s="332"/>
      <c r="I310" s="330"/>
      <c r="J310" s="245"/>
      <c r="K310" s="245"/>
      <c r="L310" s="245"/>
      <c r="M310" s="332"/>
      <c r="N310" s="330"/>
      <c r="O310" s="245"/>
      <c r="P310" s="245"/>
      <c r="Q310" s="245"/>
      <c r="R310" s="332"/>
      <c r="S310" s="330"/>
      <c r="T310" s="245"/>
      <c r="U310" s="245"/>
      <c r="V310" s="245"/>
      <c r="W310" s="330"/>
      <c r="X310" s="330"/>
      <c r="Y310" s="245"/>
      <c r="Z310" s="245"/>
      <c r="AA310" s="245"/>
      <c r="AB310" s="332"/>
    </row>
    <row r="311" spans="1:28" ht="18" customHeight="1" x14ac:dyDescent="0.2">
      <c r="A311" s="327"/>
      <c r="B311" s="87" t="s">
        <v>1325</v>
      </c>
      <c r="C311" s="332"/>
      <c r="D311" s="330"/>
      <c r="E311" s="245"/>
      <c r="F311" s="245"/>
      <c r="G311" s="245"/>
      <c r="H311" s="332"/>
      <c r="I311" s="330"/>
      <c r="J311" s="245"/>
      <c r="K311" s="245"/>
      <c r="L311" s="245"/>
      <c r="M311" s="332"/>
      <c r="N311" s="330"/>
      <c r="O311" s="245"/>
      <c r="P311" s="245"/>
      <c r="Q311" s="245"/>
      <c r="R311" s="332"/>
      <c r="S311" s="330"/>
      <c r="T311" s="245"/>
      <c r="U311" s="245"/>
      <c r="V311" s="245"/>
      <c r="W311" s="330"/>
      <c r="X311" s="330"/>
      <c r="Y311" s="245"/>
      <c r="Z311" s="245"/>
      <c r="AA311" s="245"/>
      <c r="AB311" s="332"/>
    </row>
    <row r="312" spans="1:28" ht="15" customHeight="1" x14ac:dyDescent="0.2">
      <c r="A312" s="327"/>
      <c r="B312" s="87" t="s">
        <v>1326</v>
      </c>
      <c r="C312" s="332"/>
      <c r="D312" s="330"/>
      <c r="E312" s="245"/>
      <c r="F312" s="245"/>
      <c r="G312" s="245"/>
      <c r="H312" s="332"/>
      <c r="I312" s="330"/>
      <c r="J312" s="245"/>
      <c r="K312" s="245"/>
      <c r="L312" s="245"/>
      <c r="M312" s="332"/>
      <c r="N312" s="330"/>
      <c r="O312" s="245"/>
      <c r="P312" s="245"/>
      <c r="Q312" s="245"/>
      <c r="R312" s="332"/>
      <c r="S312" s="330"/>
      <c r="T312" s="245"/>
      <c r="U312" s="245"/>
      <c r="V312" s="245"/>
      <c r="W312" s="330"/>
      <c r="X312" s="330"/>
      <c r="Y312" s="245"/>
      <c r="Z312" s="245"/>
      <c r="AA312" s="245"/>
      <c r="AB312" s="332"/>
    </row>
    <row r="313" spans="1:28" ht="25.5" customHeight="1" x14ac:dyDescent="0.2">
      <c r="A313" s="327"/>
      <c r="B313" s="41" t="s">
        <v>1327</v>
      </c>
      <c r="C313" s="332"/>
      <c r="D313" s="330"/>
      <c r="E313" s="245"/>
      <c r="F313" s="245"/>
      <c r="G313" s="245"/>
      <c r="H313" s="332"/>
      <c r="I313" s="330"/>
      <c r="J313" s="245"/>
      <c r="K313" s="245"/>
      <c r="L313" s="245"/>
      <c r="M313" s="332"/>
      <c r="N313" s="330"/>
      <c r="O313" s="245"/>
      <c r="P313" s="245"/>
      <c r="Q313" s="245"/>
      <c r="R313" s="332"/>
      <c r="S313" s="330"/>
      <c r="T313" s="245"/>
      <c r="U313" s="245"/>
      <c r="V313" s="245"/>
      <c r="W313" s="330"/>
      <c r="X313" s="330"/>
      <c r="Y313" s="245"/>
      <c r="Z313" s="245"/>
      <c r="AA313" s="245"/>
      <c r="AB313" s="332"/>
    </row>
    <row r="314" spans="1:28" ht="18" customHeight="1" x14ac:dyDescent="0.2">
      <c r="A314" s="327"/>
      <c r="B314" s="41" t="s">
        <v>1319</v>
      </c>
      <c r="C314" s="332"/>
      <c r="D314" s="330"/>
      <c r="E314" s="238"/>
      <c r="F314" s="238"/>
      <c r="G314" s="238"/>
      <c r="H314" s="332"/>
      <c r="I314" s="330"/>
      <c r="J314" s="238"/>
      <c r="K314" s="238"/>
      <c r="L314" s="238"/>
      <c r="M314" s="332"/>
      <c r="N314" s="330"/>
      <c r="O314" s="238"/>
      <c r="P314" s="238"/>
      <c r="Q314" s="238"/>
      <c r="R314" s="332"/>
      <c r="S314" s="330"/>
      <c r="T314" s="238"/>
      <c r="U314" s="238"/>
      <c r="V314" s="238"/>
      <c r="W314" s="330"/>
      <c r="X314" s="330"/>
      <c r="Y314" s="238"/>
      <c r="Z314" s="238"/>
      <c r="AA314" s="238"/>
      <c r="AB314" s="332"/>
    </row>
    <row r="315" spans="1:28" ht="18" customHeight="1" x14ac:dyDescent="0.2">
      <c r="A315" s="327"/>
      <c r="B315" s="87" t="s">
        <v>1320</v>
      </c>
      <c r="C315" s="332"/>
      <c r="D315" s="330"/>
      <c r="E315" s="52"/>
      <c r="F315" s="52"/>
      <c r="G315" s="52"/>
      <c r="H315" s="332"/>
      <c r="I315" s="330"/>
      <c r="J315" s="52"/>
      <c r="K315" s="52"/>
      <c r="L315" s="52"/>
      <c r="M315" s="332"/>
      <c r="N315" s="330"/>
      <c r="O315" s="52"/>
      <c r="P315" s="52"/>
      <c r="Q315" s="52"/>
      <c r="R315" s="332"/>
      <c r="S315" s="330"/>
      <c r="T315" s="52"/>
      <c r="U315" s="52"/>
      <c r="V315" s="52"/>
      <c r="W315" s="330"/>
      <c r="X315" s="330"/>
      <c r="Y315" s="52"/>
      <c r="Z315" s="52"/>
      <c r="AA315" s="52"/>
      <c r="AB315" s="332"/>
    </row>
    <row r="316" spans="1:28" ht="18" customHeight="1" x14ac:dyDescent="0.2">
      <c r="A316" s="327"/>
      <c r="B316" s="87" t="s">
        <v>1328</v>
      </c>
      <c r="C316" s="332"/>
      <c r="D316" s="330"/>
      <c r="E316" s="52"/>
      <c r="F316" s="52"/>
      <c r="G316" s="52"/>
      <c r="H316" s="332"/>
      <c r="I316" s="330"/>
      <c r="J316" s="52"/>
      <c r="K316" s="52"/>
      <c r="L316" s="52"/>
      <c r="M316" s="332"/>
      <c r="N316" s="330"/>
      <c r="O316" s="52"/>
      <c r="P316" s="52"/>
      <c r="Q316" s="52"/>
      <c r="R316" s="332"/>
      <c r="S316" s="330"/>
      <c r="T316" s="52"/>
      <c r="U316" s="52"/>
      <c r="V316" s="52"/>
      <c r="W316" s="330"/>
      <c r="X316" s="330"/>
      <c r="Y316" s="52"/>
      <c r="Z316" s="52"/>
      <c r="AA316" s="52"/>
      <c r="AB316" s="332"/>
    </row>
    <row r="317" spans="1:28" ht="18" customHeight="1" x14ac:dyDescent="0.2">
      <c r="A317" s="327"/>
      <c r="B317" s="88" t="s">
        <v>1423</v>
      </c>
      <c r="C317" s="332"/>
      <c r="D317" s="330"/>
      <c r="E317" s="52"/>
      <c r="F317" s="52"/>
      <c r="G317" s="52"/>
      <c r="H317" s="332"/>
      <c r="I317" s="330"/>
      <c r="J317" s="52"/>
      <c r="K317" s="52"/>
      <c r="L317" s="52"/>
      <c r="M317" s="332"/>
      <c r="N317" s="330"/>
      <c r="O317" s="52"/>
      <c r="P317" s="52"/>
      <c r="Q317" s="52"/>
      <c r="R317" s="332"/>
      <c r="S317" s="330"/>
      <c r="T317" s="52"/>
      <c r="U317" s="52"/>
      <c r="V317" s="52"/>
      <c r="W317" s="330"/>
      <c r="X317" s="330"/>
      <c r="Y317" s="52"/>
      <c r="Z317" s="52"/>
      <c r="AA317" s="52"/>
      <c r="AB317" s="332"/>
    </row>
    <row r="318" spans="1:28" ht="18" customHeight="1" x14ac:dyDescent="0.2">
      <c r="A318" s="327"/>
      <c r="B318" s="87" t="s">
        <v>1485</v>
      </c>
      <c r="C318" s="332"/>
      <c r="D318" s="330"/>
      <c r="E318" s="52"/>
      <c r="F318" s="52"/>
      <c r="G318" s="52"/>
      <c r="H318" s="332"/>
      <c r="I318" s="330"/>
      <c r="J318" s="52"/>
      <c r="K318" s="52"/>
      <c r="L318" s="52"/>
      <c r="M318" s="332"/>
      <c r="N318" s="330"/>
      <c r="O318" s="52"/>
      <c r="P318" s="52"/>
      <c r="Q318" s="52"/>
      <c r="R318" s="332"/>
      <c r="S318" s="330"/>
      <c r="T318" s="52"/>
      <c r="U318" s="52"/>
      <c r="V318" s="52"/>
      <c r="W318" s="330"/>
      <c r="X318" s="330"/>
      <c r="Y318" s="52"/>
      <c r="Z318" s="52"/>
      <c r="AA318" s="52"/>
      <c r="AB318" s="332"/>
    </row>
    <row r="319" spans="1:28" ht="18" customHeight="1" x14ac:dyDescent="0.2">
      <c r="A319" s="327"/>
      <c r="B319" s="87" t="s">
        <v>1326</v>
      </c>
      <c r="C319" s="332"/>
      <c r="D319" s="330"/>
      <c r="E319" s="52"/>
      <c r="F319" s="52"/>
      <c r="G319" s="52"/>
      <c r="H319" s="332"/>
      <c r="I319" s="330"/>
      <c r="J319" s="52"/>
      <c r="K319" s="52"/>
      <c r="L319" s="52"/>
      <c r="M319" s="332"/>
      <c r="N319" s="330"/>
      <c r="O319" s="52"/>
      <c r="P319" s="52"/>
      <c r="Q319" s="52"/>
      <c r="R319" s="332"/>
      <c r="S319" s="330"/>
      <c r="T319" s="52"/>
      <c r="U319" s="52"/>
      <c r="V319" s="52"/>
      <c r="W319" s="330"/>
      <c r="X319" s="330"/>
      <c r="Y319" s="52"/>
      <c r="Z319" s="52"/>
      <c r="AA319" s="52"/>
      <c r="AB319" s="332"/>
    </row>
    <row r="320" spans="1:28" ht="18" customHeight="1" x14ac:dyDescent="0.2">
      <c r="A320" s="327"/>
      <c r="B320" s="87" t="s">
        <v>1328</v>
      </c>
      <c r="C320" s="332"/>
      <c r="D320" s="330"/>
      <c r="E320" s="52"/>
      <c r="F320" s="52"/>
      <c r="G320" s="52"/>
      <c r="H320" s="332"/>
      <c r="I320" s="330"/>
      <c r="J320" s="52"/>
      <c r="K320" s="52"/>
      <c r="L320" s="52"/>
      <c r="M320" s="332"/>
      <c r="N320" s="330"/>
      <c r="O320" s="52"/>
      <c r="P320" s="52"/>
      <c r="Q320" s="52"/>
      <c r="R320" s="332"/>
      <c r="S320" s="330"/>
      <c r="T320" s="52"/>
      <c r="U320" s="52"/>
      <c r="V320" s="52"/>
      <c r="W320" s="330"/>
      <c r="X320" s="330"/>
      <c r="Y320" s="52"/>
      <c r="Z320" s="52"/>
      <c r="AA320" s="52"/>
      <c r="AB320" s="332"/>
    </row>
    <row r="321" spans="1:28" ht="18" customHeight="1" x14ac:dyDescent="0.2">
      <c r="A321" s="327"/>
      <c r="B321" s="87" t="s">
        <v>1486</v>
      </c>
      <c r="C321" s="332"/>
      <c r="D321" s="330"/>
      <c r="E321" s="52"/>
      <c r="F321" s="52"/>
      <c r="G321" s="52"/>
      <c r="H321" s="332"/>
      <c r="I321" s="330"/>
      <c r="J321" s="52"/>
      <c r="K321" s="52"/>
      <c r="L321" s="52"/>
      <c r="M321" s="332"/>
      <c r="N321" s="330"/>
      <c r="O321" s="52"/>
      <c r="P321" s="52"/>
      <c r="Q321" s="52"/>
      <c r="R321" s="332"/>
      <c r="S321" s="330"/>
      <c r="T321" s="52"/>
      <c r="U321" s="52"/>
      <c r="V321" s="52"/>
      <c r="W321" s="330"/>
      <c r="X321" s="330"/>
      <c r="Y321" s="52"/>
      <c r="Z321" s="52"/>
      <c r="AA321" s="52"/>
      <c r="AB321" s="332"/>
    </row>
    <row r="322" spans="1:28" ht="18" customHeight="1" x14ac:dyDescent="0.2">
      <c r="A322" s="327"/>
      <c r="B322" s="87" t="s">
        <v>1487</v>
      </c>
      <c r="C322" s="332"/>
      <c r="D322" s="330"/>
      <c r="E322" s="52"/>
      <c r="F322" s="52"/>
      <c r="G322" s="52"/>
      <c r="H322" s="332"/>
      <c r="I322" s="330"/>
      <c r="J322" s="52"/>
      <c r="K322" s="52"/>
      <c r="L322" s="52"/>
      <c r="M322" s="332"/>
      <c r="N322" s="330"/>
      <c r="O322" s="52"/>
      <c r="P322" s="52"/>
      <c r="Q322" s="52"/>
      <c r="R322" s="332"/>
      <c r="S322" s="330"/>
      <c r="T322" s="52"/>
      <c r="U322" s="52"/>
      <c r="V322" s="52"/>
      <c r="W322" s="330"/>
      <c r="X322" s="330"/>
      <c r="Y322" s="52"/>
      <c r="Z322" s="52"/>
      <c r="AA322" s="52"/>
      <c r="AB322" s="332"/>
    </row>
    <row r="323" spans="1:28" ht="18" customHeight="1" x14ac:dyDescent="0.2">
      <c r="A323" s="327"/>
      <c r="B323" s="87" t="s">
        <v>1488</v>
      </c>
      <c r="C323" s="332"/>
      <c r="D323" s="330"/>
      <c r="E323" s="52"/>
      <c r="F323" s="52"/>
      <c r="G323" s="52"/>
      <c r="H323" s="332"/>
      <c r="I323" s="330"/>
      <c r="J323" s="52"/>
      <c r="K323" s="52"/>
      <c r="L323" s="52"/>
      <c r="M323" s="332"/>
      <c r="N323" s="330"/>
      <c r="O323" s="52"/>
      <c r="P323" s="52"/>
      <c r="Q323" s="52"/>
      <c r="R323" s="332"/>
      <c r="S323" s="330"/>
      <c r="T323" s="52"/>
      <c r="U323" s="52"/>
      <c r="V323" s="52"/>
      <c r="W323" s="330"/>
      <c r="X323" s="330"/>
      <c r="Y323" s="52"/>
      <c r="Z323" s="52"/>
      <c r="AA323" s="52"/>
      <c r="AB323" s="332"/>
    </row>
    <row r="324" spans="1:28" ht="18" customHeight="1" x14ac:dyDescent="0.2">
      <c r="A324" s="328"/>
      <c r="B324" s="87" t="s">
        <v>1489</v>
      </c>
      <c r="C324" s="333"/>
      <c r="D324" s="331"/>
      <c r="E324" s="52"/>
      <c r="F324" s="52"/>
      <c r="G324" s="52"/>
      <c r="H324" s="333"/>
      <c r="I324" s="331"/>
      <c r="J324" s="52"/>
      <c r="K324" s="52"/>
      <c r="L324" s="52"/>
      <c r="M324" s="333"/>
      <c r="N324" s="331"/>
      <c r="O324" s="52"/>
      <c r="P324" s="52"/>
      <c r="Q324" s="52"/>
      <c r="R324" s="333"/>
      <c r="S324" s="331"/>
      <c r="T324" s="52"/>
      <c r="U324" s="52"/>
      <c r="V324" s="52"/>
      <c r="W324" s="331"/>
      <c r="X324" s="331"/>
      <c r="Y324" s="52"/>
      <c r="Z324" s="52"/>
      <c r="AA324" s="52"/>
      <c r="AB324" s="333"/>
    </row>
    <row r="325" spans="1:28" ht="27" customHeight="1" x14ac:dyDescent="0.2">
      <c r="A325" s="325">
        <v>10</v>
      </c>
      <c r="B325" s="51" t="s">
        <v>800</v>
      </c>
      <c r="C325" s="334">
        <f>D325+E325+F325+G325</f>
        <v>5379</v>
      </c>
      <c r="D325" s="329">
        <v>5379</v>
      </c>
      <c r="E325" s="52">
        <v>0</v>
      </c>
      <c r="F325" s="52">
        <v>0</v>
      </c>
      <c r="G325" s="52">
        <v>0</v>
      </c>
      <c r="H325" s="334">
        <f>I325+J325+K325+L325</f>
        <v>5209</v>
      </c>
      <c r="I325" s="329">
        <v>5209</v>
      </c>
      <c r="J325" s="52">
        <v>0</v>
      </c>
      <c r="K325" s="52">
        <v>0</v>
      </c>
      <c r="L325" s="52">
        <v>0</v>
      </c>
      <c r="M325" s="334">
        <f>N325</f>
        <v>12265</v>
      </c>
      <c r="N325" s="329">
        <v>12265</v>
      </c>
      <c r="O325" s="52">
        <v>0</v>
      </c>
      <c r="P325" s="52">
        <v>0</v>
      </c>
      <c r="Q325" s="52">
        <v>0</v>
      </c>
      <c r="R325" s="334">
        <f>S325</f>
        <v>12265</v>
      </c>
      <c r="S325" s="329">
        <v>12265</v>
      </c>
      <c r="T325" s="52">
        <v>0</v>
      </c>
      <c r="U325" s="52">
        <v>0</v>
      </c>
      <c r="V325" s="52">
        <v>0</v>
      </c>
      <c r="W325" s="329">
        <v>0</v>
      </c>
      <c r="X325" s="329">
        <v>0</v>
      </c>
      <c r="Y325" s="52">
        <v>0</v>
      </c>
      <c r="Z325" s="52">
        <v>0</v>
      </c>
      <c r="AA325" s="52">
        <v>0</v>
      </c>
      <c r="AB325" s="334">
        <f>C325+H325+M325+R325+W325</f>
        <v>35118</v>
      </c>
    </row>
    <row r="326" spans="1:28" ht="18" customHeight="1" x14ac:dyDescent="0.2">
      <c r="A326" s="325"/>
      <c r="B326" s="80" t="s">
        <v>799</v>
      </c>
      <c r="C326" s="332"/>
      <c r="D326" s="330"/>
      <c r="E326" s="52"/>
      <c r="F326" s="52"/>
      <c r="G326" s="52"/>
      <c r="H326" s="332"/>
      <c r="I326" s="330"/>
      <c r="J326" s="52"/>
      <c r="K326" s="52"/>
      <c r="L326" s="52"/>
      <c r="M326" s="332"/>
      <c r="N326" s="330"/>
      <c r="O326" s="52"/>
      <c r="P326" s="52"/>
      <c r="Q326" s="52"/>
      <c r="R326" s="332"/>
      <c r="S326" s="330"/>
      <c r="T326" s="52"/>
      <c r="U326" s="52"/>
      <c r="V326" s="52"/>
      <c r="W326" s="330"/>
      <c r="X326" s="330"/>
      <c r="Y326" s="52"/>
      <c r="Z326" s="52"/>
      <c r="AA326" s="52"/>
      <c r="AB326" s="332"/>
    </row>
    <row r="327" spans="1:28" ht="18" customHeight="1" x14ac:dyDescent="0.2">
      <c r="A327" s="325"/>
      <c r="B327" s="41" t="s">
        <v>801</v>
      </c>
      <c r="C327" s="332"/>
      <c r="D327" s="330"/>
      <c r="E327" s="52"/>
      <c r="F327" s="52"/>
      <c r="G327" s="52"/>
      <c r="H327" s="332"/>
      <c r="I327" s="330"/>
      <c r="J327" s="52"/>
      <c r="K327" s="52"/>
      <c r="L327" s="52"/>
      <c r="M327" s="332"/>
      <c r="N327" s="330"/>
      <c r="O327" s="52"/>
      <c r="P327" s="52"/>
      <c r="Q327" s="52"/>
      <c r="R327" s="332"/>
      <c r="S327" s="330"/>
      <c r="T327" s="52"/>
      <c r="U327" s="52"/>
      <c r="V327" s="52"/>
      <c r="W327" s="330"/>
      <c r="X327" s="330"/>
      <c r="Y327" s="52"/>
      <c r="Z327" s="52"/>
      <c r="AA327" s="52"/>
      <c r="AB327" s="332"/>
    </row>
    <row r="328" spans="1:28" ht="18" customHeight="1" x14ac:dyDescent="0.2">
      <c r="A328" s="325"/>
      <c r="B328" s="41" t="s">
        <v>802</v>
      </c>
      <c r="C328" s="332"/>
      <c r="D328" s="330"/>
      <c r="E328" s="52"/>
      <c r="F328" s="52"/>
      <c r="G328" s="52"/>
      <c r="H328" s="332"/>
      <c r="I328" s="330"/>
      <c r="J328" s="52"/>
      <c r="K328" s="52"/>
      <c r="L328" s="52"/>
      <c r="M328" s="332"/>
      <c r="N328" s="330"/>
      <c r="O328" s="52"/>
      <c r="P328" s="52"/>
      <c r="Q328" s="52"/>
      <c r="R328" s="332"/>
      <c r="S328" s="330"/>
      <c r="T328" s="52"/>
      <c r="U328" s="52"/>
      <c r="V328" s="52"/>
      <c r="W328" s="330"/>
      <c r="X328" s="330"/>
      <c r="Y328" s="52"/>
      <c r="Z328" s="52"/>
      <c r="AA328" s="52"/>
      <c r="AB328" s="332"/>
    </row>
    <row r="329" spans="1:28" ht="18" customHeight="1" x14ac:dyDescent="0.2">
      <c r="A329" s="325"/>
      <c r="B329" s="80" t="s">
        <v>789</v>
      </c>
      <c r="C329" s="332"/>
      <c r="D329" s="330"/>
      <c r="E329" s="52"/>
      <c r="F329" s="52"/>
      <c r="G329" s="52"/>
      <c r="H329" s="332"/>
      <c r="I329" s="330"/>
      <c r="J329" s="52"/>
      <c r="K329" s="52"/>
      <c r="L329" s="52"/>
      <c r="M329" s="332"/>
      <c r="N329" s="330"/>
      <c r="O329" s="52"/>
      <c r="P329" s="52"/>
      <c r="Q329" s="52"/>
      <c r="R329" s="332"/>
      <c r="S329" s="330"/>
      <c r="T329" s="52"/>
      <c r="U329" s="52"/>
      <c r="V329" s="52"/>
      <c r="W329" s="330"/>
      <c r="X329" s="330"/>
      <c r="Y329" s="52"/>
      <c r="Z329" s="52"/>
      <c r="AA329" s="52"/>
      <c r="AB329" s="332"/>
    </row>
    <row r="330" spans="1:28" ht="18" customHeight="1" x14ac:dyDescent="0.2">
      <c r="A330" s="325"/>
      <c r="B330" s="41" t="s">
        <v>1385</v>
      </c>
      <c r="C330" s="332"/>
      <c r="D330" s="330"/>
      <c r="E330" s="52"/>
      <c r="F330" s="52"/>
      <c r="G330" s="52"/>
      <c r="H330" s="332"/>
      <c r="I330" s="330"/>
      <c r="J330" s="52"/>
      <c r="K330" s="52"/>
      <c r="L330" s="52"/>
      <c r="M330" s="332"/>
      <c r="N330" s="330"/>
      <c r="O330" s="52"/>
      <c r="P330" s="52"/>
      <c r="Q330" s="52"/>
      <c r="R330" s="332"/>
      <c r="S330" s="330"/>
      <c r="T330" s="52"/>
      <c r="U330" s="52"/>
      <c r="V330" s="52"/>
      <c r="W330" s="330"/>
      <c r="X330" s="330"/>
      <c r="Y330" s="52"/>
      <c r="Z330" s="52"/>
      <c r="AA330" s="52"/>
      <c r="AB330" s="332"/>
    </row>
    <row r="331" spans="1:28" ht="18" customHeight="1" x14ac:dyDescent="0.2">
      <c r="A331" s="325"/>
      <c r="B331" s="80" t="s">
        <v>1288</v>
      </c>
      <c r="C331" s="332"/>
      <c r="D331" s="330"/>
      <c r="E331" s="52"/>
      <c r="F331" s="52"/>
      <c r="G331" s="52"/>
      <c r="H331" s="332"/>
      <c r="I331" s="330"/>
      <c r="J331" s="52"/>
      <c r="K331" s="52"/>
      <c r="L331" s="52"/>
      <c r="M331" s="332"/>
      <c r="N331" s="330"/>
      <c r="O331" s="52"/>
      <c r="P331" s="52"/>
      <c r="Q331" s="52"/>
      <c r="R331" s="332"/>
      <c r="S331" s="330"/>
      <c r="T331" s="52"/>
      <c r="U331" s="52"/>
      <c r="V331" s="52"/>
      <c r="W331" s="330"/>
      <c r="X331" s="330"/>
      <c r="Y331" s="52"/>
      <c r="Z331" s="52"/>
      <c r="AA331" s="52"/>
      <c r="AB331" s="332"/>
    </row>
    <row r="332" spans="1:28" ht="18" customHeight="1" x14ac:dyDescent="0.2">
      <c r="A332" s="325"/>
      <c r="B332" s="41" t="s">
        <v>1386</v>
      </c>
      <c r="C332" s="332"/>
      <c r="D332" s="330"/>
      <c r="E332" s="52"/>
      <c r="F332" s="52"/>
      <c r="G332" s="52"/>
      <c r="H332" s="332"/>
      <c r="I332" s="330"/>
      <c r="J332" s="52"/>
      <c r="K332" s="52"/>
      <c r="L332" s="52"/>
      <c r="M332" s="332"/>
      <c r="N332" s="330"/>
      <c r="O332" s="52"/>
      <c r="P332" s="52"/>
      <c r="Q332" s="52"/>
      <c r="R332" s="332"/>
      <c r="S332" s="330"/>
      <c r="T332" s="52"/>
      <c r="U332" s="52"/>
      <c r="V332" s="52"/>
      <c r="W332" s="330"/>
      <c r="X332" s="330"/>
      <c r="Y332" s="52"/>
      <c r="Z332" s="52"/>
      <c r="AA332" s="52"/>
      <c r="AB332" s="332"/>
    </row>
    <row r="333" spans="1:28" ht="18" customHeight="1" x14ac:dyDescent="0.2">
      <c r="A333" s="325"/>
      <c r="B333" s="80" t="s">
        <v>1423</v>
      </c>
      <c r="C333" s="332"/>
      <c r="D333" s="330"/>
      <c r="E333" s="52"/>
      <c r="F333" s="52"/>
      <c r="G333" s="52"/>
      <c r="H333" s="332"/>
      <c r="I333" s="330"/>
      <c r="J333" s="52"/>
      <c r="K333" s="52"/>
      <c r="L333" s="52"/>
      <c r="M333" s="332"/>
      <c r="N333" s="330"/>
      <c r="O333" s="52"/>
      <c r="P333" s="52"/>
      <c r="Q333" s="52"/>
      <c r="R333" s="332"/>
      <c r="S333" s="330"/>
      <c r="T333" s="52"/>
      <c r="U333" s="52"/>
      <c r="V333" s="52"/>
      <c r="W333" s="330"/>
      <c r="X333" s="330"/>
      <c r="Y333" s="52"/>
      <c r="Z333" s="52"/>
      <c r="AA333" s="52"/>
      <c r="AB333" s="332"/>
    </row>
    <row r="334" spans="1:28" ht="18" customHeight="1" x14ac:dyDescent="0.2">
      <c r="A334" s="325"/>
      <c r="B334" s="55" t="s">
        <v>1507</v>
      </c>
      <c r="C334" s="332"/>
      <c r="D334" s="330"/>
      <c r="E334" s="52"/>
      <c r="F334" s="52"/>
      <c r="G334" s="52"/>
      <c r="H334" s="332"/>
      <c r="I334" s="330"/>
      <c r="J334" s="52"/>
      <c r="K334" s="52"/>
      <c r="L334" s="52"/>
      <c r="M334" s="332"/>
      <c r="N334" s="330"/>
      <c r="O334" s="52"/>
      <c r="P334" s="52"/>
      <c r="Q334" s="52"/>
      <c r="R334" s="332"/>
      <c r="S334" s="330"/>
      <c r="T334" s="52"/>
      <c r="U334" s="52"/>
      <c r="V334" s="52"/>
      <c r="W334" s="330"/>
      <c r="X334" s="330"/>
      <c r="Y334" s="52"/>
      <c r="Z334" s="52"/>
      <c r="AA334" s="52"/>
      <c r="AB334" s="332"/>
    </row>
    <row r="335" spans="1:28" ht="18" customHeight="1" x14ac:dyDescent="0.2">
      <c r="A335" s="326">
        <v>11</v>
      </c>
      <c r="B335" s="41" t="s">
        <v>1468</v>
      </c>
      <c r="C335" s="334">
        <v>0</v>
      </c>
      <c r="D335" s="329">
        <v>0</v>
      </c>
      <c r="E335" s="52"/>
      <c r="F335" s="52"/>
      <c r="G335" s="52"/>
      <c r="H335" s="334">
        <f>I335</f>
        <v>65</v>
      </c>
      <c r="I335" s="329">
        <v>65</v>
      </c>
      <c r="J335" s="52"/>
      <c r="K335" s="52"/>
      <c r="L335" s="52"/>
      <c r="M335" s="334">
        <v>0</v>
      </c>
      <c r="N335" s="329">
        <v>0</v>
      </c>
      <c r="O335" s="52"/>
      <c r="P335" s="52"/>
      <c r="Q335" s="52"/>
      <c r="R335" s="334">
        <f>S335</f>
        <v>0</v>
      </c>
      <c r="S335" s="329">
        <v>0</v>
      </c>
      <c r="T335" s="52"/>
      <c r="U335" s="52"/>
      <c r="V335" s="52"/>
      <c r="W335" s="334">
        <f>X335</f>
        <v>2170</v>
      </c>
      <c r="X335" s="329">
        <v>2170</v>
      </c>
      <c r="Y335" s="52"/>
      <c r="Z335" s="52"/>
      <c r="AA335" s="52"/>
      <c r="AB335" s="334">
        <f>C335+H335+M335+R335+W335</f>
        <v>2235</v>
      </c>
    </row>
    <row r="336" spans="1:28" ht="18" customHeight="1" x14ac:dyDescent="0.2">
      <c r="A336" s="327"/>
      <c r="B336" s="80" t="s">
        <v>789</v>
      </c>
      <c r="C336" s="332"/>
      <c r="D336" s="330"/>
      <c r="E336" s="52"/>
      <c r="F336" s="52"/>
      <c r="G336" s="52"/>
      <c r="H336" s="332"/>
      <c r="I336" s="330"/>
      <c r="J336" s="52"/>
      <c r="K336" s="52"/>
      <c r="L336" s="52"/>
      <c r="M336" s="332"/>
      <c r="N336" s="330"/>
      <c r="O336" s="52"/>
      <c r="P336" s="52"/>
      <c r="Q336" s="52"/>
      <c r="R336" s="332"/>
      <c r="S336" s="330"/>
      <c r="T336" s="52"/>
      <c r="U336" s="52"/>
      <c r="V336" s="52"/>
      <c r="W336" s="332"/>
      <c r="X336" s="330"/>
      <c r="Y336" s="52"/>
      <c r="Z336" s="52"/>
      <c r="AA336" s="52"/>
      <c r="AB336" s="332"/>
    </row>
    <row r="337" spans="1:28" ht="18" customHeight="1" x14ac:dyDescent="0.2">
      <c r="A337" s="327"/>
      <c r="B337" s="41" t="s">
        <v>1452</v>
      </c>
      <c r="C337" s="332"/>
      <c r="D337" s="330"/>
      <c r="E337" s="52"/>
      <c r="F337" s="52"/>
      <c r="G337" s="52"/>
      <c r="H337" s="332"/>
      <c r="I337" s="330"/>
      <c r="J337" s="52"/>
      <c r="K337" s="52"/>
      <c r="L337" s="52"/>
      <c r="M337" s="332"/>
      <c r="N337" s="330"/>
      <c r="O337" s="52"/>
      <c r="P337" s="52"/>
      <c r="Q337" s="52"/>
      <c r="R337" s="332"/>
      <c r="S337" s="330"/>
      <c r="T337" s="52"/>
      <c r="U337" s="52"/>
      <c r="V337" s="52"/>
      <c r="W337" s="332"/>
      <c r="X337" s="330"/>
      <c r="Y337" s="52"/>
      <c r="Z337" s="52"/>
      <c r="AA337" s="52"/>
      <c r="AB337" s="332"/>
    </row>
    <row r="338" spans="1:28" ht="18" customHeight="1" x14ac:dyDescent="0.2">
      <c r="A338" s="327"/>
      <c r="B338" s="41" t="s">
        <v>1453</v>
      </c>
      <c r="C338" s="332"/>
      <c r="D338" s="330"/>
      <c r="E338" s="52"/>
      <c r="F338" s="52"/>
      <c r="G338" s="52"/>
      <c r="H338" s="332"/>
      <c r="I338" s="330"/>
      <c r="J338" s="52"/>
      <c r="K338" s="52"/>
      <c r="L338" s="52"/>
      <c r="M338" s="332"/>
      <c r="N338" s="330"/>
      <c r="O338" s="52"/>
      <c r="P338" s="52"/>
      <c r="Q338" s="52"/>
      <c r="R338" s="332"/>
      <c r="S338" s="330"/>
      <c r="T338" s="52"/>
      <c r="U338" s="52"/>
      <c r="V338" s="52"/>
      <c r="W338" s="332"/>
      <c r="X338" s="330"/>
      <c r="Y338" s="52"/>
      <c r="Z338" s="52"/>
      <c r="AA338" s="52"/>
      <c r="AB338" s="332"/>
    </row>
    <row r="339" spans="1:28" ht="18" customHeight="1" x14ac:dyDescent="0.2">
      <c r="A339" s="327"/>
      <c r="B339" s="41" t="s">
        <v>1454</v>
      </c>
      <c r="C339" s="332"/>
      <c r="D339" s="330"/>
      <c r="E339" s="52"/>
      <c r="F339" s="52"/>
      <c r="G339" s="52"/>
      <c r="H339" s="332"/>
      <c r="I339" s="330"/>
      <c r="J339" s="52"/>
      <c r="K339" s="52"/>
      <c r="L339" s="52"/>
      <c r="M339" s="332"/>
      <c r="N339" s="330"/>
      <c r="O339" s="52"/>
      <c r="P339" s="52"/>
      <c r="Q339" s="52"/>
      <c r="R339" s="332"/>
      <c r="S339" s="330"/>
      <c r="T339" s="52"/>
      <c r="U339" s="52"/>
      <c r="V339" s="52"/>
      <c r="W339" s="332"/>
      <c r="X339" s="330"/>
      <c r="Y339" s="52"/>
      <c r="Z339" s="52"/>
      <c r="AA339" s="52"/>
      <c r="AB339" s="332"/>
    </row>
    <row r="340" spans="1:28" ht="18" customHeight="1" x14ac:dyDescent="0.2">
      <c r="A340" s="327"/>
      <c r="B340" s="41" t="s">
        <v>1455</v>
      </c>
      <c r="C340" s="332"/>
      <c r="D340" s="330"/>
      <c r="E340" s="52"/>
      <c r="F340" s="52"/>
      <c r="G340" s="52"/>
      <c r="H340" s="332"/>
      <c r="I340" s="330"/>
      <c r="J340" s="52"/>
      <c r="K340" s="52"/>
      <c r="L340" s="52"/>
      <c r="M340" s="332"/>
      <c r="N340" s="330"/>
      <c r="O340" s="52"/>
      <c r="P340" s="52"/>
      <c r="Q340" s="52"/>
      <c r="R340" s="332"/>
      <c r="S340" s="330"/>
      <c r="T340" s="52"/>
      <c r="U340" s="52"/>
      <c r="V340" s="52"/>
      <c r="W340" s="332"/>
      <c r="X340" s="330"/>
      <c r="Y340" s="52"/>
      <c r="Z340" s="52"/>
      <c r="AA340" s="52"/>
      <c r="AB340" s="332"/>
    </row>
    <row r="341" spans="1:28" ht="18" customHeight="1" x14ac:dyDescent="0.2">
      <c r="A341" s="327"/>
      <c r="B341" s="41" t="s">
        <v>1456</v>
      </c>
      <c r="C341" s="332"/>
      <c r="D341" s="330"/>
      <c r="E341" s="52"/>
      <c r="F341" s="52"/>
      <c r="G341" s="52"/>
      <c r="H341" s="332"/>
      <c r="I341" s="330"/>
      <c r="J341" s="52"/>
      <c r="K341" s="52"/>
      <c r="L341" s="52"/>
      <c r="M341" s="332"/>
      <c r="N341" s="330"/>
      <c r="O341" s="52"/>
      <c r="P341" s="52"/>
      <c r="Q341" s="52"/>
      <c r="R341" s="332"/>
      <c r="S341" s="330"/>
      <c r="T341" s="52"/>
      <c r="U341" s="52"/>
      <c r="V341" s="52"/>
      <c r="W341" s="332"/>
      <c r="X341" s="330"/>
      <c r="Y341" s="52"/>
      <c r="Z341" s="52"/>
      <c r="AA341" s="52"/>
      <c r="AB341" s="332"/>
    </row>
    <row r="342" spans="1:28" ht="18" customHeight="1" x14ac:dyDescent="0.2">
      <c r="A342" s="327"/>
      <c r="B342" s="41" t="s">
        <v>1457</v>
      </c>
      <c r="C342" s="332"/>
      <c r="D342" s="330"/>
      <c r="E342" s="52"/>
      <c r="F342" s="52"/>
      <c r="G342" s="52"/>
      <c r="H342" s="332"/>
      <c r="I342" s="330"/>
      <c r="J342" s="52"/>
      <c r="K342" s="52"/>
      <c r="L342" s="52"/>
      <c r="M342" s="332"/>
      <c r="N342" s="330"/>
      <c r="O342" s="52"/>
      <c r="P342" s="52"/>
      <c r="Q342" s="52"/>
      <c r="R342" s="332"/>
      <c r="S342" s="330"/>
      <c r="T342" s="52"/>
      <c r="U342" s="52"/>
      <c r="V342" s="52"/>
      <c r="W342" s="332"/>
      <c r="X342" s="330"/>
      <c r="Y342" s="52"/>
      <c r="Z342" s="52"/>
      <c r="AA342" s="52"/>
      <c r="AB342" s="332"/>
    </row>
    <row r="343" spans="1:28" ht="18" customHeight="1" x14ac:dyDescent="0.2">
      <c r="A343" s="327"/>
      <c r="B343" s="41" t="s">
        <v>1458</v>
      </c>
      <c r="C343" s="332"/>
      <c r="D343" s="330"/>
      <c r="E343" s="52"/>
      <c r="F343" s="52"/>
      <c r="G343" s="52"/>
      <c r="H343" s="332"/>
      <c r="I343" s="330"/>
      <c r="J343" s="52"/>
      <c r="K343" s="52"/>
      <c r="L343" s="52"/>
      <c r="M343" s="332"/>
      <c r="N343" s="330"/>
      <c r="O343" s="52"/>
      <c r="P343" s="52"/>
      <c r="Q343" s="52"/>
      <c r="R343" s="332"/>
      <c r="S343" s="330"/>
      <c r="T343" s="52"/>
      <c r="U343" s="52"/>
      <c r="V343" s="52"/>
      <c r="W343" s="332"/>
      <c r="X343" s="330"/>
      <c r="Y343" s="52"/>
      <c r="Z343" s="52"/>
      <c r="AA343" s="52"/>
      <c r="AB343" s="332"/>
    </row>
    <row r="344" spans="1:28" ht="18" customHeight="1" x14ac:dyDescent="0.2">
      <c r="A344" s="327"/>
      <c r="B344" s="41" t="s">
        <v>1459</v>
      </c>
      <c r="C344" s="332"/>
      <c r="D344" s="330"/>
      <c r="E344" s="52"/>
      <c r="F344" s="52"/>
      <c r="G344" s="52"/>
      <c r="H344" s="332"/>
      <c r="I344" s="330"/>
      <c r="J344" s="52"/>
      <c r="K344" s="52"/>
      <c r="L344" s="52"/>
      <c r="M344" s="332"/>
      <c r="N344" s="330"/>
      <c r="O344" s="52"/>
      <c r="P344" s="52"/>
      <c r="Q344" s="52"/>
      <c r="R344" s="332"/>
      <c r="S344" s="330"/>
      <c r="T344" s="52"/>
      <c r="U344" s="52"/>
      <c r="V344" s="52"/>
      <c r="W344" s="332"/>
      <c r="X344" s="330"/>
      <c r="Y344" s="52"/>
      <c r="Z344" s="52"/>
      <c r="AA344" s="52"/>
      <c r="AB344" s="332"/>
    </row>
    <row r="345" spans="1:28" ht="18" customHeight="1" x14ac:dyDescent="0.2">
      <c r="A345" s="327"/>
      <c r="B345" s="41" t="s">
        <v>1460</v>
      </c>
      <c r="C345" s="332"/>
      <c r="D345" s="330"/>
      <c r="E345" s="52"/>
      <c r="F345" s="52"/>
      <c r="G345" s="52"/>
      <c r="H345" s="332"/>
      <c r="I345" s="330"/>
      <c r="J345" s="52"/>
      <c r="K345" s="52"/>
      <c r="L345" s="52"/>
      <c r="M345" s="332"/>
      <c r="N345" s="330"/>
      <c r="O345" s="52"/>
      <c r="P345" s="52"/>
      <c r="Q345" s="52"/>
      <c r="R345" s="332"/>
      <c r="S345" s="330"/>
      <c r="T345" s="52"/>
      <c r="U345" s="52"/>
      <c r="V345" s="52"/>
      <c r="W345" s="332"/>
      <c r="X345" s="330"/>
      <c r="Y345" s="52"/>
      <c r="Z345" s="52"/>
      <c r="AA345" s="52"/>
      <c r="AB345" s="332"/>
    </row>
    <row r="346" spans="1:28" ht="18" customHeight="1" x14ac:dyDescent="0.2">
      <c r="A346" s="327"/>
      <c r="B346" s="41" t="s">
        <v>1461</v>
      </c>
      <c r="C346" s="332"/>
      <c r="D346" s="330"/>
      <c r="E346" s="52"/>
      <c r="F346" s="52"/>
      <c r="G346" s="52"/>
      <c r="H346" s="332"/>
      <c r="I346" s="330"/>
      <c r="J346" s="52"/>
      <c r="K346" s="52"/>
      <c r="L346" s="52"/>
      <c r="M346" s="332"/>
      <c r="N346" s="330"/>
      <c r="O346" s="52"/>
      <c r="P346" s="52"/>
      <c r="Q346" s="52"/>
      <c r="R346" s="332"/>
      <c r="S346" s="330"/>
      <c r="T346" s="52"/>
      <c r="U346" s="52"/>
      <c r="V346" s="52"/>
      <c r="W346" s="332"/>
      <c r="X346" s="330"/>
      <c r="Y346" s="52"/>
      <c r="Z346" s="52"/>
      <c r="AA346" s="52"/>
      <c r="AB346" s="332"/>
    </row>
    <row r="347" spans="1:28" ht="18" customHeight="1" x14ac:dyDescent="0.2">
      <c r="A347" s="328"/>
      <c r="B347" s="41" t="s">
        <v>1462</v>
      </c>
      <c r="C347" s="333"/>
      <c r="D347" s="331"/>
      <c r="E347" s="52"/>
      <c r="F347" s="52"/>
      <c r="G347" s="52"/>
      <c r="H347" s="333"/>
      <c r="I347" s="331"/>
      <c r="J347" s="52"/>
      <c r="K347" s="52"/>
      <c r="L347" s="52"/>
      <c r="M347" s="333"/>
      <c r="N347" s="331"/>
      <c r="O347" s="52"/>
      <c r="P347" s="52"/>
      <c r="Q347" s="52"/>
      <c r="R347" s="333"/>
      <c r="S347" s="331"/>
      <c r="T347" s="52"/>
      <c r="U347" s="52"/>
      <c r="V347" s="52"/>
      <c r="W347" s="333"/>
      <c r="X347" s="331"/>
      <c r="Y347" s="52"/>
      <c r="Z347" s="52"/>
      <c r="AA347" s="52"/>
      <c r="AB347" s="333"/>
    </row>
    <row r="348" spans="1:28" ht="18" customHeight="1" x14ac:dyDescent="0.2">
      <c r="A348" s="326">
        <v>12</v>
      </c>
      <c r="B348" s="51" t="s">
        <v>803</v>
      </c>
      <c r="C348" s="334">
        <f>D348+E348+F348+G348</f>
        <v>3478</v>
      </c>
      <c r="D348" s="329">
        <v>3478</v>
      </c>
      <c r="E348" s="245">
        <v>0</v>
      </c>
      <c r="F348" s="245">
        <v>0</v>
      </c>
      <c r="G348" s="245">
        <v>0</v>
      </c>
      <c r="H348" s="334">
        <f>I348+J348+K348+L348</f>
        <v>4667</v>
      </c>
      <c r="I348" s="329">
        <v>4667</v>
      </c>
      <c r="J348" s="245">
        <v>0</v>
      </c>
      <c r="K348" s="245">
        <v>0</v>
      </c>
      <c r="L348" s="245">
        <v>0</v>
      </c>
      <c r="M348" s="334">
        <f>N348</f>
        <v>57</v>
      </c>
      <c r="N348" s="329">
        <v>57</v>
      </c>
      <c r="O348" s="245">
        <v>0</v>
      </c>
      <c r="P348" s="245">
        <v>0</v>
      </c>
      <c r="Q348" s="245">
        <v>0</v>
      </c>
      <c r="R348" s="334">
        <f>S348</f>
        <v>57</v>
      </c>
      <c r="S348" s="329">
        <v>57</v>
      </c>
      <c r="T348" s="245">
        <v>0</v>
      </c>
      <c r="U348" s="245">
        <v>0</v>
      </c>
      <c r="V348" s="245">
        <v>0</v>
      </c>
      <c r="W348" s="329">
        <v>0</v>
      </c>
      <c r="X348" s="329">
        <v>0</v>
      </c>
      <c r="Y348" s="245">
        <v>0</v>
      </c>
      <c r="Z348" s="245">
        <v>0</v>
      </c>
      <c r="AA348" s="245">
        <v>0</v>
      </c>
      <c r="AB348" s="334">
        <f>C348+H348+M348+R348+W348</f>
        <v>8259</v>
      </c>
    </row>
    <row r="349" spans="1:28" ht="18" customHeight="1" x14ac:dyDescent="0.2">
      <c r="A349" s="327"/>
      <c r="B349" s="80" t="s">
        <v>799</v>
      </c>
      <c r="C349" s="332"/>
      <c r="D349" s="330"/>
      <c r="E349" s="245"/>
      <c r="F349" s="245"/>
      <c r="G349" s="245"/>
      <c r="H349" s="332"/>
      <c r="I349" s="330"/>
      <c r="J349" s="245"/>
      <c r="K349" s="245"/>
      <c r="L349" s="245"/>
      <c r="M349" s="332"/>
      <c r="N349" s="330"/>
      <c r="O349" s="245"/>
      <c r="P349" s="245"/>
      <c r="Q349" s="245"/>
      <c r="R349" s="332"/>
      <c r="S349" s="330"/>
      <c r="T349" s="245"/>
      <c r="U349" s="245"/>
      <c r="V349" s="245"/>
      <c r="W349" s="330"/>
      <c r="X349" s="330"/>
      <c r="Y349" s="245"/>
      <c r="Z349" s="245"/>
      <c r="AA349" s="245"/>
      <c r="AB349" s="332"/>
    </row>
    <row r="350" spans="1:28" ht="18" customHeight="1" x14ac:dyDescent="0.2">
      <c r="A350" s="328"/>
      <c r="B350" s="55" t="s">
        <v>804</v>
      </c>
      <c r="C350" s="333"/>
      <c r="D350" s="331"/>
      <c r="E350" s="245"/>
      <c r="F350" s="245"/>
      <c r="G350" s="245"/>
      <c r="H350" s="333"/>
      <c r="I350" s="331"/>
      <c r="J350" s="245"/>
      <c r="K350" s="245"/>
      <c r="L350" s="245"/>
      <c r="M350" s="333"/>
      <c r="N350" s="331"/>
      <c r="O350" s="245"/>
      <c r="P350" s="245"/>
      <c r="Q350" s="245"/>
      <c r="R350" s="333"/>
      <c r="S350" s="331"/>
      <c r="T350" s="245"/>
      <c r="U350" s="245"/>
      <c r="V350" s="245"/>
      <c r="W350" s="331"/>
      <c r="X350" s="331"/>
      <c r="Y350" s="245"/>
      <c r="Z350" s="245"/>
      <c r="AA350" s="245"/>
      <c r="AB350" s="333"/>
    </row>
    <row r="351" spans="1:28" ht="18" customHeight="1" x14ac:dyDescent="0.2">
      <c r="A351" s="327"/>
      <c r="B351" s="80" t="s">
        <v>789</v>
      </c>
      <c r="C351" s="224"/>
      <c r="D351" s="226"/>
      <c r="E351" s="242"/>
      <c r="F351" s="242"/>
      <c r="G351" s="242"/>
      <c r="H351" s="224"/>
      <c r="I351" s="226"/>
      <c r="J351" s="242"/>
      <c r="K351" s="242"/>
      <c r="L351" s="242"/>
      <c r="M351" s="224"/>
      <c r="N351" s="226"/>
      <c r="O351" s="242"/>
      <c r="P351" s="242"/>
      <c r="Q351" s="242"/>
      <c r="R351" s="224"/>
      <c r="S351" s="226"/>
      <c r="T351" s="242"/>
      <c r="U351" s="242"/>
      <c r="V351" s="242"/>
      <c r="W351" s="226"/>
      <c r="X351" s="226"/>
      <c r="Y351" s="242"/>
      <c r="Z351" s="242"/>
      <c r="AA351" s="242"/>
      <c r="AB351" s="224"/>
    </row>
    <row r="352" spans="1:28" ht="18" customHeight="1" x14ac:dyDescent="0.2">
      <c r="A352" s="327"/>
      <c r="B352" s="41" t="s">
        <v>1463</v>
      </c>
      <c r="C352" s="224"/>
      <c r="D352" s="226"/>
      <c r="E352" s="225"/>
      <c r="F352" s="225"/>
      <c r="G352" s="225"/>
      <c r="H352" s="224"/>
      <c r="I352" s="226"/>
      <c r="J352" s="225"/>
      <c r="K352" s="225"/>
      <c r="L352" s="225"/>
      <c r="M352" s="224"/>
      <c r="N352" s="226"/>
      <c r="O352" s="225"/>
      <c r="P352" s="225"/>
      <c r="Q352" s="225"/>
      <c r="R352" s="224"/>
      <c r="S352" s="226"/>
      <c r="T352" s="225"/>
      <c r="U352" s="225"/>
      <c r="V352" s="225"/>
      <c r="W352" s="226"/>
      <c r="X352" s="226"/>
      <c r="Y352" s="225"/>
      <c r="Z352" s="225"/>
      <c r="AA352" s="225"/>
      <c r="AB352" s="224"/>
    </row>
    <row r="353" spans="1:29" ht="18" customHeight="1" x14ac:dyDescent="0.2">
      <c r="A353" s="327"/>
      <c r="B353" s="41" t="s">
        <v>1464</v>
      </c>
      <c r="C353" s="224"/>
      <c r="D353" s="226"/>
      <c r="E353" s="225"/>
      <c r="F353" s="225"/>
      <c r="G353" s="225"/>
      <c r="H353" s="224"/>
      <c r="I353" s="226"/>
      <c r="J353" s="225"/>
      <c r="K353" s="225"/>
      <c r="L353" s="225"/>
      <c r="M353" s="224"/>
      <c r="N353" s="226"/>
      <c r="O353" s="225"/>
      <c r="P353" s="225"/>
      <c r="Q353" s="225"/>
      <c r="R353" s="224"/>
      <c r="S353" s="226"/>
      <c r="T353" s="225"/>
      <c r="U353" s="225"/>
      <c r="V353" s="225"/>
      <c r="W353" s="226"/>
      <c r="X353" s="226"/>
      <c r="Y353" s="225"/>
      <c r="Z353" s="225"/>
      <c r="AA353" s="225"/>
      <c r="AB353" s="224"/>
    </row>
    <row r="354" spans="1:29" ht="18" customHeight="1" x14ac:dyDescent="0.2">
      <c r="A354" s="327"/>
      <c r="B354" s="41" t="s">
        <v>1465</v>
      </c>
      <c r="C354" s="224"/>
      <c r="D354" s="226"/>
      <c r="E354" s="225"/>
      <c r="F354" s="225"/>
      <c r="G354" s="225"/>
      <c r="H354" s="224"/>
      <c r="I354" s="226"/>
      <c r="J354" s="225"/>
      <c r="K354" s="225"/>
      <c r="L354" s="225"/>
      <c r="M354" s="224"/>
      <c r="N354" s="226"/>
      <c r="O354" s="225"/>
      <c r="P354" s="225"/>
      <c r="Q354" s="225"/>
      <c r="R354" s="224"/>
      <c r="S354" s="226"/>
      <c r="T354" s="225"/>
      <c r="U354" s="225"/>
      <c r="V354" s="225"/>
      <c r="W354" s="226"/>
      <c r="X354" s="226"/>
      <c r="Y354" s="225"/>
      <c r="Z354" s="225"/>
      <c r="AA354" s="225"/>
      <c r="AB354" s="224"/>
    </row>
    <row r="355" spans="1:29" ht="18" customHeight="1" x14ac:dyDescent="0.2">
      <c r="A355" s="327"/>
      <c r="B355" s="41" t="s">
        <v>1474</v>
      </c>
      <c r="C355" s="224"/>
      <c r="D355" s="226"/>
      <c r="E355" s="225"/>
      <c r="F355" s="225"/>
      <c r="G355" s="225"/>
      <c r="H355" s="224"/>
      <c r="I355" s="226"/>
      <c r="J355" s="225"/>
      <c r="K355" s="225"/>
      <c r="L355" s="225"/>
      <c r="M355" s="224"/>
      <c r="N355" s="226"/>
      <c r="O355" s="225"/>
      <c r="P355" s="225"/>
      <c r="Q355" s="225"/>
      <c r="R355" s="224"/>
      <c r="S355" s="226"/>
      <c r="T355" s="225"/>
      <c r="U355" s="225"/>
      <c r="V355" s="225"/>
      <c r="W355" s="226"/>
      <c r="X355" s="226"/>
      <c r="Y355" s="225"/>
      <c r="Z355" s="225"/>
      <c r="AA355" s="225"/>
      <c r="AB355" s="224"/>
    </row>
    <row r="356" spans="1:29" ht="18" customHeight="1" x14ac:dyDescent="0.2">
      <c r="A356" s="328"/>
      <c r="B356" s="41" t="s">
        <v>1466</v>
      </c>
      <c r="C356" s="224"/>
      <c r="D356" s="226"/>
      <c r="E356" s="225"/>
      <c r="F356" s="225"/>
      <c r="G356" s="225"/>
      <c r="H356" s="224"/>
      <c r="I356" s="226"/>
      <c r="J356" s="225"/>
      <c r="K356" s="225"/>
      <c r="L356" s="225"/>
      <c r="M356" s="224"/>
      <c r="N356" s="226"/>
      <c r="O356" s="225"/>
      <c r="P356" s="225"/>
      <c r="Q356" s="225"/>
      <c r="R356" s="224"/>
      <c r="S356" s="226"/>
      <c r="T356" s="225"/>
      <c r="U356" s="225"/>
      <c r="V356" s="225"/>
      <c r="W356" s="226"/>
      <c r="X356" s="226"/>
      <c r="Y356" s="225"/>
      <c r="Z356" s="225"/>
      <c r="AA356" s="225"/>
      <c r="AB356" s="224"/>
    </row>
    <row r="357" spans="1:29" ht="18" customHeight="1" x14ac:dyDescent="0.2">
      <c r="A357" s="119">
        <v>13</v>
      </c>
      <c r="B357" s="56" t="s">
        <v>996</v>
      </c>
      <c r="C357" s="232">
        <f>SUM(D357:G357)</f>
        <v>1700</v>
      </c>
      <c r="D357" s="52">
        <v>1700</v>
      </c>
      <c r="E357" s="52"/>
      <c r="F357" s="52"/>
      <c r="G357" s="52"/>
      <c r="H357" s="232">
        <f>I357</f>
        <v>2000</v>
      </c>
      <c r="I357" s="52">
        <v>2000</v>
      </c>
      <c r="J357" s="52"/>
      <c r="K357" s="52"/>
      <c r="L357" s="52"/>
      <c r="M357" s="232">
        <f>N357</f>
        <v>2000</v>
      </c>
      <c r="N357" s="52">
        <v>2000</v>
      </c>
      <c r="O357" s="52"/>
      <c r="P357" s="52"/>
      <c r="Q357" s="52"/>
      <c r="R357" s="232">
        <f>S357</f>
        <v>2000</v>
      </c>
      <c r="S357" s="52">
        <v>2000</v>
      </c>
      <c r="T357" s="52"/>
      <c r="U357" s="52"/>
      <c r="V357" s="52"/>
      <c r="W357" s="232">
        <f>X357</f>
        <v>4500</v>
      </c>
      <c r="X357" s="52">
        <v>4500</v>
      </c>
      <c r="Y357" s="52"/>
      <c r="Z357" s="52"/>
      <c r="AA357" s="52"/>
      <c r="AB357" s="232">
        <f>R357+W357+C357+H357+M357</f>
        <v>12200</v>
      </c>
    </row>
    <row r="358" spans="1:29" ht="18" customHeight="1" x14ac:dyDescent="0.2">
      <c r="A358" s="203">
        <v>14</v>
      </c>
      <c r="B358" s="56" t="s">
        <v>189</v>
      </c>
      <c r="C358" s="232">
        <f>SUM(D358:G358)</f>
        <v>0</v>
      </c>
      <c r="D358" s="52">
        <v>0</v>
      </c>
      <c r="E358" s="52">
        <v>0</v>
      </c>
      <c r="F358" s="52">
        <v>0</v>
      </c>
      <c r="G358" s="52">
        <v>0</v>
      </c>
      <c r="H358" s="232">
        <f>SUM(I358:L358)</f>
        <v>0</v>
      </c>
      <c r="I358" s="52">
        <v>0</v>
      </c>
      <c r="J358" s="52">
        <v>0</v>
      </c>
      <c r="K358" s="52">
        <v>0</v>
      </c>
      <c r="L358" s="52">
        <v>0</v>
      </c>
      <c r="M358" s="232">
        <f>SUM(N358:Q358)</f>
        <v>0</v>
      </c>
      <c r="N358" s="52">
        <v>0</v>
      </c>
      <c r="O358" s="52">
        <v>0</v>
      </c>
      <c r="P358" s="52">
        <v>0</v>
      </c>
      <c r="Q358" s="52">
        <v>0</v>
      </c>
      <c r="R358" s="232">
        <f>SUM(S358:V358)</f>
        <v>0</v>
      </c>
      <c r="S358" s="52">
        <v>0</v>
      </c>
      <c r="T358" s="52">
        <v>0</v>
      </c>
      <c r="U358" s="52">
        <v>0</v>
      </c>
      <c r="V358" s="52">
        <v>0</v>
      </c>
      <c r="W358" s="232">
        <f>SUM(X358:AA358)</f>
        <v>893</v>
      </c>
      <c r="X358" s="52">
        <v>893</v>
      </c>
      <c r="Y358" s="52">
        <v>0</v>
      </c>
      <c r="Z358" s="52">
        <v>0</v>
      </c>
      <c r="AA358" s="52">
        <v>0</v>
      </c>
      <c r="AB358" s="232">
        <f>C358+H358+M358+R358+W358</f>
        <v>893</v>
      </c>
    </row>
    <row r="359" spans="1:29" ht="18" customHeight="1" x14ac:dyDescent="0.2">
      <c r="A359" s="120">
        <v>15</v>
      </c>
      <c r="B359" s="56" t="s">
        <v>187</v>
      </c>
      <c r="C359" s="232">
        <f>SUM(D359:G359)</f>
        <v>3594</v>
      </c>
      <c r="D359" s="52">
        <v>3594</v>
      </c>
      <c r="E359" s="52">
        <v>0</v>
      </c>
      <c r="F359" s="52">
        <v>0</v>
      </c>
      <c r="G359" s="52">
        <v>0</v>
      </c>
      <c r="H359" s="232">
        <f>SUM(I359:L359)</f>
        <v>4176</v>
      </c>
      <c r="I359" s="52">
        <v>4176</v>
      </c>
      <c r="J359" s="52">
        <v>0</v>
      </c>
      <c r="K359" s="52">
        <v>0</v>
      </c>
      <c r="L359" s="52">
        <v>0</v>
      </c>
      <c r="M359" s="232">
        <f>SUM(N359:Q359)</f>
        <v>4575</v>
      </c>
      <c r="N359" s="52">
        <v>4575</v>
      </c>
      <c r="O359" s="52">
        <v>0</v>
      </c>
      <c r="P359" s="52">
        <v>0</v>
      </c>
      <c r="Q359" s="52">
        <v>0</v>
      </c>
      <c r="R359" s="232">
        <f>SUM(S359:V359)</f>
        <v>4575</v>
      </c>
      <c r="S359" s="52">
        <v>4575</v>
      </c>
      <c r="T359" s="52">
        <v>0</v>
      </c>
      <c r="U359" s="52">
        <v>0</v>
      </c>
      <c r="V359" s="52">
        <v>0</v>
      </c>
      <c r="W359" s="232">
        <f>SUM(X359:AA359)</f>
        <v>4176</v>
      </c>
      <c r="X359" s="52">
        <v>4176</v>
      </c>
      <c r="Y359" s="52">
        <v>0</v>
      </c>
      <c r="Z359" s="52">
        <v>0</v>
      </c>
      <c r="AA359" s="52">
        <v>0</v>
      </c>
      <c r="AB359" s="232">
        <f>C359+H359+M359+R359+W359</f>
        <v>21096</v>
      </c>
    </row>
    <row r="360" spans="1:29" ht="18" customHeight="1" x14ac:dyDescent="0.2">
      <c r="A360" s="326">
        <v>16</v>
      </c>
      <c r="B360" s="56" t="s">
        <v>1467</v>
      </c>
      <c r="C360" s="334">
        <f>SUM(D360:G360)</f>
        <v>0</v>
      </c>
      <c r="D360" s="329">
        <v>0</v>
      </c>
      <c r="E360" s="52">
        <v>0</v>
      </c>
      <c r="F360" s="52">
        <v>0</v>
      </c>
      <c r="G360" s="52">
        <v>0</v>
      </c>
      <c r="H360" s="334">
        <f>SUM(I360:L360)</f>
        <v>1557</v>
      </c>
      <c r="I360" s="329">
        <v>1557</v>
      </c>
      <c r="J360" s="52">
        <v>0</v>
      </c>
      <c r="K360" s="52">
        <v>0</v>
      </c>
      <c r="L360" s="52">
        <v>0</v>
      </c>
      <c r="M360" s="334">
        <f>SUM(N360:Q360)</f>
        <v>0</v>
      </c>
      <c r="N360" s="329">
        <v>0</v>
      </c>
      <c r="O360" s="52">
        <v>0</v>
      </c>
      <c r="P360" s="52">
        <v>0</v>
      </c>
      <c r="Q360" s="52">
        <v>0</v>
      </c>
      <c r="R360" s="334">
        <f>SUM(S360:V360)</f>
        <v>0</v>
      </c>
      <c r="S360" s="329">
        <v>0</v>
      </c>
      <c r="T360" s="52">
        <v>0</v>
      </c>
      <c r="U360" s="52">
        <v>0</v>
      </c>
      <c r="V360" s="52">
        <v>0</v>
      </c>
      <c r="W360" s="334">
        <f>SUM(X360:AA360)</f>
        <v>0</v>
      </c>
      <c r="X360" s="329">
        <v>0</v>
      </c>
      <c r="Y360" s="52">
        <v>0</v>
      </c>
      <c r="Z360" s="52">
        <v>0</v>
      </c>
      <c r="AA360" s="52">
        <v>0</v>
      </c>
      <c r="AB360" s="334">
        <f>C360+H360+M360+R360+W360</f>
        <v>1557</v>
      </c>
    </row>
    <row r="361" spans="1:29" ht="18" customHeight="1" x14ac:dyDescent="0.2">
      <c r="A361" s="327"/>
      <c r="B361" s="80" t="s">
        <v>789</v>
      </c>
      <c r="C361" s="332"/>
      <c r="D361" s="330"/>
      <c r="E361" s="52"/>
      <c r="F361" s="52"/>
      <c r="G361" s="52"/>
      <c r="H361" s="332"/>
      <c r="I361" s="330"/>
      <c r="J361" s="52"/>
      <c r="K361" s="52"/>
      <c r="L361" s="52"/>
      <c r="M361" s="332"/>
      <c r="N361" s="330"/>
      <c r="O361" s="52"/>
      <c r="P361" s="52"/>
      <c r="Q361" s="52"/>
      <c r="R361" s="332"/>
      <c r="S361" s="330"/>
      <c r="T361" s="52"/>
      <c r="U361" s="52"/>
      <c r="V361" s="52"/>
      <c r="W361" s="332"/>
      <c r="X361" s="330"/>
      <c r="Y361" s="52"/>
      <c r="Z361" s="52"/>
      <c r="AA361" s="52"/>
      <c r="AB361" s="332"/>
    </row>
    <row r="362" spans="1:29" ht="18" customHeight="1" x14ac:dyDescent="0.2">
      <c r="A362" s="327"/>
      <c r="B362" s="41" t="s">
        <v>1469</v>
      </c>
      <c r="C362" s="332"/>
      <c r="D362" s="330"/>
      <c r="E362" s="52"/>
      <c r="F362" s="52"/>
      <c r="G362" s="52"/>
      <c r="H362" s="332"/>
      <c r="I362" s="330"/>
      <c r="J362" s="52"/>
      <c r="K362" s="52"/>
      <c r="L362" s="52"/>
      <c r="M362" s="332"/>
      <c r="N362" s="330"/>
      <c r="O362" s="52"/>
      <c r="P362" s="52"/>
      <c r="Q362" s="52"/>
      <c r="R362" s="332"/>
      <c r="S362" s="330"/>
      <c r="T362" s="52"/>
      <c r="U362" s="52"/>
      <c r="V362" s="52"/>
      <c r="W362" s="332"/>
      <c r="X362" s="330"/>
      <c r="Y362" s="52"/>
      <c r="Z362" s="52"/>
      <c r="AA362" s="52"/>
      <c r="AB362" s="332"/>
    </row>
    <row r="363" spans="1:29" ht="18" customHeight="1" x14ac:dyDescent="0.2">
      <c r="A363" s="327"/>
      <c r="B363" s="41" t="s">
        <v>1470</v>
      </c>
      <c r="C363" s="332"/>
      <c r="D363" s="330"/>
      <c r="E363" s="52"/>
      <c r="F363" s="52"/>
      <c r="G363" s="52"/>
      <c r="H363" s="332"/>
      <c r="I363" s="330"/>
      <c r="J363" s="52"/>
      <c r="K363" s="52"/>
      <c r="L363" s="52"/>
      <c r="M363" s="332"/>
      <c r="N363" s="330"/>
      <c r="O363" s="52"/>
      <c r="P363" s="52"/>
      <c r="Q363" s="52"/>
      <c r="R363" s="332"/>
      <c r="S363" s="330"/>
      <c r="T363" s="52"/>
      <c r="U363" s="52"/>
      <c r="V363" s="52"/>
      <c r="W363" s="332"/>
      <c r="X363" s="330"/>
      <c r="Y363" s="52"/>
      <c r="Z363" s="52"/>
      <c r="AA363" s="52"/>
      <c r="AB363" s="332"/>
    </row>
    <row r="364" spans="1:29" ht="18" customHeight="1" x14ac:dyDescent="0.2">
      <c r="A364" s="327"/>
      <c r="B364" s="41" t="s">
        <v>1471</v>
      </c>
      <c r="C364" s="332"/>
      <c r="D364" s="330"/>
      <c r="E364" s="52"/>
      <c r="F364" s="52"/>
      <c r="G364" s="52"/>
      <c r="H364" s="332"/>
      <c r="I364" s="330"/>
      <c r="J364" s="52"/>
      <c r="K364" s="52"/>
      <c r="L364" s="52"/>
      <c r="M364" s="332"/>
      <c r="N364" s="330"/>
      <c r="O364" s="52"/>
      <c r="P364" s="52"/>
      <c r="Q364" s="52"/>
      <c r="R364" s="332"/>
      <c r="S364" s="330"/>
      <c r="T364" s="52"/>
      <c r="U364" s="52"/>
      <c r="V364" s="52"/>
      <c r="W364" s="332"/>
      <c r="X364" s="330"/>
      <c r="Y364" s="52"/>
      <c r="Z364" s="52"/>
      <c r="AA364" s="52"/>
      <c r="AB364" s="332"/>
    </row>
    <row r="365" spans="1:29" ht="18" customHeight="1" x14ac:dyDescent="0.2">
      <c r="A365" s="327"/>
      <c r="B365" s="41" t="s">
        <v>1472</v>
      </c>
      <c r="C365" s="332"/>
      <c r="D365" s="330"/>
      <c r="E365" s="52"/>
      <c r="F365" s="52"/>
      <c r="G365" s="52"/>
      <c r="H365" s="332"/>
      <c r="I365" s="330"/>
      <c r="J365" s="52"/>
      <c r="K365" s="52"/>
      <c r="L365" s="52"/>
      <c r="M365" s="332"/>
      <c r="N365" s="330"/>
      <c r="O365" s="52"/>
      <c r="P365" s="52"/>
      <c r="Q365" s="52"/>
      <c r="R365" s="332"/>
      <c r="S365" s="330"/>
      <c r="T365" s="52"/>
      <c r="U365" s="52"/>
      <c r="V365" s="52"/>
      <c r="W365" s="332"/>
      <c r="X365" s="330"/>
      <c r="Y365" s="52"/>
      <c r="Z365" s="52"/>
      <c r="AA365" s="52"/>
      <c r="AB365" s="332"/>
    </row>
    <row r="366" spans="1:29" ht="18" customHeight="1" x14ac:dyDescent="0.2">
      <c r="A366" s="328"/>
      <c r="B366" s="41" t="s">
        <v>1473</v>
      </c>
      <c r="C366" s="333"/>
      <c r="D366" s="331"/>
      <c r="E366" s="52"/>
      <c r="F366" s="52"/>
      <c r="G366" s="52"/>
      <c r="H366" s="333"/>
      <c r="I366" s="331"/>
      <c r="J366" s="52"/>
      <c r="K366" s="52"/>
      <c r="L366" s="52"/>
      <c r="M366" s="333"/>
      <c r="N366" s="331"/>
      <c r="O366" s="52"/>
      <c r="P366" s="52"/>
      <c r="Q366" s="52"/>
      <c r="R366" s="333"/>
      <c r="S366" s="331"/>
      <c r="T366" s="52"/>
      <c r="U366" s="52"/>
      <c r="V366" s="52"/>
      <c r="W366" s="333"/>
      <c r="X366" s="331"/>
      <c r="Y366" s="52"/>
      <c r="Z366" s="52"/>
      <c r="AA366" s="52"/>
      <c r="AB366" s="333"/>
    </row>
    <row r="367" spans="1:29" ht="18" customHeight="1" x14ac:dyDescent="0.2">
      <c r="A367" s="120">
        <v>17</v>
      </c>
      <c r="B367" s="56" t="s">
        <v>183</v>
      </c>
      <c r="C367" s="232">
        <f>D367+E367+F367+G367</f>
        <v>27036</v>
      </c>
      <c r="D367" s="52">
        <v>27036</v>
      </c>
      <c r="E367" s="52">
        <v>0</v>
      </c>
      <c r="F367" s="52">
        <v>0</v>
      </c>
      <c r="G367" s="52">
        <v>0</v>
      </c>
      <c r="H367" s="232">
        <f>I367+J367+K367+L367</f>
        <v>34053</v>
      </c>
      <c r="I367" s="52">
        <v>34053</v>
      </c>
      <c r="J367" s="52">
        <v>0</v>
      </c>
      <c r="K367" s="52">
        <v>0</v>
      </c>
      <c r="L367" s="52">
        <v>0</v>
      </c>
      <c r="M367" s="232">
        <f>N367+O367+P367+Q367</f>
        <v>32839</v>
      </c>
      <c r="N367" s="52">
        <v>32839</v>
      </c>
      <c r="O367" s="52">
        <v>0</v>
      </c>
      <c r="P367" s="52">
        <v>0</v>
      </c>
      <c r="Q367" s="52">
        <v>0</v>
      </c>
      <c r="R367" s="232">
        <f>S367+T367+U367+V367</f>
        <v>32839</v>
      </c>
      <c r="S367" s="52">
        <v>32839</v>
      </c>
      <c r="T367" s="52">
        <v>0</v>
      </c>
      <c r="U367" s="52">
        <v>0</v>
      </c>
      <c r="V367" s="52">
        <v>0</v>
      </c>
      <c r="W367" s="232">
        <f>X367+Y367+Z367+AA367</f>
        <v>26839</v>
      </c>
      <c r="X367" s="52">
        <f>26539+300</f>
        <v>26839</v>
      </c>
      <c r="Y367" s="52">
        <v>0</v>
      </c>
      <c r="Z367" s="52">
        <v>0</v>
      </c>
      <c r="AA367" s="52">
        <v>0</v>
      </c>
      <c r="AB367" s="232">
        <f>C367+H367+M367+R367+W367</f>
        <v>153606</v>
      </c>
    </row>
    <row r="368" spans="1:29" s="37" customFormat="1" ht="37.15" customHeight="1" x14ac:dyDescent="0.2">
      <c r="A368" s="340" t="s">
        <v>701</v>
      </c>
      <c r="B368" s="340"/>
      <c r="C368" s="50">
        <f t="shared" ref="C368:AA368" si="0">SUM(C8:C367)</f>
        <v>173012</v>
      </c>
      <c r="D368" s="50">
        <f t="shared" si="0"/>
        <v>173012</v>
      </c>
      <c r="E368" s="50">
        <f t="shared" si="0"/>
        <v>0</v>
      </c>
      <c r="F368" s="50">
        <f t="shared" si="0"/>
        <v>0</v>
      </c>
      <c r="G368" s="50">
        <f t="shared" si="0"/>
        <v>0</v>
      </c>
      <c r="H368" s="50">
        <f t="shared" si="0"/>
        <v>93669</v>
      </c>
      <c r="I368" s="50">
        <f t="shared" si="0"/>
        <v>93669</v>
      </c>
      <c r="J368" s="50">
        <f t="shared" si="0"/>
        <v>0</v>
      </c>
      <c r="K368" s="50">
        <f t="shared" si="0"/>
        <v>0</v>
      </c>
      <c r="L368" s="50">
        <f t="shared" si="0"/>
        <v>0</v>
      </c>
      <c r="M368" s="50">
        <f t="shared" si="0"/>
        <v>107422</v>
      </c>
      <c r="N368" s="50">
        <f t="shared" si="0"/>
        <v>107422</v>
      </c>
      <c r="O368" s="50">
        <f t="shared" si="0"/>
        <v>0</v>
      </c>
      <c r="P368" s="50">
        <f t="shared" si="0"/>
        <v>0</v>
      </c>
      <c r="Q368" s="50">
        <f t="shared" si="0"/>
        <v>0</v>
      </c>
      <c r="R368" s="50">
        <f t="shared" si="0"/>
        <v>107422</v>
      </c>
      <c r="S368" s="50">
        <f t="shared" si="0"/>
        <v>107422</v>
      </c>
      <c r="T368" s="50">
        <f t="shared" si="0"/>
        <v>0</v>
      </c>
      <c r="U368" s="50">
        <f t="shared" si="0"/>
        <v>0</v>
      </c>
      <c r="V368" s="50">
        <f t="shared" si="0"/>
        <v>0</v>
      </c>
      <c r="W368" s="50">
        <f t="shared" si="0"/>
        <v>68359</v>
      </c>
      <c r="X368" s="50">
        <f t="shared" si="0"/>
        <v>68359</v>
      </c>
      <c r="Y368" s="50">
        <f t="shared" si="0"/>
        <v>0</v>
      </c>
      <c r="Z368" s="50">
        <f t="shared" si="0"/>
        <v>0</v>
      </c>
      <c r="AA368" s="50">
        <f t="shared" si="0"/>
        <v>0</v>
      </c>
      <c r="AB368" s="50">
        <f>SUM(AB8:AB367)</f>
        <v>549884</v>
      </c>
      <c r="AC368" s="123"/>
    </row>
    <row r="369" spans="1:28" ht="16.149999999999999" customHeight="1" x14ac:dyDescent="0.2">
      <c r="A369" s="73"/>
      <c r="B369" s="124"/>
    </row>
    <row r="370" spans="1:28" s="43" customFormat="1" ht="42" customHeight="1" x14ac:dyDescent="0.2">
      <c r="A370" s="125"/>
      <c r="B370" s="126"/>
      <c r="C370" s="42"/>
      <c r="D370" s="39"/>
      <c r="E370" s="39"/>
      <c r="F370" s="39"/>
      <c r="G370" s="39"/>
      <c r="H370" s="38"/>
      <c r="I370" s="39"/>
      <c r="M370" s="42"/>
      <c r="R370" s="42"/>
      <c r="W370" s="42"/>
      <c r="AB370" s="127"/>
    </row>
    <row r="371" spans="1:28" ht="42" customHeight="1" x14ac:dyDescent="0.2">
      <c r="A371" s="73"/>
      <c r="B371" s="124"/>
    </row>
    <row r="372" spans="1:28" ht="42" customHeight="1" x14ac:dyDescent="0.2">
      <c r="A372" s="73"/>
      <c r="B372" s="124"/>
    </row>
    <row r="373" spans="1:28" ht="42" customHeight="1" x14ac:dyDescent="0.2">
      <c r="A373" s="73"/>
      <c r="B373" s="124"/>
    </row>
    <row r="374" spans="1:28" ht="42" customHeight="1" x14ac:dyDescent="0.2">
      <c r="A374" s="73"/>
      <c r="B374" s="124"/>
    </row>
    <row r="375" spans="1:28" ht="42" customHeight="1" x14ac:dyDescent="0.2">
      <c r="A375" s="73"/>
      <c r="B375" s="124"/>
    </row>
    <row r="376" spans="1:28" ht="42" customHeight="1" x14ac:dyDescent="0.2">
      <c r="A376" s="73"/>
      <c r="B376" s="124"/>
    </row>
    <row r="377" spans="1:28" ht="42" customHeight="1" x14ac:dyDescent="0.2">
      <c r="A377" s="73"/>
      <c r="B377" s="124"/>
    </row>
    <row r="378" spans="1:28" ht="42" customHeight="1" x14ac:dyDescent="0.2">
      <c r="A378" s="73"/>
      <c r="B378" s="124"/>
    </row>
    <row r="379" spans="1:28" ht="42" customHeight="1" x14ac:dyDescent="0.2">
      <c r="A379" s="73"/>
      <c r="B379" s="124"/>
    </row>
    <row r="380" spans="1:28" ht="42" customHeight="1" x14ac:dyDescent="0.2">
      <c r="A380" s="73"/>
      <c r="B380" s="124"/>
    </row>
    <row r="381" spans="1:28" ht="42" customHeight="1" x14ac:dyDescent="0.2">
      <c r="A381" s="73"/>
      <c r="B381" s="124"/>
    </row>
    <row r="382" spans="1:28" ht="42" customHeight="1" x14ac:dyDescent="0.2">
      <c r="A382" s="73"/>
      <c r="B382" s="124"/>
    </row>
    <row r="383" spans="1:28" ht="42" customHeight="1" x14ac:dyDescent="0.2">
      <c r="A383" s="73"/>
      <c r="B383" s="124"/>
    </row>
    <row r="384" spans="1:28" ht="42" customHeight="1" x14ac:dyDescent="0.2">
      <c r="A384" s="73"/>
      <c r="B384" s="124"/>
    </row>
    <row r="385" spans="1:2" ht="42" customHeight="1" x14ac:dyDescent="0.2">
      <c r="A385" s="73"/>
      <c r="B385" s="124"/>
    </row>
    <row r="386" spans="1:2" ht="42" customHeight="1" x14ac:dyDescent="0.2">
      <c r="A386" s="73"/>
      <c r="B386" s="124"/>
    </row>
    <row r="387" spans="1:2" ht="42" customHeight="1" x14ac:dyDescent="0.2">
      <c r="A387" s="73"/>
      <c r="B387" s="124"/>
    </row>
    <row r="388" spans="1:2" ht="42" customHeight="1" x14ac:dyDescent="0.2">
      <c r="A388" s="73"/>
      <c r="B388" s="124"/>
    </row>
    <row r="389" spans="1:2" ht="42" customHeight="1" x14ac:dyDescent="0.2">
      <c r="A389" s="73"/>
      <c r="B389" s="124"/>
    </row>
    <row r="390" spans="1:2" ht="42" customHeight="1" x14ac:dyDescent="0.2">
      <c r="A390" s="73"/>
      <c r="B390" s="124"/>
    </row>
    <row r="391" spans="1:2" ht="42" customHeight="1" x14ac:dyDescent="0.2">
      <c r="A391" s="73"/>
      <c r="B391" s="124"/>
    </row>
    <row r="392" spans="1:2" ht="42" customHeight="1" x14ac:dyDescent="0.2">
      <c r="A392" s="73"/>
      <c r="B392" s="124"/>
    </row>
    <row r="393" spans="1:2" ht="42" customHeight="1" x14ac:dyDescent="0.2">
      <c r="A393" s="73"/>
      <c r="B393" s="124"/>
    </row>
    <row r="394" spans="1:2" ht="42" customHeight="1" x14ac:dyDescent="0.2">
      <c r="A394" s="73"/>
      <c r="B394" s="124"/>
    </row>
    <row r="395" spans="1:2" ht="42" customHeight="1" x14ac:dyDescent="0.2">
      <c r="A395" s="73"/>
      <c r="B395" s="124"/>
    </row>
    <row r="396" spans="1:2" ht="42" customHeight="1" x14ac:dyDescent="0.2">
      <c r="A396" s="73"/>
      <c r="B396" s="124"/>
    </row>
    <row r="397" spans="1:2" ht="42" customHeight="1" x14ac:dyDescent="0.2">
      <c r="A397" s="73"/>
      <c r="B397" s="124"/>
    </row>
    <row r="398" spans="1:2" ht="42" customHeight="1" x14ac:dyDescent="0.2">
      <c r="A398" s="73"/>
      <c r="B398" s="124"/>
    </row>
    <row r="399" spans="1:2" ht="42" customHeight="1" x14ac:dyDescent="0.2">
      <c r="A399" s="73"/>
      <c r="B399" s="124"/>
    </row>
    <row r="400" spans="1:2" ht="42" customHeight="1" x14ac:dyDescent="0.2">
      <c r="A400" s="73"/>
      <c r="B400" s="124"/>
    </row>
    <row r="401" spans="1:2" ht="42" customHeight="1" x14ac:dyDescent="0.2">
      <c r="A401" s="73"/>
      <c r="B401" s="124"/>
    </row>
    <row r="402" spans="1:2" ht="42" customHeight="1" x14ac:dyDescent="0.2">
      <c r="A402" s="73"/>
      <c r="B402" s="124"/>
    </row>
    <row r="403" spans="1:2" ht="42" customHeight="1" x14ac:dyDescent="0.2">
      <c r="A403" s="73"/>
      <c r="B403" s="124"/>
    </row>
    <row r="404" spans="1:2" ht="42" customHeight="1" x14ac:dyDescent="0.2">
      <c r="A404" s="73"/>
      <c r="B404" s="124"/>
    </row>
    <row r="405" spans="1:2" ht="42" customHeight="1" x14ac:dyDescent="0.2">
      <c r="A405" s="73"/>
      <c r="B405" s="124"/>
    </row>
    <row r="406" spans="1:2" ht="42" customHeight="1" x14ac:dyDescent="0.2">
      <c r="A406" s="73"/>
      <c r="B406" s="124"/>
    </row>
    <row r="407" spans="1:2" ht="42" customHeight="1" x14ac:dyDescent="0.2">
      <c r="A407" s="73"/>
      <c r="B407" s="124"/>
    </row>
    <row r="408" spans="1:2" ht="42" customHeight="1" x14ac:dyDescent="0.2">
      <c r="A408" s="73"/>
      <c r="B408" s="124"/>
    </row>
    <row r="409" spans="1:2" ht="42" customHeight="1" x14ac:dyDescent="0.2">
      <c r="A409" s="73"/>
      <c r="B409" s="124"/>
    </row>
    <row r="410" spans="1:2" ht="42" customHeight="1" x14ac:dyDescent="0.2">
      <c r="A410" s="73"/>
      <c r="B410" s="124"/>
    </row>
    <row r="411" spans="1:2" ht="42" customHeight="1" x14ac:dyDescent="0.2">
      <c r="A411" s="73"/>
      <c r="B411" s="124"/>
    </row>
    <row r="412" spans="1:2" ht="42" customHeight="1" x14ac:dyDescent="0.2">
      <c r="A412" s="73"/>
      <c r="B412" s="124"/>
    </row>
    <row r="413" spans="1:2" ht="42" customHeight="1" x14ac:dyDescent="0.2">
      <c r="A413" s="73"/>
      <c r="B413" s="124"/>
    </row>
    <row r="414" spans="1:2" ht="42" customHeight="1" x14ac:dyDescent="0.2">
      <c r="A414" s="73"/>
      <c r="B414" s="124"/>
    </row>
    <row r="415" spans="1:2" ht="42" customHeight="1" x14ac:dyDescent="0.2">
      <c r="A415" s="73"/>
      <c r="B415" s="124"/>
    </row>
    <row r="416" spans="1:2" ht="42" customHeight="1" x14ac:dyDescent="0.2">
      <c r="A416" s="73"/>
      <c r="B416" s="124"/>
    </row>
    <row r="417" spans="1:2" ht="42" customHeight="1" x14ac:dyDescent="0.2">
      <c r="A417" s="73"/>
      <c r="B417" s="124"/>
    </row>
    <row r="418" spans="1:2" ht="42" customHeight="1" x14ac:dyDescent="0.2">
      <c r="A418" s="73"/>
      <c r="B418" s="124"/>
    </row>
    <row r="419" spans="1:2" ht="42" customHeight="1" x14ac:dyDescent="0.2">
      <c r="A419" s="73"/>
      <c r="B419" s="124"/>
    </row>
    <row r="420" spans="1:2" ht="42" customHeight="1" x14ac:dyDescent="0.2">
      <c r="A420" s="73"/>
      <c r="B420" s="124"/>
    </row>
    <row r="421" spans="1:2" ht="42" customHeight="1" x14ac:dyDescent="0.2">
      <c r="A421" s="73"/>
      <c r="B421" s="124"/>
    </row>
    <row r="422" spans="1:2" ht="42" customHeight="1" x14ac:dyDescent="0.2">
      <c r="A422" s="73"/>
      <c r="B422" s="124"/>
    </row>
    <row r="423" spans="1:2" ht="42" customHeight="1" x14ac:dyDescent="0.2">
      <c r="A423" s="73"/>
      <c r="B423" s="124"/>
    </row>
    <row r="424" spans="1:2" ht="42" customHeight="1" x14ac:dyDescent="0.2">
      <c r="A424" s="73"/>
      <c r="B424" s="124"/>
    </row>
    <row r="425" spans="1:2" ht="42" customHeight="1" x14ac:dyDescent="0.2">
      <c r="A425" s="73"/>
      <c r="B425" s="124"/>
    </row>
    <row r="426" spans="1:2" ht="42" customHeight="1" x14ac:dyDescent="0.2">
      <c r="A426" s="73"/>
      <c r="B426" s="124"/>
    </row>
    <row r="427" spans="1:2" ht="42" customHeight="1" x14ac:dyDescent="0.2">
      <c r="A427" s="73"/>
      <c r="B427" s="124"/>
    </row>
    <row r="428" spans="1:2" ht="42" customHeight="1" x14ac:dyDescent="0.2">
      <c r="A428" s="73"/>
      <c r="B428" s="124"/>
    </row>
    <row r="429" spans="1:2" ht="42" customHeight="1" x14ac:dyDescent="0.2">
      <c r="A429" s="73"/>
      <c r="B429" s="124"/>
    </row>
    <row r="430" spans="1:2" ht="42" customHeight="1" x14ac:dyDescent="0.2">
      <c r="A430" s="73"/>
      <c r="B430" s="124"/>
    </row>
    <row r="431" spans="1:2" ht="42" customHeight="1" x14ac:dyDescent="0.2">
      <c r="A431" s="73"/>
      <c r="B431" s="124"/>
    </row>
    <row r="432" spans="1:2" ht="42" customHeight="1" x14ac:dyDescent="0.2">
      <c r="A432" s="73"/>
      <c r="B432" s="124"/>
    </row>
    <row r="433" spans="1:2" ht="42" customHeight="1" x14ac:dyDescent="0.2">
      <c r="A433" s="73"/>
      <c r="B433" s="124"/>
    </row>
    <row r="434" spans="1:2" ht="42" customHeight="1" x14ac:dyDescent="0.2">
      <c r="A434" s="73"/>
      <c r="B434" s="124"/>
    </row>
    <row r="435" spans="1:2" ht="42" customHeight="1" x14ac:dyDescent="0.2">
      <c r="A435" s="73"/>
      <c r="B435" s="124"/>
    </row>
    <row r="436" spans="1:2" ht="42" customHeight="1" x14ac:dyDescent="0.2">
      <c r="A436" s="73"/>
      <c r="B436" s="124"/>
    </row>
    <row r="437" spans="1:2" ht="42" customHeight="1" x14ac:dyDescent="0.2">
      <c r="A437" s="73"/>
      <c r="B437" s="124"/>
    </row>
    <row r="438" spans="1:2" ht="42" customHeight="1" x14ac:dyDescent="0.2">
      <c r="A438" s="73"/>
      <c r="B438" s="124"/>
    </row>
    <row r="439" spans="1:2" ht="42" customHeight="1" x14ac:dyDescent="0.2">
      <c r="A439" s="73"/>
      <c r="B439" s="124"/>
    </row>
    <row r="440" spans="1:2" ht="42" customHeight="1" x14ac:dyDescent="0.2">
      <c r="A440" s="73"/>
      <c r="B440" s="124"/>
    </row>
    <row r="441" spans="1:2" ht="42" customHeight="1" x14ac:dyDescent="0.2">
      <c r="A441" s="73"/>
      <c r="B441" s="124"/>
    </row>
    <row r="442" spans="1:2" ht="42" customHeight="1" x14ac:dyDescent="0.2">
      <c r="A442" s="73"/>
      <c r="B442" s="124"/>
    </row>
    <row r="443" spans="1:2" ht="42" customHeight="1" x14ac:dyDescent="0.2">
      <c r="A443" s="73"/>
      <c r="B443" s="124"/>
    </row>
    <row r="444" spans="1:2" ht="42" customHeight="1" x14ac:dyDescent="0.2">
      <c r="A444" s="73"/>
      <c r="B444" s="124"/>
    </row>
  </sheetData>
  <mergeCells count="245">
    <mergeCell ref="W2:AB2"/>
    <mergeCell ref="W1:AB1"/>
    <mergeCell ref="T139:T141"/>
    <mergeCell ref="U139:U141"/>
    <mergeCell ref="V139:V141"/>
    <mergeCell ref="Y139:Y141"/>
    <mergeCell ref="Z139:Z141"/>
    <mergeCell ref="AA139:AA141"/>
    <mergeCell ref="B3:AB3"/>
    <mergeCell ref="AB139:AB146"/>
    <mergeCell ref="X8:X24"/>
    <mergeCell ref="AB8:AB24"/>
    <mergeCell ref="C38:C77"/>
    <mergeCell ref="D38:D77"/>
    <mergeCell ref="H38:H77"/>
    <mergeCell ref="I38:I77"/>
    <mergeCell ref="M38:M77"/>
    <mergeCell ref="N38:N77"/>
    <mergeCell ref="R38:R77"/>
    <mergeCell ref="S38:S77"/>
    <mergeCell ref="AB38:AB77"/>
    <mergeCell ref="C28:C36"/>
    <mergeCell ref="D28:D36"/>
    <mergeCell ref="H28:H36"/>
    <mergeCell ref="AB325:AB334"/>
    <mergeCell ref="AB4:AB6"/>
    <mergeCell ref="C5:G5"/>
    <mergeCell ref="H5:L5"/>
    <mergeCell ref="X25:X27"/>
    <mergeCell ref="AB25:AB27"/>
    <mergeCell ref="H25:H27"/>
    <mergeCell ref="I25:I27"/>
    <mergeCell ref="M25:M27"/>
    <mergeCell ref="N25:N27"/>
    <mergeCell ref="R25:R27"/>
    <mergeCell ref="S25:S27"/>
    <mergeCell ref="M5:Q5"/>
    <mergeCell ref="R5:V5"/>
    <mergeCell ref="W5:AA5"/>
    <mergeCell ref="W25:W27"/>
    <mergeCell ref="X38:X77"/>
    <mergeCell ref="D325:D334"/>
    <mergeCell ref="H325:H334"/>
    <mergeCell ref="I325:I334"/>
    <mergeCell ref="M325:M334"/>
    <mergeCell ref="N325:N334"/>
    <mergeCell ref="R325:R334"/>
    <mergeCell ref="S325:S334"/>
    <mergeCell ref="A4:A6"/>
    <mergeCell ref="O139:O141"/>
    <mergeCell ref="P139:P141"/>
    <mergeCell ref="L139:L141"/>
    <mergeCell ref="B4:B6"/>
    <mergeCell ref="C4:AA4"/>
    <mergeCell ref="A25:A27"/>
    <mergeCell ref="C25:C27"/>
    <mergeCell ref="X139:X146"/>
    <mergeCell ref="D25:D27"/>
    <mergeCell ref="C8:C24"/>
    <mergeCell ref="D8:D24"/>
    <mergeCell ref="H8:H24"/>
    <mergeCell ref="A8:A24"/>
    <mergeCell ref="I8:I24"/>
    <mergeCell ref="M8:M24"/>
    <mergeCell ref="N8:N24"/>
    <mergeCell ref="R8:R24"/>
    <mergeCell ref="S8:S24"/>
    <mergeCell ref="W8:W24"/>
    <mergeCell ref="W38:W77"/>
    <mergeCell ref="A78:A90"/>
    <mergeCell ref="A28:A36"/>
    <mergeCell ref="A37:A77"/>
    <mergeCell ref="A368:B368"/>
    <mergeCell ref="Q139:Q141"/>
    <mergeCell ref="F139:F141"/>
    <mergeCell ref="G139:G141"/>
    <mergeCell ref="J139:J141"/>
    <mergeCell ref="K139:K141"/>
    <mergeCell ref="W348:W350"/>
    <mergeCell ref="R360:R366"/>
    <mergeCell ref="S360:S366"/>
    <mergeCell ref="W360:W366"/>
    <mergeCell ref="C325:C334"/>
    <mergeCell ref="C348:C350"/>
    <mergeCell ref="D348:D350"/>
    <mergeCell ref="C335:C347"/>
    <mergeCell ref="D335:D347"/>
    <mergeCell ref="A335:A347"/>
    <mergeCell ref="A360:A366"/>
    <mergeCell ref="C360:C366"/>
    <mergeCell ref="D360:D366"/>
    <mergeCell ref="C139:C146"/>
    <mergeCell ref="D139:D146"/>
    <mergeCell ref="W325:W334"/>
    <mergeCell ref="A325:A334"/>
    <mergeCell ref="C214:C262"/>
    <mergeCell ref="AB360:AB366"/>
    <mergeCell ref="H335:H347"/>
    <mergeCell ref="I335:I347"/>
    <mergeCell ref="M335:M347"/>
    <mergeCell ref="N335:N347"/>
    <mergeCell ref="R335:R347"/>
    <mergeCell ref="S335:S347"/>
    <mergeCell ref="W335:W347"/>
    <mergeCell ref="X335:X347"/>
    <mergeCell ref="AB335:AB347"/>
    <mergeCell ref="N348:N350"/>
    <mergeCell ref="R348:R350"/>
    <mergeCell ref="S348:S350"/>
    <mergeCell ref="X348:X350"/>
    <mergeCell ref="AB348:AB350"/>
    <mergeCell ref="H360:H366"/>
    <mergeCell ref="N360:N366"/>
    <mergeCell ref="X360:X366"/>
    <mergeCell ref="M360:M366"/>
    <mergeCell ref="I360:I366"/>
    <mergeCell ref="H348:H350"/>
    <mergeCell ref="I348:I350"/>
    <mergeCell ref="M348:M350"/>
    <mergeCell ref="I28:I36"/>
    <mergeCell ref="M28:M36"/>
    <mergeCell ref="N28:N36"/>
    <mergeCell ref="R28:R36"/>
    <mergeCell ref="S28:S36"/>
    <mergeCell ref="W28:W36"/>
    <mergeCell ref="X28:X36"/>
    <mergeCell ref="AB28:AB36"/>
    <mergeCell ref="C78:C90"/>
    <mergeCell ref="D78:D90"/>
    <mergeCell ref="H78:H90"/>
    <mergeCell ref="I78:I90"/>
    <mergeCell ref="M78:M90"/>
    <mergeCell ref="N78:N90"/>
    <mergeCell ref="R78:R90"/>
    <mergeCell ref="S78:S90"/>
    <mergeCell ref="W78:W90"/>
    <mergeCell ref="X78:X90"/>
    <mergeCell ref="AB78:AB90"/>
    <mergeCell ref="X91:X125"/>
    <mergeCell ref="AB91:AB125"/>
    <mergeCell ref="A126:A138"/>
    <mergeCell ref="C126:C138"/>
    <mergeCell ref="D126:D138"/>
    <mergeCell ref="H126:H138"/>
    <mergeCell ref="I126:I138"/>
    <mergeCell ref="M126:M138"/>
    <mergeCell ref="N126:N138"/>
    <mergeCell ref="R126:R138"/>
    <mergeCell ref="S126:S138"/>
    <mergeCell ref="W126:W138"/>
    <mergeCell ref="X126:X138"/>
    <mergeCell ref="AB126:AB138"/>
    <mergeCell ref="A91:A125"/>
    <mergeCell ref="C91:C125"/>
    <mergeCell ref="D91:D125"/>
    <mergeCell ref="H91:H125"/>
    <mergeCell ref="I91:I125"/>
    <mergeCell ref="M91:M125"/>
    <mergeCell ref="N91:N125"/>
    <mergeCell ref="R91:R125"/>
    <mergeCell ref="S91:S125"/>
    <mergeCell ref="A139:A146"/>
    <mergeCell ref="A148:A168"/>
    <mergeCell ref="C148:C168"/>
    <mergeCell ref="D148:D168"/>
    <mergeCell ref="H148:H168"/>
    <mergeCell ref="I148:I168"/>
    <mergeCell ref="M148:M168"/>
    <mergeCell ref="N148:N168"/>
    <mergeCell ref="W91:W125"/>
    <mergeCell ref="E139:E141"/>
    <mergeCell ref="H139:H146"/>
    <mergeCell ref="I139:I146"/>
    <mergeCell ref="M139:M146"/>
    <mergeCell ref="N139:N146"/>
    <mergeCell ref="R139:R146"/>
    <mergeCell ref="S139:S146"/>
    <mergeCell ref="W139:W146"/>
    <mergeCell ref="R148:R168"/>
    <mergeCell ref="S148:S168"/>
    <mergeCell ref="W148:W168"/>
    <mergeCell ref="AB148:AB168"/>
    <mergeCell ref="C169:C213"/>
    <mergeCell ref="D169:D213"/>
    <mergeCell ref="H169:H213"/>
    <mergeCell ref="I169:I213"/>
    <mergeCell ref="M169:M213"/>
    <mergeCell ref="N169:N213"/>
    <mergeCell ref="R169:R213"/>
    <mergeCell ref="S169:S213"/>
    <mergeCell ref="W169:W213"/>
    <mergeCell ref="X169:X213"/>
    <mergeCell ref="AB169:AB213"/>
    <mergeCell ref="X148:X168"/>
    <mergeCell ref="AB214:AB262"/>
    <mergeCell ref="A214:A262"/>
    <mergeCell ref="A263:A276"/>
    <mergeCell ref="C263:C276"/>
    <mergeCell ref="D263:D276"/>
    <mergeCell ref="H263:H276"/>
    <mergeCell ref="I263:I276"/>
    <mergeCell ref="M263:M276"/>
    <mergeCell ref="N263:N276"/>
    <mergeCell ref="R214:R262"/>
    <mergeCell ref="R263:R276"/>
    <mergeCell ref="S263:S276"/>
    <mergeCell ref="W263:W276"/>
    <mergeCell ref="X263:X276"/>
    <mergeCell ref="AB263:AB276"/>
    <mergeCell ref="H214:H262"/>
    <mergeCell ref="D214:D262"/>
    <mergeCell ref="I214:I262"/>
    <mergeCell ref="M214:M262"/>
    <mergeCell ref="AB277:AB306"/>
    <mergeCell ref="AB307:AB324"/>
    <mergeCell ref="A307:A324"/>
    <mergeCell ref="C277:C306"/>
    <mergeCell ref="D277:D306"/>
    <mergeCell ref="H277:H306"/>
    <mergeCell ref="I277:I306"/>
    <mergeCell ref="M277:M306"/>
    <mergeCell ref="N277:N306"/>
    <mergeCell ref="R277:R306"/>
    <mergeCell ref="S277:S306"/>
    <mergeCell ref="A277:A306"/>
    <mergeCell ref="A348:A350"/>
    <mergeCell ref="A351:A356"/>
    <mergeCell ref="A169:A213"/>
    <mergeCell ref="W277:W306"/>
    <mergeCell ref="X277:X306"/>
    <mergeCell ref="C307:C324"/>
    <mergeCell ref="D307:D324"/>
    <mergeCell ref="H307:H324"/>
    <mergeCell ref="I307:I324"/>
    <mergeCell ref="M307:M324"/>
    <mergeCell ref="N307:N324"/>
    <mergeCell ref="R307:R324"/>
    <mergeCell ref="S307:S324"/>
    <mergeCell ref="W307:W324"/>
    <mergeCell ref="X307:X324"/>
    <mergeCell ref="N214:N262"/>
    <mergeCell ref="S214:S262"/>
    <mergeCell ref="W214:W262"/>
    <mergeCell ref="X214:X262"/>
    <mergeCell ref="X325:X334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7" fitToHeight="0" orientation="landscape" r:id="rId1"/>
  <headerFooter alignWithMargins="0"/>
  <rowBreaks count="7" manualBreakCount="7">
    <brk id="36" max="27" man="1"/>
    <brk id="77" max="27" man="1"/>
    <brk id="125" max="27" man="1"/>
    <brk id="168" max="27" man="1"/>
    <brk id="213" max="27" man="1"/>
    <brk id="262" max="27" man="1"/>
    <brk id="306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537"/>
  <sheetViews>
    <sheetView tabSelected="1" showRuler="0" view="pageBreakPreview" topLeftCell="A61" zoomScale="80" zoomScaleNormal="79" zoomScaleSheetLayoutView="80" zoomScalePageLayoutView="80" workbookViewId="0">
      <selection activeCell="K62" sqref="K62"/>
    </sheetView>
  </sheetViews>
  <sheetFormatPr defaultColWidth="8.7109375" defaultRowHeight="12.75" outlineLevelRow="1" x14ac:dyDescent="0.2"/>
  <cols>
    <col min="1" max="1" width="6.85546875" style="193" customWidth="1"/>
    <col min="2" max="2" width="26.28515625" style="3" customWidth="1"/>
    <col min="3" max="3" width="9" style="194" customWidth="1"/>
    <col min="4" max="4" width="13.5703125" style="118" customWidth="1"/>
    <col min="5" max="5" width="7.7109375" style="118" customWidth="1"/>
    <col min="6" max="6" width="13.28515625" style="118" customWidth="1"/>
    <col min="7" max="7" width="9.5703125" style="118" customWidth="1"/>
    <col min="8" max="8" width="11.140625" style="118" customWidth="1"/>
    <col min="9" max="9" width="10.140625" style="118" customWidth="1"/>
    <col min="10" max="10" width="9" style="118" customWidth="1"/>
    <col min="11" max="11" width="11" style="1" customWidth="1"/>
    <col min="12" max="12" width="8.85546875" style="1" customWidth="1"/>
    <col min="13" max="13" width="10.85546875" style="73" customWidth="1"/>
    <col min="14" max="14" width="10.140625" style="73" customWidth="1"/>
    <col min="15" max="15" width="7.5703125" style="198" customWidth="1"/>
    <col min="16" max="16" width="10.85546875" style="199" customWidth="1"/>
    <col min="17" max="17" width="9" style="199" customWidth="1"/>
    <col min="18" max="18" width="10.85546875" style="73" customWidth="1"/>
    <col min="19" max="19" width="10.140625" style="73" customWidth="1"/>
    <col min="20" max="20" width="7.7109375" style="198" customWidth="1"/>
    <col min="21" max="21" width="12.7109375" style="199" customWidth="1"/>
    <col min="22" max="22" width="9.85546875" style="199" customWidth="1"/>
    <col min="23" max="23" width="12.5703125" style="73" customWidth="1"/>
    <col min="24" max="24" width="10.7109375" style="73" customWidth="1"/>
    <col min="25" max="25" width="9.140625" style="198" customWidth="1"/>
    <col min="26" max="26" width="11" style="199" customWidth="1"/>
    <col min="27" max="27" width="9.7109375" style="73" customWidth="1"/>
    <col min="28" max="28" width="10.85546875" style="73" customWidth="1"/>
    <col min="29" max="29" width="10.140625" style="73" customWidth="1"/>
    <col min="30" max="30" width="14.28515625" style="3" bestFit="1" customWidth="1"/>
    <col min="31" max="31" width="14.7109375" style="3" customWidth="1"/>
    <col min="32" max="32" width="10.85546875" style="3" bestFit="1" customWidth="1"/>
    <col min="33" max="16384" width="8.7109375" style="3"/>
  </cols>
  <sheetData>
    <row r="1" spans="1:29" ht="85.15" customHeight="1" x14ac:dyDescent="0.2">
      <c r="A1" s="128"/>
      <c r="B1" s="31"/>
      <c r="C1" s="129"/>
      <c r="D1" s="31"/>
      <c r="E1" s="129"/>
      <c r="F1" s="31"/>
      <c r="G1" s="31"/>
      <c r="H1" s="31"/>
      <c r="I1" s="31"/>
      <c r="J1" s="129"/>
      <c r="K1" s="31"/>
      <c r="L1" s="31"/>
      <c r="M1" s="31"/>
      <c r="N1" s="31"/>
      <c r="O1" s="129"/>
      <c r="P1" s="31"/>
      <c r="Q1" s="31"/>
      <c r="R1" s="31"/>
      <c r="S1" s="31"/>
      <c r="T1" s="129"/>
      <c r="U1" s="31"/>
      <c r="V1" s="31"/>
      <c r="W1" s="31"/>
      <c r="X1" s="31"/>
      <c r="Y1" s="70"/>
      <c r="Z1" s="348" t="s">
        <v>1608</v>
      </c>
      <c r="AA1" s="348"/>
      <c r="AB1" s="348"/>
      <c r="AC1" s="348"/>
    </row>
    <row r="2" spans="1:29" ht="101.25" customHeight="1" x14ac:dyDescent="0.2">
      <c r="A2" s="128"/>
      <c r="B2" s="31"/>
      <c r="C2" s="129"/>
      <c r="D2" s="31"/>
      <c r="E2" s="129"/>
      <c r="F2" s="31"/>
      <c r="G2" s="31"/>
      <c r="H2" s="31"/>
      <c r="I2" s="31"/>
      <c r="J2" s="129"/>
      <c r="K2" s="31"/>
      <c r="L2" s="31"/>
      <c r="M2" s="31"/>
      <c r="N2" s="31"/>
      <c r="O2" s="129"/>
      <c r="P2" s="31"/>
      <c r="Q2" s="31"/>
      <c r="R2" s="31"/>
      <c r="S2" s="31"/>
      <c r="T2" s="129"/>
      <c r="U2" s="31"/>
      <c r="V2" s="31"/>
      <c r="W2" s="31"/>
      <c r="X2" s="31"/>
      <c r="Y2" s="70"/>
      <c r="Z2" s="364" t="s">
        <v>1609</v>
      </c>
      <c r="AA2" s="364"/>
      <c r="AB2" s="364"/>
      <c r="AC2" s="364"/>
    </row>
    <row r="3" spans="1:29" ht="40.5" customHeight="1" x14ac:dyDescent="0.3">
      <c r="A3" s="368" t="s">
        <v>1205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</row>
    <row r="4" spans="1:29" s="6" customFormat="1" ht="15.6" customHeight="1" x14ac:dyDescent="0.2">
      <c r="A4" s="360" t="s">
        <v>834</v>
      </c>
      <c r="B4" s="366" t="s">
        <v>0</v>
      </c>
      <c r="C4" s="359" t="s">
        <v>880</v>
      </c>
      <c r="D4" s="359" t="s">
        <v>835</v>
      </c>
      <c r="E4" s="355" t="s">
        <v>80</v>
      </c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</row>
    <row r="5" spans="1:29" s="5" customFormat="1" ht="27.4" customHeight="1" x14ac:dyDescent="0.2">
      <c r="A5" s="360"/>
      <c r="B5" s="366"/>
      <c r="C5" s="359"/>
      <c r="D5" s="359"/>
      <c r="E5" s="367" t="s">
        <v>108</v>
      </c>
      <c r="F5" s="367"/>
      <c r="G5" s="367"/>
      <c r="H5" s="367"/>
      <c r="I5" s="367"/>
      <c r="J5" s="365" t="s">
        <v>109</v>
      </c>
      <c r="K5" s="365"/>
      <c r="L5" s="365"/>
      <c r="M5" s="365"/>
      <c r="N5" s="365"/>
      <c r="O5" s="365" t="s">
        <v>110</v>
      </c>
      <c r="P5" s="365"/>
      <c r="Q5" s="365"/>
      <c r="R5" s="365"/>
      <c r="S5" s="365"/>
      <c r="T5" s="365" t="s">
        <v>111</v>
      </c>
      <c r="U5" s="365"/>
      <c r="V5" s="365"/>
      <c r="W5" s="365"/>
      <c r="X5" s="365"/>
      <c r="Y5" s="365" t="s">
        <v>112</v>
      </c>
      <c r="Z5" s="365"/>
      <c r="AA5" s="365"/>
      <c r="AB5" s="365"/>
      <c r="AC5" s="365"/>
    </row>
    <row r="6" spans="1:29" s="5" customFormat="1" ht="64.150000000000006" customHeight="1" x14ac:dyDescent="0.2">
      <c r="A6" s="360"/>
      <c r="B6" s="366"/>
      <c r="C6" s="359"/>
      <c r="D6" s="359"/>
      <c r="E6" s="259" t="s">
        <v>880</v>
      </c>
      <c r="F6" s="265" t="s">
        <v>12</v>
      </c>
      <c r="G6" s="265" t="s">
        <v>836</v>
      </c>
      <c r="H6" s="130" t="s">
        <v>13</v>
      </c>
      <c r="I6" s="258" t="s">
        <v>65</v>
      </c>
      <c r="J6" s="259" t="s">
        <v>880</v>
      </c>
      <c r="K6" s="265" t="s">
        <v>12</v>
      </c>
      <c r="L6" s="265" t="s">
        <v>836</v>
      </c>
      <c r="M6" s="258" t="s">
        <v>13</v>
      </c>
      <c r="N6" s="258" t="s">
        <v>65</v>
      </c>
      <c r="O6" s="259" t="s">
        <v>880</v>
      </c>
      <c r="P6" s="265" t="s">
        <v>12</v>
      </c>
      <c r="Q6" s="265" t="s">
        <v>836</v>
      </c>
      <c r="R6" s="258" t="s">
        <v>13</v>
      </c>
      <c r="S6" s="258" t="s">
        <v>65</v>
      </c>
      <c r="T6" s="259" t="s">
        <v>880</v>
      </c>
      <c r="U6" s="265" t="s">
        <v>12</v>
      </c>
      <c r="V6" s="265" t="s">
        <v>836</v>
      </c>
      <c r="W6" s="258" t="s">
        <v>13</v>
      </c>
      <c r="X6" s="258" t="s">
        <v>65</v>
      </c>
      <c r="Y6" s="259" t="s">
        <v>880</v>
      </c>
      <c r="Z6" s="265" t="s">
        <v>12</v>
      </c>
      <c r="AA6" s="265" t="s">
        <v>836</v>
      </c>
      <c r="AB6" s="258" t="s">
        <v>837</v>
      </c>
      <c r="AC6" s="258" t="s">
        <v>150</v>
      </c>
    </row>
    <row r="7" spans="1:29" ht="22.35" customHeight="1" x14ac:dyDescent="0.2">
      <c r="A7" s="261">
        <v>1</v>
      </c>
      <c r="B7" s="131">
        <v>2</v>
      </c>
      <c r="C7" s="261">
        <v>3</v>
      </c>
      <c r="D7" s="261">
        <v>4</v>
      </c>
      <c r="E7" s="261">
        <v>5</v>
      </c>
      <c r="F7" s="261">
        <v>6</v>
      </c>
      <c r="G7" s="261">
        <v>7</v>
      </c>
      <c r="H7" s="261">
        <v>8</v>
      </c>
      <c r="I7" s="261">
        <v>9</v>
      </c>
      <c r="J7" s="261">
        <v>10</v>
      </c>
      <c r="K7" s="261">
        <v>11</v>
      </c>
      <c r="L7" s="261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  <c r="S7" s="132">
        <v>19</v>
      </c>
      <c r="T7" s="132">
        <v>20</v>
      </c>
      <c r="U7" s="132">
        <v>21</v>
      </c>
      <c r="V7" s="132">
        <v>22</v>
      </c>
      <c r="W7" s="132">
        <v>23</v>
      </c>
      <c r="X7" s="132">
        <v>24</v>
      </c>
      <c r="Y7" s="132">
        <v>25</v>
      </c>
      <c r="Z7" s="132">
        <v>26</v>
      </c>
      <c r="AA7" s="132">
        <v>27</v>
      </c>
      <c r="AB7" s="132">
        <v>28</v>
      </c>
      <c r="AC7" s="132">
        <v>29</v>
      </c>
    </row>
    <row r="8" spans="1:29" ht="21" customHeight="1" x14ac:dyDescent="0.2">
      <c r="A8" s="358" t="s">
        <v>1172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</row>
    <row r="9" spans="1:29" s="1" customFormat="1" ht="91.15" customHeight="1" x14ac:dyDescent="0.2">
      <c r="A9" s="133" t="s">
        <v>1</v>
      </c>
      <c r="B9" s="134" t="s">
        <v>838</v>
      </c>
      <c r="C9" s="135">
        <f>E9+J9+O9+T9+Y9</f>
        <v>0</v>
      </c>
      <c r="D9" s="107">
        <f>F9+K9+P9+U9+Z9</f>
        <v>7196</v>
      </c>
      <c r="E9" s="135">
        <f t="shared" ref="E9:AC9" si="0">E10+E11+E12</f>
        <v>0</v>
      </c>
      <c r="F9" s="107">
        <f t="shared" si="0"/>
        <v>0</v>
      </c>
      <c r="G9" s="107">
        <f t="shared" si="0"/>
        <v>0</v>
      </c>
      <c r="H9" s="107">
        <f t="shared" si="0"/>
        <v>0</v>
      </c>
      <c r="I9" s="107">
        <f t="shared" si="0"/>
        <v>0</v>
      </c>
      <c r="J9" s="135">
        <f>J10+J11+J12</f>
        <v>0</v>
      </c>
      <c r="K9" s="107">
        <f t="shared" si="0"/>
        <v>7196</v>
      </c>
      <c r="L9" s="107">
        <f t="shared" si="0"/>
        <v>0</v>
      </c>
      <c r="M9" s="107">
        <f t="shared" si="0"/>
        <v>0</v>
      </c>
      <c r="N9" s="107">
        <f t="shared" si="0"/>
        <v>7196</v>
      </c>
      <c r="O9" s="135">
        <f t="shared" si="0"/>
        <v>0</v>
      </c>
      <c r="P9" s="107">
        <f t="shared" si="0"/>
        <v>0</v>
      </c>
      <c r="Q9" s="107">
        <f t="shared" si="0"/>
        <v>0</v>
      </c>
      <c r="R9" s="107">
        <f t="shared" si="0"/>
        <v>0</v>
      </c>
      <c r="S9" s="107">
        <f t="shared" si="0"/>
        <v>0</v>
      </c>
      <c r="T9" s="135">
        <f t="shared" si="0"/>
        <v>0</v>
      </c>
      <c r="U9" s="107">
        <f t="shared" si="0"/>
        <v>0</v>
      </c>
      <c r="V9" s="107">
        <f t="shared" si="0"/>
        <v>0</v>
      </c>
      <c r="W9" s="107">
        <f t="shared" si="0"/>
        <v>0</v>
      </c>
      <c r="X9" s="107">
        <f t="shared" si="0"/>
        <v>0</v>
      </c>
      <c r="Y9" s="135">
        <f t="shared" si="0"/>
        <v>0</v>
      </c>
      <c r="Z9" s="107">
        <f t="shared" si="0"/>
        <v>0</v>
      </c>
      <c r="AA9" s="107">
        <f t="shared" si="0"/>
        <v>0</v>
      </c>
      <c r="AB9" s="107">
        <f t="shared" si="0"/>
        <v>0</v>
      </c>
      <c r="AC9" s="107">
        <f t="shared" si="0"/>
        <v>0</v>
      </c>
    </row>
    <row r="10" spans="1:29" s="1" customFormat="1" ht="85.15" customHeight="1" outlineLevel="1" x14ac:dyDescent="0.2">
      <c r="A10" s="136" t="s">
        <v>19</v>
      </c>
      <c r="B10" s="137" t="s">
        <v>839</v>
      </c>
      <c r="C10" s="138">
        <f t="shared" ref="C10:C20" si="1">E10+J10+O10+T10+Y10</f>
        <v>0</v>
      </c>
      <c r="D10" s="108">
        <f t="shared" ref="D10:D36" si="2">F10+K10+P10+U10+Z10</f>
        <v>7196</v>
      </c>
      <c r="E10" s="138">
        <v>0</v>
      </c>
      <c r="F10" s="108">
        <v>0</v>
      </c>
      <c r="G10" s="108">
        <v>0</v>
      </c>
      <c r="H10" s="108">
        <v>0</v>
      </c>
      <c r="I10" s="108">
        <v>0</v>
      </c>
      <c r="J10" s="139">
        <v>0</v>
      </c>
      <c r="K10" s="108">
        <f>SUM(L10:N10)</f>
        <v>7196</v>
      </c>
      <c r="L10" s="108">
        <v>0</v>
      </c>
      <c r="M10" s="110">
        <v>0</v>
      </c>
      <c r="N10" s="110">
        <v>7196</v>
      </c>
      <c r="O10" s="139">
        <v>0</v>
      </c>
      <c r="P10" s="108">
        <v>0</v>
      </c>
      <c r="Q10" s="110">
        <v>0</v>
      </c>
      <c r="R10" s="110">
        <v>0</v>
      </c>
      <c r="S10" s="110">
        <v>0</v>
      </c>
      <c r="T10" s="139">
        <v>0</v>
      </c>
      <c r="U10" s="108">
        <f>W10+X10+V10</f>
        <v>0</v>
      </c>
      <c r="V10" s="110">
        <v>0</v>
      </c>
      <c r="W10" s="110">
        <v>0</v>
      </c>
      <c r="X10" s="110">
        <v>0</v>
      </c>
      <c r="Y10" s="139">
        <v>0</v>
      </c>
      <c r="Z10" s="108">
        <f>AB10+AC10+AA10</f>
        <v>0</v>
      </c>
      <c r="AA10" s="110">
        <v>0</v>
      </c>
      <c r="AB10" s="110">
        <v>0</v>
      </c>
      <c r="AC10" s="110">
        <v>0</v>
      </c>
    </row>
    <row r="11" spans="1:29" s="1" customFormat="1" ht="101.45" customHeight="1" outlineLevel="1" x14ac:dyDescent="0.2">
      <c r="A11" s="136" t="s">
        <v>85</v>
      </c>
      <c r="B11" s="137" t="s">
        <v>840</v>
      </c>
      <c r="C11" s="138">
        <f t="shared" si="1"/>
        <v>0</v>
      </c>
      <c r="D11" s="108">
        <f t="shared" si="2"/>
        <v>0</v>
      </c>
      <c r="E11" s="138">
        <v>0</v>
      </c>
      <c r="F11" s="108">
        <f>H11+I11</f>
        <v>0</v>
      </c>
      <c r="G11" s="108">
        <v>0</v>
      </c>
      <c r="H11" s="108">
        <v>0</v>
      </c>
      <c r="I11" s="108">
        <v>0</v>
      </c>
      <c r="J11" s="139">
        <v>0</v>
      </c>
      <c r="K11" s="108">
        <f>SUM(L11:N11)</f>
        <v>0</v>
      </c>
      <c r="L11" s="108">
        <v>0</v>
      </c>
      <c r="M11" s="110">
        <v>0</v>
      </c>
      <c r="N11" s="110">
        <v>0</v>
      </c>
      <c r="O11" s="139">
        <v>0</v>
      </c>
      <c r="P11" s="108">
        <f>R11+S11</f>
        <v>0</v>
      </c>
      <c r="Q11" s="110">
        <v>0</v>
      </c>
      <c r="R11" s="110">
        <v>0</v>
      </c>
      <c r="S11" s="110">
        <v>0</v>
      </c>
      <c r="T11" s="139">
        <v>0</v>
      </c>
      <c r="U11" s="108">
        <f>W11+X11</f>
        <v>0</v>
      </c>
      <c r="V11" s="110">
        <v>0</v>
      </c>
      <c r="W11" s="110">
        <v>0</v>
      </c>
      <c r="X11" s="110">
        <v>0</v>
      </c>
      <c r="Y11" s="139">
        <v>0</v>
      </c>
      <c r="Z11" s="108">
        <f>AB11+AC11</f>
        <v>0</v>
      </c>
      <c r="AA11" s="110">
        <v>0</v>
      </c>
      <c r="AB11" s="110">
        <v>0</v>
      </c>
      <c r="AC11" s="110">
        <v>0</v>
      </c>
    </row>
    <row r="12" spans="1:29" s="1" customFormat="1" ht="99.6" customHeight="1" outlineLevel="1" x14ac:dyDescent="0.2">
      <c r="A12" s="136" t="s">
        <v>113</v>
      </c>
      <c r="B12" s="137" t="s">
        <v>841</v>
      </c>
      <c r="C12" s="138">
        <f t="shared" si="1"/>
        <v>0</v>
      </c>
      <c r="D12" s="108">
        <f t="shared" si="2"/>
        <v>0</v>
      </c>
      <c r="E12" s="138">
        <v>0</v>
      </c>
      <c r="F12" s="108">
        <v>0</v>
      </c>
      <c r="G12" s="108">
        <v>0</v>
      </c>
      <c r="H12" s="108">
        <v>0</v>
      </c>
      <c r="I12" s="108">
        <v>0</v>
      </c>
      <c r="J12" s="139">
        <v>0</v>
      </c>
      <c r="K12" s="108">
        <f>SUM(L12:N12)</f>
        <v>0</v>
      </c>
      <c r="L12" s="108">
        <v>0</v>
      </c>
      <c r="M12" s="110">
        <v>0</v>
      </c>
      <c r="N12" s="110">
        <v>0</v>
      </c>
      <c r="O12" s="139">
        <v>0</v>
      </c>
      <c r="P12" s="108">
        <f>R12+S12</f>
        <v>0</v>
      </c>
      <c r="Q12" s="110">
        <v>0</v>
      </c>
      <c r="R12" s="110">
        <v>0</v>
      </c>
      <c r="S12" s="110">
        <v>0</v>
      </c>
      <c r="T12" s="139">
        <v>0</v>
      </c>
      <c r="U12" s="108">
        <f>W12+X12</f>
        <v>0</v>
      </c>
      <c r="V12" s="110">
        <v>0</v>
      </c>
      <c r="W12" s="110">
        <v>0</v>
      </c>
      <c r="X12" s="110">
        <v>0</v>
      </c>
      <c r="Y12" s="139">
        <v>0</v>
      </c>
      <c r="Z12" s="108">
        <f>AB12+AC12</f>
        <v>0</v>
      </c>
      <c r="AA12" s="110">
        <v>0</v>
      </c>
      <c r="AB12" s="110">
        <v>0</v>
      </c>
      <c r="AC12" s="110">
        <v>0</v>
      </c>
    </row>
    <row r="13" spans="1:29" s="1" customFormat="1" ht="53.25" customHeight="1" x14ac:dyDescent="0.2">
      <c r="A13" s="133" t="s">
        <v>62</v>
      </c>
      <c r="B13" s="134" t="s">
        <v>967</v>
      </c>
      <c r="C13" s="135">
        <f>E13+J13+O13+T13+Y13</f>
        <v>0</v>
      </c>
      <c r="D13" s="107">
        <f>F13+K13+P13+U13+Z13</f>
        <v>0</v>
      </c>
      <c r="E13" s="135">
        <f>E14+E15+E16</f>
        <v>0</v>
      </c>
      <c r="F13" s="107">
        <f t="shared" ref="F13:AC13" si="3">F14+F15+F16</f>
        <v>0</v>
      </c>
      <c r="G13" s="107">
        <f t="shared" si="3"/>
        <v>0</v>
      </c>
      <c r="H13" s="107">
        <f t="shared" si="3"/>
        <v>0</v>
      </c>
      <c r="I13" s="107">
        <f t="shared" si="3"/>
        <v>0</v>
      </c>
      <c r="J13" s="135">
        <f t="shared" si="3"/>
        <v>0</v>
      </c>
      <c r="K13" s="107">
        <f>K14+K15+K16</f>
        <v>0</v>
      </c>
      <c r="L13" s="107">
        <f t="shared" si="3"/>
        <v>0</v>
      </c>
      <c r="M13" s="107">
        <f t="shared" si="3"/>
        <v>0</v>
      </c>
      <c r="N13" s="107">
        <f>N14+N15+N16</f>
        <v>0</v>
      </c>
      <c r="O13" s="135">
        <f>O14+O15+O16</f>
        <v>0</v>
      </c>
      <c r="P13" s="107">
        <f t="shared" si="3"/>
        <v>0</v>
      </c>
      <c r="Q13" s="107">
        <f t="shared" si="3"/>
        <v>0</v>
      </c>
      <c r="R13" s="107">
        <f t="shared" si="3"/>
        <v>0</v>
      </c>
      <c r="S13" s="107">
        <f t="shared" si="3"/>
        <v>0</v>
      </c>
      <c r="T13" s="135">
        <f t="shared" si="3"/>
        <v>0</v>
      </c>
      <c r="U13" s="107">
        <f t="shared" si="3"/>
        <v>0</v>
      </c>
      <c r="V13" s="107">
        <f t="shared" si="3"/>
        <v>0</v>
      </c>
      <c r="W13" s="107">
        <f t="shared" si="3"/>
        <v>0</v>
      </c>
      <c r="X13" s="107">
        <f t="shared" si="3"/>
        <v>0</v>
      </c>
      <c r="Y13" s="135">
        <f t="shared" si="3"/>
        <v>0</v>
      </c>
      <c r="Z13" s="107">
        <f t="shared" si="3"/>
        <v>0</v>
      </c>
      <c r="AA13" s="107">
        <f t="shared" si="3"/>
        <v>0</v>
      </c>
      <c r="AB13" s="107">
        <f t="shared" si="3"/>
        <v>0</v>
      </c>
      <c r="AC13" s="107">
        <f t="shared" si="3"/>
        <v>0</v>
      </c>
    </row>
    <row r="14" spans="1:29" s="1" customFormat="1" ht="52.15" customHeight="1" outlineLevel="1" x14ac:dyDescent="0.2">
      <c r="A14" s="136" t="s">
        <v>63</v>
      </c>
      <c r="B14" s="137" t="s">
        <v>967</v>
      </c>
      <c r="C14" s="138">
        <f t="shared" si="1"/>
        <v>0</v>
      </c>
      <c r="D14" s="108">
        <f>F14+K14+P14+U14+Z14</f>
        <v>0</v>
      </c>
      <c r="E14" s="138">
        <v>0</v>
      </c>
      <c r="F14" s="108">
        <v>0</v>
      </c>
      <c r="G14" s="108">
        <v>0</v>
      </c>
      <c r="H14" s="108">
        <v>0</v>
      </c>
      <c r="I14" s="108">
        <v>0</v>
      </c>
      <c r="J14" s="139">
        <v>0</v>
      </c>
      <c r="K14" s="108">
        <v>0</v>
      </c>
      <c r="L14" s="108">
        <v>0</v>
      </c>
      <c r="M14" s="110">
        <v>0</v>
      </c>
      <c r="N14" s="110">
        <v>0</v>
      </c>
      <c r="O14" s="139">
        <v>0</v>
      </c>
      <c r="P14" s="110">
        <f>Q14+R14+S14</f>
        <v>0</v>
      </c>
      <c r="Q14" s="110">
        <v>0</v>
      </c>
      <c r="R14" s="110">
        <v>0</v>
      </c>
      <c r="S14" s="110">
        <v>0</v>
      </c>
      <c r="T14" s="139">
        <v>0</v>
      </c>
      <c r="U14" s="110">
        <v>0</v>
      </c>
      <c r="V14" s="110">
        <v>0</v>
      </c>
      <c r="W14" s="110">
        <v>0</v>
      </c>
      <c r="X14" s="110">
        <v>0</v>
      </c>
      <c r="Y14" s="139">
        <v>0</v>
      </c>
      <c r="Z14" s="110">
        <v>0</v>
      </c>
      <c r="AA14" s="110">
        <v>0</v>
      </c>
      <c r="AB14" s="110">
        <v>0</v>
      </c>
      <c r="AC14" s="110">
        <v>0</v>
      </c>
    </row>
    <row r="15" spans="1:29" s="1" customFormat="1" ht="76.150000000000006" customHeight="1" outlineLevel="1" x14ac:dyDescent="0.2">
      <c r="A15" s="136" t="s">
        <v>64</v>
      </c>
      <c r="B15" s="137" t="s">
        <v>968</v>
      </c>
      <c r="C15" s="138">
        <f t="shared" si="1"/>
        <v>0</v>
      </c>
      <c r="D15" s="108">
        <f>F15+K15+P15+U15+Z15</f>
        <v>0</v>
      </c>
      <c r="E15" s="138">
        <v>0</v>
      </c>
      <c r="F15" s="108">
        <v>0</v>
      </c>
      <c r="G15" s="108">
        <v>0</v>
      </c>
      <c r="H15" s="108">
        <v>0</v>
      </c>
      <c r="I15" s="108">
        <v>0</v>
      </c>
      <c r="J15" s="139">
        <v>0</v>
      </c>
      <c r="K15" s="108">
        <f>SUM(L15:N15)</f>
        <v>0</v>
      </c>
      <c r="L15" s="108">
        <v>0</v>
      </c>
      <c r="M15" s="110">
        <v>0</v>
      </c>
      <c r="N15" s="110">
        <v>0</v>
      </c>
      <c r="O15" s="139">
        <v>0</v>
      </c>
      <c r="P15" s="110">
        <v>0</v>
      </c>
      <c r="Q15" s="110">
        <v>0</v>
      </c>
      <c r="R15" s="110">
        <v>0</v>
      </c>
      <c r="S15" s="110">
        <v>0</v>
      </c>
      <c r="T15" s="139">
        <v>0</v>
      </c>
      <c r="U15" s="110">
        <v>0</v>
      </c>
      <c r="V15" s="110">
        <v>0</v>
      </c>
      <c r="W15" s="110">
        <v>0</v>
      </c>
      <c r="X15" s="110">
        <v>0</v>
      </c>
      <c r="Y15" s="139">
        <v>0</v>
      </c>
      <c r="Z15" s="110">
        <v>0</v>
      </c>
      <c r="AA15" s="110">
        <v>0</v>
      </c>
      <c r="AB15" s="110">
        <v>0</v>
      </c>
      <c r="AC15" s="110">
        <v>0</v>
      </c>
    </row>
    <row r="16" spans="1:29" s="1" customFormat="1" ht="76.150000000000006" customHeight="1" outlineLevel="1" x14ac:dyDescent="0.2">
      <c r="A16" s="136" t="s">
        <v>100</v>
      </c>
      <c r="B16" s="137" t="s">
        <v>969</v>
      </c>
      <c r="C16" s="138">
        <f t="shared" si="1"/>
        <v>0</v>
      </c>
      <c r="D16" s="108">
        <f>F16+K16+P16+U16+Z16</f>
        <v>0</v>
      </c>
      <c r="E16" s="138">
        <f>H16+L16+Q16+V16</f>
        <v>0</v>
      </c>
      <c r="F16" s="108">
        <v>0</v>
      </c>
      <c r="G16" s="108">
        <v>0</v>
      </c>
      <c r="H16" s="108">
        <v>0</v>
      </c>
      <c r="I16" s="108">
        <v>0</v>
      </c>
      <c r="J16" s="139">
        <v>0</v>
      </c>
      <c r="K16" s="108">
        <f>SUM(L16:N16)</f>
        <v>0</v>
      </c>
      <c r="L16" s="108">
        <v>0</v>
      </c>
      <c r="M16" s="110">
        <v>0</v>
      </c>
      <c r="N16" s="110">
        <v>0</v>
      </c>
      <c r="O16" s="139">
        <v>0</v>
      </c>
      <c r="P16" s="110">
        <v>0</v>
      </c>
      <c r="Q16" s="110">
        <v>0</v>
      </c>
      <c r="R16" s="110">
        <v>0</v>
      </c>
      <c r="S16" s="110">
        <v>0</v>
      </c>
      <c r="T16" s="139">
        <v>0</v>
      </c>
      <c r="U16" s="110">
        <v>0</v>
      </c>
      <c r="V16" s="110">
        <v>0</v>
      </c>
      <c r="W16" s="110">
        <v>0</v>
      </c>
      <c r="X16" s="110">
        <v>0</v>
      </c>
      <c r="Y16" s="139">
        <v>0</v>
      </c>
      <c r="Z16" s="110">
        <v>0</v>
      </c>
      <c r="AA16" s="110">
        <v>0</v>
      </c>
      <c r="AB16" s="110">
        <v>0</v>
      </c>
      <c r="AC16" s="110">
        <v>0</v>
      </c>
    </row>
    <row r="17" spans="1:29" s="1" customFormat="1" ht="73.900000000000006" customHeight="1" x14ac:dyDescent="0.2">
      <c r="A17" s="107" t="s">
        <v>86</v>
      </c>
      <c r="B17" s="134" t="s">
        <v>114</v>
      </c>
      <c r="C17" s="135">
        <f t="shared" si="1"/>
        <v>4.5</v>
      </c>
      <c r="D17" s="107">
        <f>F17+K17+P17+U17+Z17</f>
        <v>552974</v>
      </c>
      <c r="E17" s="135">
        <f>E18+E19+E20</f>
        <v>0</v>
      </c>
      <c r="F17" s="107">
        <f t="shared" ref="F17:Y17" si="4">F18+F19+F20</f>
        <v>0</v>
      </c>
      <c r="G17" s="107">
        <f t="shared" si="4"/>
        <v>0</v>
      </c>
      <c r="H17" s="107">
        <f t="shared" si="4"/>
        <v>0</v>
      </c>
      <c r="I17" s="107">
        <f t="shared" si="4"/>
        <v>0</v>
      </c>
      <c r="J17" s="135">
        <v>0</v>
      </c>
      <c r="K17" s="107">
        <f t="shared" si="4"/>
        <v>106157</v>
      </c>
      <c r="L17" s="107">
        <f t="shared" si="4"/>
        <v>0</v>
      </c>
      <c r="M17" s="107">
        <f t="shared" si="4"/>
        <v>100000</v>
      </c>
      <c r="N17" s="107">
        <f t="shared" si="4"/>
        <v>6157</v>
      </c>
      <c r="O17" s="135">
        <f t="shared" si="4"/>
        <v>0</v>
      </c>
      <c r="P17" s="107">
        <f t="shared" si="4"/>
        <v>0</v>
      </c>
      <c r="Q17" s="107">
        <f t="shared" si="4"/>
        <v>0</v>
      </c>
      <c r="R17" s="107">
        <f t="shared" si="4"/>
        <v>0</v>
      </c>
      <c r="S17" s="107">
        <f t="shared" si="4"/>
        <v>0</v>
      </c>
      <c r="T17" s="135">
        <f t="shared" si="4"/>
        <v>0</v>
      </c>
      <c r="U17" s="107">
        <f>U18+U19+U20</f>
        <v>0</v>
      </c>
      <c r="V17" s="107">
        <f>V18+V19+V20</f>
        <v>0</v>
      </c>
      <c r="W17" s="107">
        <f>W18+W19+W20</f>
        <v>0</v>
      </c>
      <c r="X17" s="107">
        <f>X18+X19+X20</f>
        <v>0</v>
      </c>
      <c r="Y17" s="135">
        <f t="shared" si="4"/>
        <v>4.5</v>
      </c>
      <c r="Z17" s="107">
        <f>Z18+Z19+Z20</f>
        <v>446817</v>
      </c>
      <c r="AA17" s="107">
        <f>AA18+AA19+AA20</f>
        <v>0</v>
      </c>
      <c r="AB17" s="107">
        <f>AB18+AB19+AB20</f>
        <v>425370</v>
      </c>
      <c r="AC17" s="107">
        <f>AC18+AC19+AC20</f>
        <v>21447</v>
      </c>
    </row>
    <row r="18" spans="1:29" ht="69" customHeight="1" outlineLevel="1" x14ac:dyDescent="0.2">
      <c r="A18" s="136" t="s">
        <v>772</v>
      </c>
      <c r="B18" s="137" t="s">
        <v>169</v>
      </c>
      <c r="C18" s="138">
        <f t="shared" si="1"/>
        <v>4.5</v>
      </c>
      <c r="D18" s="108">
        <f>F18+K18+P18+U18+Z18</f>
        <v>552974</v>
      </c>
      <c r="E18" s="138">
        <v>0</v>
      </c>
      <c r="F18" s="108">
        <v>0</v>
      </c>
      <c r="G18" s="108">
        <v>0</v>
      </c>
      <c r="H18" s="108">
        <v>0</v>
      </c>
      <c r="I18" s="108">
        <v>0</v>
      </c>
      <c r="J18" s="138">
        <v>0</v>
      </c>
      <c r="K18" s="108">
        <f t="shared" ref="K18:K36" si="5">SUM(L18:N18)</f>
        <v>106157</v>
      </c>
      <c r="L18" s="108">
        <v>0</v>
      </c>
      <c r="M18" s="110">
        <v>100000</v>
      </c>
      <c r="N18" s="110">
        <v>6157</v>
      </c>
      <c r="O18" s="139">
        <v>0</v>
      </c>
      <c r="P18" s="110">
        <v>0</v>
      </c>
      <c r="Q18" s="110">
        <v>0</v>
      </c>
      <c r="R18" s="110">
        <v>0</v>
      </c>
      <c r="S18" s="110">
        <v>0</v>
      </c>
      <c r="T18" s="139">
        <v>0</v>
      </c>
      <c r="U18" s="140">
        <f>W18+X18</f>
        <v>0</v>
      </c>
      <c r="V18" s="140">
        <v>0</v>
      </c>
      <c r="W18" s="140">
        <v>0</v>
      </c>
      <c r="X18" s="140">
        <v>0</v>
      </c>
      <c r="Y18" s="259">
        <v>4.5</v>
      </c>
      <c r="Z18" s="110">
        <f>AB18+AC18</f>
        <v>446817</v>
      </c>
      <c r="AA18" s="110">
        <v>0</v>
      </c>
      <c r="AB18" s="110">
        <v>425370</v>
      </c>
      <c r="AC18" s="110">
        <v>21447</v>
      </c>
    </row>
    <row r="19" spans="1:29" ht="84.6" customHeight="1" outlineLevel="1" x14ac:dyDescent="0.2">
      <c r="A19" s="136" t="s">
        <v>87</v>
      </c>
      <c r="B19" s="137" t="s">
        <v>1601</v>
      </c>
      <c r="C19" s="138">
        <f t="shared" si="1"/>
        <v>0</v>
      </c>
      <c r="D19" s="108">
        <f t="shared" si="2"/>
        <v>0</v>
      </c>
      <c r="E19" s="138">
        <v>0</v>
      </c>
      <c r="F19" s="108">
        <v>0</v>
      </c>
      <c r="G19" s="108">
        <v>0</v>
      </c>
      <c r="H19" s="108">
        <v>0</v>
      </c>
      <c r="I19" s="108">
        <v>0</v>
      </c>
      <c r="J19" s="138">
        <v>0</v>
      </c>
      <c r="K19" s="108">
        <v>0</v>
      </c>
      <c r="L19" s="108">
        <v>0</v>
      </c>
      <c r="M19" s="110">
        <v>0</v>
      </c>
      <c r="N19" s="110">
        <v>0</v>
      </c>
      <c r="O19" s="139">
        <v>0</v>
      </c>
      <c r="P19" s="110">
        <v>0</v>
      </c>
      <c r="Q19" s="110">
        <v>0</v>
      </c>
      <c r="R19" s="110">
        <v>0</v>
      </c>
      <c r="S19" s="110">
        <v>0</v>
      </c>
      <c r="T19" s="139">
        <v>0</v>
      </c>
      <c r="U19" s="140">
        <f t="shared" ref="U19:U20" si="6">W19+X19</f>
        <v>0</v>
      </c>
      <c r="V19" s="140">
        <v>0</v>
      </c>
      <c r="W19" s="140">
        <v>0</v>
      </c>
      <c r="X19" s="140">
        <v>0</v>
      </c>
      <c r="Y19" s="259">
        <v>0</v>
      </c>
      <c r="Z19" s="110">
        <f>-AA19+AB19+AC19</f>
        <v>0</v>
      </c>
      <c r="AA19" s="110">
        <v>0</v>
      </c>
      <c r="AB19" s="110">
        <v>0</v>
      </c>
      <c r="AC19" s="110">
        <f>3150-3150</f>
        <v>0</v>
      </c>
    </row>
    <row r="20" spans="1:29" ht="89.45" customHeight="1" outlineLevel="1" x14ac:dyDescent="0.2">
      <c r="A20" s="136" t="s">
        <v>88</v>
      </c>
      <c r="B20" s="137" t="s">
        <v>170</v>
      </c>
      <c r="C20" s="138">
        <f t="shared" si="1"/>
        <v>0</v>
      </c>
      <c r="D20" s="108">
        <f t="shared" si="2"/>
        <v>0</v>
      </c>
      <c r="E20" s="138">
        <v>0</v>
      </c>
      <c r="F20" s="108">
        <v>0</v>
      </c>
      <c r="G20" s="108">
        <v>0</v>
      </c>
      <c r="H20" s="108">
        <v>0</v>
      </c>
      <c r="I20" s="108">
        <v>0</v>
      </c>
      <c r="J20" s="138">
        <v>0</v>
      </c>
      <c r="K20" s="108">
        <v>0</v>
      </c>
      <c r="L20" s="108">
        <v>0</v>
      </c>
      <c r="M20" s="110">
        <v>0</v>
      </c>
      <c r="N20" s="110">
        <v>0</v>
      </c>
      <c r="O20" s="139">
        <v>0</v>
      </c>
      <c r="P20" s="110">
        <v>0</v>
      </c>
      <c r="Q20" s="110">
        <v>0</v>
      </c>
      <c r="R20" s="110">
        <v>0</v>
      </c>
      <c r="S20" s="110">
        <v>0</v>
      </c>
      <c r="T20" s="139">
        <v>0</v>
      </c>
      <c r="U20" s="140">
        <f t="shared" si="6"/>
        <v>0</v>
      </c>
      <c r="V20" s="140">
        <v>0</v>
      </c>
      <c r="W20" s="140">
        <v>0</v>
      </c>
      <c r="X20" s="140">
        <v>0</v>
      </c>
      <c r="Y20" s="259">
        <v>0</v>
      </c>
      <c r="Z20" s="110">
        <f>AA20+AB20+AC20</f>
        <v>0</v>
      </c>
      <c r="AA20" s="110">
        <v>0</v>
      </c>
      <c r="AB20" s="110">
        <v>0</v>
      </c>
      <c r="AC20" s="110">
        <f>1100-1100</f>
        <v>0</v>
      </c>
    </row>
    <row r="21" spans="1:29" s="1" customFormat="1" ht="90" customHeight="1" x14ac:dyDescent="0.2">
      <c r="A21" s="107" t="s">
        <v>89</v>
      </c>
      <c r="B21" s="141" t="s">
        <v>115</v>
      </c>
      <c r="C21" s="135">
        <f>E21+J21+O21++T21+Y21</f>
        <v>0.1</v>
      </c>
      <c r="D21" s="107">
        <f t="shared" si="2"/>
        <v>665</v>
      </c>
      <c r="E21" s="135">
        <f t="shared" ref="E21:N21" si="7">E22+E23+E24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35">
        <f t="shared" si="7"/>
        <v>0</v>
      </c>
      <c r="K21" s="107">
        <f t="shared" si="7"/>
        <v>665</v>
      </c>
      <c r="L21" s="107">
        <f t="shared" si="7"/>
        <v>0</v>
      </c>
      <c r="M21" s="107">
        <f t="shared" si="7"/>
        <v>0</v>
      </c>
      <c r="N21" s="107">
        <f t="shared" si="7"/>
        <v>665</v>
      </c>
      <c r="O21" s="135">
        <v>0</v>
      </c>
      <c r="P21" s="107">
        <f t="shared" ref="P21:AC21" si="8">P22+P23+P24</f>
        <v>0</v>
      </c>
      <c r="Q21" s="107">
        <f t="shared" si="8"/>
        <v>0</v>
      </c>
      <c r="R21" s="107">
        <f t="shared" si="8"/>
        <v>0</v>
      </c>
      <c r="S21" s="107">
        <f t="shared" si="8"/>
        <v>0</v>
      </c>
      <c r="T21" s="135">
        <f t="shared" si="8"/>
        <v>0.1</v>
      </c>
      <c r="U21" s="107">
        <f t="shared" si="8"/>
        <v>0</v>
      </c>
      <c r="V21" s="107">
        <f t="shared" si="8"/>
        <v>0</v>
      </c>
      <c r="W21" s="107">
        <f t="shared" si="8"/>
        <v>0</v>
      </c>
      <c r="X21" s="107">
        <f t="shared" si="8"/>
        <v>0</v>
      </c>
      <c r="Y21" s="135">
        <f t="shared" si="8"/>
        <v>0</v>
      </c>
      <c r="Z21" s="107">
        <f t="shared" si="8"/>
        <v>0</v>
      </c>
      <c r="AA21" s="107">
        <f t="shared" si="8"/>
        <v>0</v>
      </c>
      <c r="AB21" s="107">
        <f t="shared" si="8"/>
        <v>0</v>
      </c>
      <c r="AC21" s="107">
        <f t="shared" si="8"/>
        <v>0</v>
      </c>
    </row>
    <row r="22" spans="1:29" ht="75.599999999999994" customHeight="1" outlineLevel="1" x14ac:dyDescent="0.2">
      <c r="A22" s="136" t="s">
        <v>161</v>
      </c>
      <c r="B22" s="142" t="s">
        <v>115</v>
      </c>
      <c r="C22" s="138">
        <f>E22+J22+O22+T22+Y22</f>
        <v>0.1</v>
      </c>
      <c r="D22" s="108">
        <f t="shared" si="2"/>
        <v>474</v>
      </c>
      <c r="E22" s="138">
        <v>0</v>
      </c>
      <c r="F22" s="108">
        <v>0</v>
      </c>
      <c r="G22" s="108">
        <v>0</v>
      </c>
      <c r="H22" s="108">
        <v>0</v>
      </c>
      <c r="I22" s="108">
        <v>0</v>
      </c>
      <c r="J22" s="138">
        <v>0</v>
      </c>
      <c r="K22" s="108">
        <f>L22+M22+N22</f>
        <v>474</v>
      </c>
      <c r="L22" s="108">
        <v>0</v>
      </c>
      <c r="M22" s="110">
        <f>ROUND(7389.22*0.959,1)-7086.3</f>
        <v>0</v>
      </c>
      <c r="N22" s="110">
        <v>474</v>
      </c>
      <c r="O22" s="139">
        <v>0</v>
      </c>
      <c r="P22" s="110">
        <v>0</v>
      </c>
      <c r="Q22" s="110">
        <v>0</v>
      </c>
      <c r="R22" s="110">
        <v>0</v>
      </c>
      <c r="S22" s="110">
        <v>0</v>
      </c>
      <c r="T22" s="139">
        <v>0.1</v>
      </c>
      <c r="U22" s="140">
        <v>0</v>
      </c>
      <c r="V22" s="140">
        <v>0</v>
      </c>
      <c r="W22" s="140">
        <v>0</v>
      </c>
      <c r="X22" s="140">
        <v>0</v>
      </c>
      <c r="Y22" s="259">
        <v>0</v>
      </c>
      <c r="Z22" s="110">
        <v>0</v>
      </c>
      <c r="AA22" s="110">
        <v>0</v>
      </c>
      <c r="AB22" s="110">
        <v>0</v>
      </c>
      <c r="AC22" s="110">
        <v>0</v>
      </c>
    </row>
    <row r="23" spans="1:29" ht="89.25" customHeight="1" outlineLevel="1" x14ac:dyDescent="0.2">
      <c r="A23" s="136" t="s">
        <v>90</v>
      </c>
      <c r="B23" s="142" t="s">
        <v>116</v>
      </c>
      <c r="C23" s="138">
        <f>E23+J23+O23+T23+Y23</f>
        <v>0</v>
      </c>
      <c r="D23" s="108">
        <f t="shared" si="2"/>
        <v>175</v>
      </c>
      <c r="E23" s="138">
        <v>0</v>
      </c>
      <c r="F23" s="108">
        <v>0</v>
      </c>
      <c r="G23" s="108">
        <v>0</v>
      </c>
      <c r="H23" s="108">
        <v>0</v>
      </c>
      <c r="I23" s="108">
        <v>0</v>
      </c>
      <c r="J23" s="138">
        <v>0</v>
      </c>
      <c r="K23" s="108">
        <f t="shared" ref="K23:K24" si="9">L23+M23+N23</f>
        <v>175</v>
      </c>
      <c r="L23" s="108">
        <v>0</v>
      </c>
      <c r="M23" s="110">
        <v>0</v>
      </c>
      <c r="N23" s="110">
        <v>175</v>
      </c>
      <c r="O23" s="139">
        <v>0</v>
      </c>
      <c r="P23" s="110">
        <f>S23</f>
        <v>0</v>
      </c>
      <c r="Q23" s="110">
        <v>0</v>
      </c>
      <c r="R23" s="110">
        <v>0</v>
      </c>
      <c r="S23" s="110">
        <v>0</v>
      </c>
      <c r="T23" s="139">
        <v>0</v>
      </c>
      <c r="U23" s="140">
        <f t="shared" ref="U23:U24" si="10">V23+W23+X23</f>
        <v>0</v>
      </c>
      <c r="V23" s="140">
        <v>0</v>
      </c>
      <c r="W23" s="140">
        <v>0</v>
      </c>
      <c r="X23" s="140">
        <v>0</v>
      </c>
      <c r="Y23" s="259">
        <v>0</v>
      </c>
      <c r="Z23" s="110">
        <v>0</v>
      </c>
      <c r="AA23" s="110">
        <v>0</v>
      </c>
      <c r="AB23" s="110">
        <v>0</v>
      </c>
      <c r="AC23" s="110">
        <v>0</v>
      </c>
    </row>
    <row r="24" spans="1:29" ht="85.5" customHeight="1" outlineLevel="1" x14ac:dyDescent="0.2">
      <c r="A24" s="136" t="s">
        <v>91</v>
      </c>
      <c r="B24" s="142" t="s">
        <v>171</v>
      </c>
      <c r="C24" s="138">
        <f>E24+J24+O24+T24+Y24</f>
        <v>0</v>
      </c>
      <c r="D24" s="108">
        <f t="shared" si="2"/>
        <v>16</v>
      </c>
      <c r="E24" s="138">
        <v>0</v>
      </c>
      <c r="F24" s="108">
        <v>0</v>
      </c>
      <c r="G24" s="108">
        <v>0</v>
      </c>
      <c r="H24" s="108">
        <v>0</v>
      </c>
      <c r="I24" s="108">
        <v>0</v>
      </c>
      <c r="J24" s="138">
        <v>0</v>
      </c>
      <c r="K24" s="108">
        <f t="shared" si="9"/>
        <v>16</v>
      </c>
      <c r="L24" s="108">
        <v>0</v>
      </c>
      <c r="M24" s="110">
        <v>0</v>
      </c>
      <c r="N24" s="110">
        <v>16</v>
      </c>
      <c r="O24" s="139">
        <v>0</v>
      </c>
      <c r="P24" s="110">
        <f>S24</f>
        <v>0</v>
      </c>
      <c r="Q24" s="110">
        <v>0</v>
      </c>
      <c r="R24" s="110">
        <v>0</v>
      </c>
      <c r="S24" s="110">
        <v>0</v>
      </c>
      <c r="T24" s="139">
        <v>0</v>
      </c>
      <c r="U24" s="140">
        <f t="shared" si="10"/>
        <v>0</v>
      </c>
      <c r="V24" s="140">
        <v>0</v>
      </c>
      <c r="W24" s="140">
        <v>0</v>
      </c>
      <c r="X24" s="140">
        <v>0</v>
      </c>
      <c r="Y24" s="259">
        <v>0</v>
      </c>
      <c r="Z24" s="110">
        <v>0</v>
      </c>
      <c r="AA24" s="110">
        <v>0</v>
      </c>
      <c r="AB24" s="110">
        <v>0</v>
      </c>
      <c r="AC24" s="110">
        <v>0</v>
      </c>
    </row>
    <row r="25" spans="1:29" ht="83.45" customHeight="1" x14ac:dyDescent="0.2">
      <c r="A25" s="133" t="s">
        <v>92</v>
      </c>
      <c r="B25" s="141" t="s">
        <v>172</v>
      </c>
      <c r="C25" s="135">
        <f>C26+C27+C28</f>
        <v>0.31</v>
      </c>
      <c r="D25" s="107">
        <f t="shared" ref="D25:K25" si="11">D26+D27+D28</f>
        <v>28967</v>
      </c>
      <c r="E25" s="135">
        <f t="shared" si="11"/>
        <v>0</v>
      </c>
      <c r="F25" s="107">
        <f t="shared" si="11"/>
        <v>0</v>
      </c>
      <c r="G25" s="107">
        <f t="shared" si="11"/>
        <v>0</v>
      </c>
      <c r="H25" s="107">
        <f t="shared" si="11"/>
        <v>0</v>
      </c>
      <c r="I25" s="107">
        <f t="shared" si="11"/>
        <v>0</v>
      </c>
      <c r="J25" s="135">
        <f t="shared" si="11"/>
        <v>0</v>
      </c>
      <c r="K25" s="107">
        <f t="shared" si="11"/>
        <v>0</v>
      </c>
      <c r="L25" s="107">
        <f>L26+L27+L28</f>
        <v>0</v>
      </c>
      <c r="M25" s="107">
        <f>M26+M27+M28</f>
        <v>0</v>
      </c>
      <c r="N25" s="107">
        <v>0</v>
      </c>
      <c r="O25" s="135">
        <f t="shared" ref="O25:AA25" si="12">O26+O27+O28</f>
        <v>0</v>
      </c>
      <c r="P25" s="107">
        <f t="shared" si="12"/>
        <v>0</v>
      </c>
      <c r="Q25" s="107">
        <f t="shared" si="12"/>
        <v>0</v>
      </c>
      <c r="R25" s="107">
        <f t="shared" si="12"/>
        <v>0</v>
      </c>
      <c r="S25" s="107">
        <f t="shared" si="12"/>
        <v>0</v>
      </c>
      <c r="T25" s="135">
        <f t="shared" si="12"/>
        <v>0</v>
      </c>
      <c r="U25" s="107">
        <f>U26+U27+U28</f>
        <v>0</v>
      </c>
      <c r="V25" s="107">
        <f t="shared" si="12"/>
        <v>0</v>
      </c>
      <c r="W25" s="107">
        <f>W26+W27+W28</f>
        <v>0</v>
      </c>
      <c r="X25" s="107">
        <f>X26+X27+X28</f>
        <v>0</v>
      </c>
      <c r="Y25" s="135">
        <f t="shared" si="12"/>
        <v>0.31</v>
      </c>
      <c r="Z25" s="107">
        <f>Z26+Z27+Z28</f>
        <v>28967</v>
      </c>
      <c r="AA25" s="107">
        <f t="shared" si="12"/>
        <v>0</v>
      </c>
      <c r="AB25" s="107">
        <f>AB26+AB27+AB28</f>
        <v>26122</v>
      </c>
      <c r="AC25" s="107">
        <f>AC26+AC27+AC28</f>
        <v>2845</v>
      </c>
    </row>
    <row r="26" spans="1:29" ht="81" customHeight="1" outlineLevel="1" x14ac:dyDescent="0.2">
      <c r="A26" s="136" t="s">
        <v>162</v>
      </c>
      <c r="B26" s="142" t="s">
        <v>172</v>
      </c>
      <c r="C26" s="138">
        <f t="shared" ref="C26:C32" si="13">E26+J26+O26+T26+Y26</f>
        <v>0.31</v>
      </c>
      <c r="D26" s="108">
        <f t="shared" si="2"/>
        <v>27439</v>
      </c>
      <c r="E26" s="138">
        <v>0</v>
      </c>
      <c r="F26" s="108">
        <v>0</v>
      </c>
      <c r="G26" s="108">
        <v>0</v>
      </c>
      <c r="H26" s="108">
        <v>0</v>
      </c>
      <c r="I26" s="108">
        <v>0</v>
      </c>
      <c r="J26" s="138">
        <v>0</v>
      </c>
      <c r="K26" s="108">
        <f t="shared" si="5"/>
        <v>0</v>
      </c>
      <c r="L26" s="108">
        <v>0</v>
      </c>
      <c r="M26" s="108">
        <f>ROUND(27438.82*0.959,1)-26313.8</f>
        <v>0</v>
      </c>
      <c r="N26" s="108">
        <v>0</v>
      </c>
      <c r="O26" s="138">
        <v>0</v>
      </c>
      <c r="P26" s="108">
        <v>0</v>
      </c>
      <c r="Q26" s="108">
        <v>0</v>
      </c>
      <c r="R26" s="110">
        <v>0</v>
      </c>
      <c r="S26" s="110">
        <v>0</v>
      </c>
      <c r="T26" s="139">
        <v>0</v>
      </c>
      <c r="U26" s="108">
        <f>V26+W26+X26</f>
        <v>0</v>
      </c>
      <c r="V26" s="108">
        <v>0</v>
      </c>
      <c r="W26" s="110">
        <v>0</v>
      </c>
      <c r="X26" s="110">
        <v>0</v>
      </c>
      <c r="Y26" s="139">
        <v>0.31</v>
      </c>
      <c r="Z26" s="108">
        <f>AA26+AB26+AC26</f>
        <v>27439</v>
      </c>
      <c r="AA26" s="110">
        <v>0</v>
      </c>
      <c r="AB26" s="110">
        <v>26122</v>
      </c>
      <c r="AC26" s="110">
        <v>1317</v>
      </c>
    </row>
    <row r="27" spans="1:29" ht="105.6" customHeight="1" outlineLevel="1" x14ac:dyDescent="0.2">
      <c r="A27" s="136" t="s">
        <v>93</v>
      </c>
      <c r="B27" s="142" t="s">
        <v>173</v>
      </c>
      <c r="C27" s="138">
        <f t="shared" si="13"/>
        <v>0</v>
      </c>
      <c r="D27" s="108">
        <f t="shared" si="2"/>
        <v>965</v>
      </c>
      <c r="E27" s="138">
        <v>0</v>
      </c>
      <c r="F27" s="108">
        <v>0</v>
      </c>
      <c r="G27" s="108">
        <v>0</v>
      </c>
      <c r="H27" s="108">
        <v>0</v>
      </c>
      <c r="I27" s="108">
        <v>0</v>
      </c>
      <c r="J27" s="138">
        <v>0</v>
      </c>
      <c r="K27" s="108">
        <f t="shared" si="5"/>
        <v>0</v>
      </c>
      <c r="L27" s="108">
        <v>0</v>
      </c>
      <c r="M27" s="108">
        <v>0</v>
      </c>
      <c r="N27" s="108">
        <v>0</v>
      </c>
      <c r="O27" s="138">
        <v>0</v>
      </c>
      <c r="P27" s="108">
        <f>S27</f>
        <v>0</v>
      </c>
      <c r="Q27" s="108">
        <v>0</v>
      </c>
      <c r="R27" s="110">
        <v>0</v>
      </c>
      <c r="S27" s="110">
        <v>0</v>
      </c>
      <c r="T27" s="139">
        <v>0</v>
      </c>
      <c r="U27" s="108">
        <f t="shared" ref="U27:U28" si="14">V27+W27+X27</f>
        <v>0</v>
      </c>
      <c r="V27" s="108">
        <v>0</v>
      </c>
      <c r="W27" s="110">
        <v>0</v>
      </c>
      <c r="X27" s="110">
        <v>0</v>
      </c>
      <c r="Y27" s="139">
        <v>0</v>
      </c>
      <c r="Z27" s="108">
        <f>AA27+AB27+AC27</f>
        <v>965</v>
      </c>
      <c r="AA27" s="110">
        <v>0</v>
      </c>
      <c r="AB27" s="110">
        <v>0</v>
      </c>
      <c r="AC27" s="110">
        <v>965</v>
      </c>
    </row>
    <row r="28" spans="1:29" ht="105.6" customHeight="1" outlineLevel="1" x14ac:dyDescent="0.2">
      <c r="A28" s="136" t="s">
        <v>94</v>
      </c>
      <c r="B28" s="142" t="s">
        <v>766</v>
      </c>
      <c r="C28" s="138">
        <v>0</v>
      </c>
      <c r="D28" s="108">
        <f t="shared" si="2"/>
        <v>563</v>
      </c>
      <c r="E28" s="138">
        <v>0</v>
      </c>
      <c r="F28" s="108">
        <v>0</v>
      </c>
      <c r="G28" s="108">
        <v>0</v>
      </c>
      <c r="H28" s="108">
        <v>0</v>
      </c>
      <c r="I28" s="108">
        <v>0</v>
      </c>
      <c r="J28" s="138">
        <v>0</v>
      </c>
      <c r="K28" s="108">
        <v>0</v>
      </c>
      <c r="L28" s="108">
        <v>0</v>
      </c>
      <c r="M28" s="108">
        <v>0</v>
      </c>
      <c r="N28" s="108">
        <v>0</v>
      </c>
      <c r="O28" s="138">
        <v>0</v>
      </c>
      <c r="P28" s="108">
        <f>S28</f>
        <v>0</v>
      </c>
      <c r="Q28" s="108">
        <v>0</v>
      </c>
      <c r="R28" s="110">
        <v>0</v>
      </c>
      <c r="S28" s="110">
        <v>0</v>
      </c>
      <c r="T28" s="139">
        <v>0</v>
      </c>
      <c r="U28" s="108">
        <f t="shared" si="14"/>
        <v>0</v>
      </c>
      <c r="V28" s="108">
        <v>0</v>
      </c>
      <c r="W28" s="110">
        <v>0</v>
      </c>
      <c r="X28" s="110">
        <v>0</v>
      </c>
      <c r="Y28" s="139">
        <v>0</v>
      </c>
      <c r="Z28" s="108">
        <f>AA28+AB28+AC28</f>
        <v>563</v>
      </c>
      <c r="AA28" s="110">
        <v>0</v>
      </c>
      <c r="AB28" s="110">
        <v>0</v>
      </c>
      <c r="AC28" s="110">
        <v>563</v>
      </c>
    </row>
    <row r="29" spans="1:29" ht="64.150000000000006" customHeight="1" x14ac:dyDescent="0.2">
      <c r="A29" s="133" t="s">
        <v>95</v>
      </c>
      <c r="B29" s="141" t="s">
        <v>119</v>
      </c>
      <c r="C29" s="135">
        <f t="shared" si="13"/>
        <v>0.82</v>
      </c>
      <c r="D29" s="107">
        <f t="shared" si="2"/>
        <v>74008</v>
      </c>
      <c r="E29" s="135">
        <f>E30+E31+E32</f>
        <v>0</v>
      </c>
      <c r="F29" s="107">
        <f>F30+F31+F32</f>
        <v>0</v>
      </c>
      <c r="G29" s="107">
        <f t="shared" ref="G29:N29" si="15">G30+G31+G32</f>
        <v>0</v>
      </c>
      <c r="H29" s="107">
        <f t="shared" si="15"/>
        <v>0</v>
      </c>
      <c r="I29" s="107">
        <f t="shared" si="15"/>
        <v>0</v>
      </c>
      <c r="J29" s="135">
        <f t="shared" si="15"/>
        <v>0</v>
      </c>
      <c r="K29" s="107">
        <f t="shared" si="5"/>
        <v>0</v>
      </c>
      <c r="L29" s="107">
        <f>L30+L31+L32</f>
        <v>0</v>
      </c>
      <c r="M29" s="107">
        <f t="shared" si="15"/>
        <v>0</v>
      </c>
      <c r="N29" s="107">
        <f t="shared" si="15"/>
        <v>0</v>
      </c>
      <c r="O29" s="135">
        <v>0</v>
      </c>
      <c r="P29" s="107">
        <f t="shared" ref="P29:AA29" si="16">P30+P31+P32</f>
        <v>0</v>
      </c>
      <c r="Q29" s="107">
        <f t="shared" si="16"/>
        <v>0</v>
      </c>
      <c r="R29" s="107">
        <f t="shared" si="16"/>
        <v>0</v>
      </c>
      <c r="S29" s="107">
        <f t="shared" si="16"/>
        <v>0</v>
      </c>
      <c r="T29" s="135">
        <f t="shared" si="16"/>
        <v>0</v>
      </c>
      <c r="U29" s="107">
        <f>U30+U31+U32</f>
        <v>0</v>
      </c>
      <c r="V29" s="107">
        <f t="shared" si="16"/>
        <v>0</v>
      </c>
      <c r="W29" s="107">
        <v>0</v>
      </c>
      <c r="X29" s="107">
        <v>0</v>
      </c>
      <c r="Y29" s="135">
        <f t="shared" si="16"/>
        <v>0.82</v>
      </c>
      <c r="Z29" s="107">
        <f>Z30+Z31+Z32</f>
        <v>74008</v>
      </c>
      <c r="AA29" s="107">
        <f t="shared" si="16"/>
        <v>0</v>
      </c>
      <c r="AB29" s="107">
        <f>AB30+AB31+AB32</f>
        <v>69028</v>
      </c>
      <c r="AC29" s="107">
        <f>AC30+AC31+AC32</f>
        <v>4980</v>
      </c>
    </row>
    <row r="30" spans="1:29" ht="63.75" customHeight="1" outlineLevel="1" x14ac:dyDescent="0.2">
      <c r="A30" s="136" t="s">
        <v>96</v>
      </c>
      <c r="B30" s="142" t="s">
        <v>119</v>
      </c>
      <c r="C30" s="138">
        <f t="shared" si="13"/>
        <v>0.82</v>
      </c>
      <c r="D30" s="108">
        <f t="shared" si="2"/>
        <v>72508</v>
      </c>
      <c r="E30" s="138">
        <v>0</v>
      </c>
      <c r="F30" s="108">
        <v>0</v>
      </c>
      <c r="G30" s="108">
        <v>0</v>
      </c>
      <c r="H30" s="108">
        <v>0</v>
      </c>
      <c r="I30" s="108">
        <v>0</v>
      </c>
      <c r="J30" s="138">
        <v>0</v>
      </c>
      <c r="K30" s="108">
        <f t="shared" si="5"/>
        <v>0</v>
      </c>
      <c r="L30" s="108">
        <v>0</v>
      </c>
      <c r="M30" s="108">
        <v>0</v>
      </c>
      <c r="N30" s="110">
        <v>0</v>
      </c>
      <c r="O30" s="138">
        <v>0</v>
      </c>
      <c r="P30" s="108">
        <v>0</v>
      </c>
      <c r="Q30" s="108">
        <v>0</v>
      </c>
      <c r="R30" s="110">
        <v>0</v>
      </c>
      <c r="S30" s="110">
        <v>0</v>
      </c>
      <c r="T30" s="139">
        <v>0</v>
      </c>
      <c r="U30" s="108">
        <v>0</v>
      </c>
      <c r="V30" s="108">
        <v>0</v>
      </c>
      <c r="W30" s="108">
        <v>0</v>
      </c>
      <c r="X30" s="108">
        <v>0</v>
      </c>
      <c r="Y30" s="139">
        <v>0.82</v>
      </c>
      <c r="Z30" s="108">
        <f>AA30+AB30+AC30</f>
        <v>72508</v>
      </c>
      <c r="AA30" s="110">
        <v>0</v>
      </c>
      <c r="AB30" s="110">
        <v>69028</v>
      </c>
      <c r="AC30" s="110">
        <v>3480</v>
      </c>
    </row>
    <row r="31" spans="1:29" ht="87.75" customHeight="1" outlineLevel="1" x14ac:dyDescent="0.2">
      <c r="A31" s="136" t="s">
        <v>97</v>
      </c>
      <c r="B31" s="142" t="s">
        <v>120</v>
      </c>
      <c r="C31" s="138">
        <f t="shared" si="13"/>
        <v>0</v>
      </c>
      <c r="D31" s="108">
        <f t="shared" si="2"/>
        <v>1050</v>
      </c>
      <c r="E31" s="138">
        <v>0</v>
      </c>
      <c r="F31" s="108">
        <v>0</v>
      </c>
      <c r="G31" s="108">
        <v>0</v>
      </c>
      <c r="H31" s="108">
        <v>0</v>
      </c>
      <c r="I31" s="108">
        <v>0</v>
      </c>
      <c r="J31" s="138">
        <v>0</v>
      </c>
      <c r="K31" s="108">
        <f t="shared" si="5"/>
        <v>0</v>
      </c>
      <c r="L31" s="108">
        <v>0</v>
      </c>
      <c r="M31" s="108">
        <v>0</v>
      </c>
      <c r="N31" s="110">
        <v>0</v>
      </c>
      <c r="O31" s="138">
        <v>0</v>
      </c>
      <c r="P31" s="108">
        <f>Q31+R31+S31</f>
        <v>0</v>
      </c>
      <c r="Q31" s="108">
        <v>0</v>
      </c>
      <c r="R31" s="110">
        <v>0</v>
      </c>
      <c r="S31" s="110">
        <v>0</v>
      </c>
      <c r="T31" s="139">
        <v>0</v>
      </c>
      <c r="U31" s="108">
        <v>0</v>
      </c>
      <c r="V31" s="108">
        <v>0</v>
      </c>
      <c r="W31" s="108">
        <v>0</v>
      </c>
      <c r="X31" s="108">
        <v>0</v>
      </c>
      <c r="Y31" s="139">
        <v>0</v>
      </c>
      <c r="Z31" s="108">
        <f t="shared" ref="Z31:Z32" si="17">AA31+AB31+AC31</f>
        <v>1050</v>
      </c>
      <c r="AA31" s="110">
        <v>0</v>
      </c>
      <c r="AB31" s="110">
        <v>0</v>
      </c>
      <c r="AC31" s="110">
        <v>1050</v>
      </c>
    </row>
    <row r="32" spans="1:29" ht="86.25" customHeight="1" outlineLevel="1" x14ac:dyDescent="0.2">
      <c r="A32" s="136" t="s">
        <v>98</v>
      </c>
      <c r="B32" s="142" t="s">
        <v>121</v>
      </c>
      <c r="C32" s="138">
        <f t="shared" si="13"/>
        <v>0</v>
      </c>
      <c r="D32" s="108">
        <f t="shared" si="2"/>
        <v>450</v>
      </c>
      <c r="E32" s="138">
        <v>0</v>
      </c>
      <c r="F32" s="108">
        <v>0</v>
      </c>
      <c r="G32" s="108">
        <v>0</v>
      </c>
      <c r="H32" s="108">
        <v>0</v>
      </c>
      <c r="I32" s="108">
        <v>0</v>
      </c>
      <c r="J32" s="138">
        <v>0</v>
      </c>
      <c r="K32" s="108">
        <f t="shared" si="5"/>
        <v>0</v>
      </c>
      <c r="L32" s="108">
        <v>0</v>
      </c>
      <c r="M32" s="108">
        <v>0</v>
      </c>
      <c r="N32" s="110">
        <v>0</v>
      </c>
      <c r="O32" s="138">
        <v>0</v>
      </c>
      <c r="P32" s="108">
        <f>Q32+R32+S32</f>
        <v>0</v>
      </c>
      <c r="Q32" s="108">
        <v>0</v>
      </c>
      <c r="R32" s="110">
        <v>0</v>
      </c>
      <c r="S32" s="110">
        <v>0</v>
      </c>
      <c r="T32" s="139">
        <v>0</v>
      </c>
      <c r="U32" s="108">
        <v>0</v>
      </c>
      <c r="V32" s="108">
        <v>0</v>
      </c>
      <c r="W32" s="108">
        <v>0</v>
      </c>
      <c r="X32" s="108">
        <v>0</v>
      </c>
      <c r="Y32" s="139">
        <v>0</v>
      </c>
      <c r="Z32" s="108">
        <f t="shared" si="17"/>
        <v>450</v>
      </c>
      <c r="AA32" s="110">
        <v>0</v>
      </c>
      <c r="AB32" s="110">
        <v>0</v>
      </c>
      <c r="AC32" s="110">
        <v>450</v>
      </c>
    </row>
    <row r="33" spans="1:30" ht="51" customHeight="1" x14ac:dyDescent="0.2">
      <c r="A33" s="133" t="s">
        <v>99</v>
      </c>
      <c r="B33" s="141" t="s">
        <v>164</v>
      </c>
      <c r="C33" s="135">
        <f>E33+J33+O33+T33+Y33</f>
        <v>2.4</v>
      </c>
      <c r="D33" s="107">
        <f t="shared" si="2"/>
        <v>479395</v>
      </c>
      <c r="E33" s="135">
        <f>E34+E35+E36</f>
        <v>0</v>
      </c>
      <c r="F33" s="107">
        <f t="shared" ref="F33:AC33" si="18">F34+F35+F36</f>
        <v>0</v>
      </c>
      <c r="G33" s="107">
        <f t="shared" si="18"/>
        <v>0</v>
      </c>
      <c r="H33" s="107">
        <f t="shared" si="18"/>
        <v>0</v>
      </c>
      <c r="I33" s="107">
        <f t="shared" si="18"/>
        <v>0</v>
      </c>
      <c r="J33" s="135">
        <f t="shared" si="18"/>
        <v>0</v>
      </c>
      <c r="K33" s="107">
        <f t="shared" si="5"/>
        <v>0</v>
      </c>
      <c r="L33" s="107">
        <f t="shared" si="18"/>
        <v>0</v>
      </c>
      <c r="M33" s="107">
        <f t="shared" si="18"/>
        <v>0</v>
      </c>
      <c r="N33" s="107">
        <f t="shared" si="18"/>
        <v>0</v>
      </c>
      <c r="O33" s="135">
        <f t="shared" si="18"/>
        <v>0</v>
      </c>
      <c r="P33" s="107">
        <f t="shared" si="18"/>
        <v>0</v>
      </c>
      <c r="Q33" s="107">
        <f t="shared" si="18"/>
        <v>0</v>
      </c>
      <c r="R33" s="107">
        <f t="shared" si="18"/>
        <v>0</v>
      </c>
      <c r="S33" s="107">
        <f t="shared" si="18"/>
        <v>0</v>
      </c>
      <c r="T33" s="135">
        <f t="shared" si="18"/>
        <v>0</v>
      </c>
      <c r="U33" s="107">
        <f t="shared" si="18"/>
        <v>0</v>
      </c>
      <c r="V33" s="107">
        <f t="shared" si="18"/>
        <v>0</v>
      </c>
      <c r="W33" s="107">
        <f t="shared" si="18"/>
        <v>0</v>
      </c>
      <c r="X33" s="107">
        <f t="shared" si="18"/>
        <v>0</v>
      </c>
      <c r="Y33" s="135">
        <f t="shared" si="18"/>
        <v>2.4</v>
      </c>
      <c r="Z33" s="107">
        <f>Z34+Z35+Z36</f>
        <v>479395</v>
      </c>
      <c r="AA33" s="107">
        <f t="shared" si="18"/>
        <v>0</v>
      </c>
      <c r="AB33" s="107">
        <f t="shared" si="18"/>
        <v>453986</v>
      </c>
      <c r="AC33" s="107">
        <f t="shared" si="18"/>
        <v>25409</v>
      </c>
    </row>
    <row r="34" spans="1:30" ht="45.6" customHeight="1" outlineLevel="1" x14ac:dyDescent="0.2">
      <c r="A34" s="136" t="s">
        <v>163</v>
      </c>
      <c r="B34" s="142" t="s">
        <v>164</v>
      </c>
      <c r="C34" s="138">
        <f>E34+J34+O34+T34+Y34</f>
        <v>2.4</v>
      </c>
      <c r="D34" s="108">
        <f t="shared" si="2"/>
        <v>473395</v>
      </c>
      <c r="E34" s="138">
        <v>0</v>
      </c>
      <c r="F34" s="108">
        <v>0</v>
      </c>
      <c r="G34" s="108">
        <v>0</v>
      </c>
      <c r="H34" s="108">
        <v>0</v>
      </c>
      <c r="I34" s="108">
        <v>0</v>
      </c>
      <c r="J34" s="138">
        <v>0</v>
      </c>
      <c r="K34" s="108">
        <f t="shared" si="5"/>
        <v>0</v>
      </c>
      <c r="L34" s="108">
        <v>0</v>
      </c>
      <c r="M34" s="108">
        <v>0</v>
      </c>
      <c r="N34" s="108">
        <v>0</v>
      </c>
      <c r="O34" s="138">
        <v>0</v>
      </c>
      <c r="P34" s="108">
        <v>0</v>
      </c>
      <c r="Q34" s="108">
        <v>0</v>
      </c>
      <c r="R34" s="110">
        <v>0</v>
      </c>
      <c r="S34" s="110">
        <v>0</v>
      </c>
      <c r="T34" s="139">
        <v>0</v>
      </c>
      <c r="U34" s="108">
        <v>0</v>
      </c>
      <c r="V34" s="108">
        <v>0</v>
      </c>
      <c r="W34" s="110">
        <v>0</v>
      </c>
      <c r="X34" s="110">
        <v>0</v>
      </c>
      <c r="Y34" s="139">
        <v>2.4</v>
      </c>
      <c r="Z34" s="108">
        <f>AA34+AB34+AC34</f>
        <v>473395</v>
      </c>
      <c r="AA34" s="110">
        <v>0</v>
      </c>
      <c r="AB34" s="110">
        <v>453986</v>
      </c>
      <c r="AC34" s="110">
        <v>19409</v>
      </c>
    </row>
    <row r="35" spans="1:30" ht="69" customHeight="1" outlineLevel="1" x14ac:dyDescent="0.2">
      <c r="A35" s="136" t="s">
        <v>970</v>
      </c>
      <c r="B35" s="142" t="s">
        <v>165</v>
      </c>
      <c r="C35" s="138">
        <f>E35+J35+O35+T35+Y35</f>
        <v>0</v>
      </c>
      <c r="D35" s="108">
        <f t="shared" si="2"/>
        <v>4500</v>
      </c>
      <c r="E35" s="138">
        <v>0</v>
      </c>
      <c r="F35" s="108">
        <v>0</v>
      </c>
      <c r="G35" s="108">
        <v>0</v>
      </c>
      <c r="H35" s="108">
        <v>0</v>
      </c>
      <c r="I35" s="108">
        <v>0</v>
      </c>
      <c r="J35" s="138">
        <v>0</v>
      </c>
      <c r="K35" s="108">
        <f t="shared" si="5"/>
        <v>0</v>
      </c>
      <c r="L35" s="108">
        <v>0</v>
      </c>
      <c r="M35" s="108">
        <v>0</v>
      </c>
      <c r="N35" s="108">
        <v>0</v>
      </c>
      <c r="O35" s="138">
        <v>0</v>
      </c>
      <c r="P35" s="108">
        <v>0</v>
      </c>
      <c r="Q35" s="108">
        <v>0</v>
      </c>
      <c r="R35" s="110">
        <v>0</v>
      </c>
      <c r="S35" s="110">
        <v>0</v>
      </c>
      <c r="T35" s="139">
        <v>0</v>
      </c>
      <c r="U35" s="108">
        <v>0</v>
      </c>
      <c r="V35" s="108">
        <v>0</v>
      </c>
      <c r="W35" s="110">
        <v>0</v>
      </c>
      <c r="X35" s="110">
        <v>0</v>
      </c>
      <c r="Y35" s="139"/>
      <c r="Z35" s="108">
        <f>AA35+AB35+AC35</f>
        <v>4500</v>
      </c>
      <c r="AA35" s="110">
        <v>0</v>
      </c>
      <c r="AB35" s="110">
        <v>0</v>
      </c>
      <c r="AC35" s="110">
        <v>4500</v>
      </c>
    </row>
    <row r="36" spans="1:30" ht="66.599999999999994" customHeight="1" outlineLevel="1" x14ac:dyDescent="0.2">
      <c r="A36" s="136" t="s">
        <v>971</v>
      </c>
      <c r="B36" s="142" t="s">
        <v>166</v>
      </c>
      <c r="C36" s="138">
        <f>E36+J36+O36+T36+Y36</f>
        <v>0</v>
      </c>
      <c r="D36" s="108">
        <f t="shared" si="2"/>
        <v>1500</v>
      </c>
      <c r="E36" s="138">
        <v>0</v>
      </c>
      <c r="F36" s="108">
        <v>0</v>
      </c>
      <c r="G36" s="108">
        <v>0</v>
      </c>
      <c r="H36" s="108">
        <v>0</v>
      </c>
      <c r="I36" s="108">
        <v>0</v>
      </c>
      <c r="J36" s="138">
        <v>0</v>
      </c>
      <c r="K36" s="108">
        <f t="shared" si="5"/>
        <v>0</v>
      </c>
      <c r="L36" s="108">
        <v>0</v>
      </c>
      <c r="M36" s="108">
        <v>0</v>
      </c>
      <c r="N36" s="108">
        <v>0</v>
      </c>
      <c r="O36" s="138">
        <v>0</v>
      </c>
      <c r="P36" s="108">
        <v>0</v>
      </c>
      <c r="Q36" s="108">
        <v>0</v>
      </c>
      <c r="R36" s="110">
        <v>0</v>
      </c>
      <c r="S36" s="110">
        <v>0</v>
      </c>
      <c r="T36" s="139">
        <v>0</v>
      </c>
      <c r="U36" s="108">
        <v>0</v>
      </c>
      <c r="V36" s="108">
        <v>0</v>
      </c>
      <c r="W36" s="110">
        <v>0</v>
      </c>
      <c r="X36" s="110">
        <v>0</v>
      </c>
      <c r="Y36" s="139"/>
      <c r="Z36" s="108">
        <f>AA36+AB36+AC36</f>
        <v>1500</v>
      </c>
      <c r="AA36" s="110">
        <v>0</v>
      </c>
      <c r="AB36" s="110">
        <v>0</v>
      </c>
      <c r="AC36" s="110">
        <v>1500</v>
      </c>
    </row>
    <row r="37" spans="1:30" s="1" customFormat="1" ht="39" customHeight="1" outlineLevel="1" x14ac:dyDescent="0.2">
      <c r="A37" s="133" t="s">
        <v>953</v>
      </c>
      <c r="B37" s="141" t="s">
        <v>954</v>
      </c>
      <c r="C37" s="135">
        <f>C38</f>
        <v>0.96</v>
      </c>
      <c r="D37" s="107">
        <f>D38</f>
        <v>137318</v>
      </c>
      <c r="E37" s="135">
        <f>E38</f>
        <v>0.96</v>
      </c>
      <c r="F37" s="107">
        <f t="shared" ref="F37:AC37" si="19">F38</f>
        <v>87629</v>
      </c>
      <c r="G37" s="107">
        <f>G38</f>
        <v>0</v>
      </c>
      <c r="H37" s="107">
        <f>H38</f>
        <v>83058</v>
      </c>
      <c r="I37" s="107">
        <f t="shared" si="19"/>
        <v>4571</v>
      </c>
      <c r="J37" s="135">
        <f t="shared" si="19"/>
        <v>0</v>
      </c>
      <c r="K37" s="107">
        <f t="shared" si="19"/>
        <v>49689</v>
      </c>
      <c r="L37" s="107">
        <f t="shared" si="19"/>
        <v>0</v>
      </c>
      <c r="M37" s="107">
        <f t="shared" si="19"/>
        <v>47204</v>
      </c>
      <c r="N37" s="107">
        <f>N38</f>
        <v>2485</v>
      </c>
      <c r="O37" s="135">
        <f t="shared" si="19"/>
        <v>0</v>
      </c>
      <c r="P37" s="107">
        <f t="shared" si="19"/>
        <v>0</v>
      </c>
      <c r="Q37" s="107">
        <f t="shared" si="19"/>
        <v>0</v>
      </c>
      <c r="R37" s="107">
        <f t="shared" si="19"/>
        <v>0</v>
      </c>
      <c r="S37" s="107">
        <f t="shared" si="19"/>
        <v>0</v>
      </c>
      <c r="T37" s="135">
        <f t="shared" si="19"/>
        <v>0</v>
      </c>
      <c r="U37" s="107">
        <f t="shared" si="19"/>
        <v>0</v>
      </c>
      <c r="V37" s="107">
        <f t="shared" si="19"/>
        <v>0</v>
      </c>
      <c r="W37" s="107">
        <f t="shared" si="19"/>
        <v>0</v>
      </c>
      <c r="X37" s="107">
        <f t="shared" si="19"/>
        <v>0</v>
      </c>
      <c r="Y37" s="135">
        <f t="shared" si="19"/>
        <v>0</v>
      </c>
      <c r="Z37" s="107">
        <f t="shared" si="19"/>
        <v>0</v>
      </c>
      <c r="AA37" s="107">
        <f t="shared" si="19"/>
        <v>0</v>
      </c>
      <c r="AB37" s="107">
        <f t="shared" si="19"/>
        <v>0</v>
      </c>
      <c r="AC37" s="107">
        <f t="shared" si="19"/>
        <v>0</v>
      </c>
    </row>
    <row r="38" spans="1:30" ht="31.5" customHeight="1" outlineLevel="1" x14ac:dyDescent="0.2">
      <c r="A38" s="136" t="s">
        <v>955</v>
      </c>
      <c r="B38" s="142" t="s">
        <v>954</v>
      </c>
      <c r="C38" s="138">
        <f>E38</f>
        <v>0.96</v>
      </c>
      <c r="D38" s="108">
        <f>F38+K38+P38+U38+Z38</f>
        <v>137318</v>
      </c>
      <c r="E38" s="138">
        <v>0.96</v>
      </c>
      <c r="F38" s="108">
        <f>G38+H38+I38</f>
        <v>87629</v>
      </c>
      <c r="G38" s="108">
        <v>0</v>
      </c>
      <c r="H38" s="108">
        <v>83058</v>
      </c>
      <c r="I38" s="108">
        <v>4571</v>
      </c>
      <c r="J38" s="138">
        <v>0</v>
      </c>
      <c r="K38" s="108">
        <f t="shared" ref="K38:K43" si="20">L38+M38+N38</f>
        <v>49689</v>
      </c>
      <c r="L38" s="108">
        <v>0</v>
      </c>
      <c r="M38" s="108">
        <v>47204</v>
      </c>
      <c r="N38" s="108">
        <v>2485</v>
      </c>
      <c r="O38" s="138">
        <v>0</v>
      </c>
      <c r="P38" s="108">
        <v>0</v>
      </c>
      <c r="Q38" s="108">
        <v>0</v>
      </c>
      <c r="R38" s="110">
        <v>0</v>
      </c>
      <c r="S38" s="110">
        <v>0</v>
      </c>
      <c r="T38" s="139">
        <v>0</v>
      </c>
      <c r="U38" s="108">
        <v>0</v>
      </c>
      <c r="V38" s="108">
        <v>0</v>
      </c>
      <c r="W38" s="110">
        <v>0</v>
      </c>
      <c r="X38" s="110">
        <v>0</v>
      </c>
      <c r="Y38" s="139">
        <v>0</v>
      </c>
      <c r="Z38" s="108">
        <v>0</v>
      </c>
      <c r="AA38" s="110">
        <v>0</v>
      </c>
      <c r="AB38" s="110">
        <v>0</v>
      </c>
      <c r="AC38" s="110">
        <v>0</v>
      </c>
    </row>
    <row r="39" spans="1:30" s="1" customFormat="1" ht="71.25" customHeight="1" outlineLevel="1" x14ac:dyDescent="0.2">
      <c r="A39" s="133" t="s">
        <v>972</v>
      </c>
      <c r="B39" s="141" t="s">
        <v>956</v>
      </c>
      <c r="C39" s="135">
        <f>C40</f>
        <v>1.5</v>
      </c>
      <c r="D39" s="107">
        <f>D40</f>
        <v>174822</v>
      </c>
      <c r="E39" s="135">
        <f t="shared" ref="E39:J39" si="21">E40</f>
        <v>1.5</v>
      </c>
      <c r="F39" s="107">
        <f>F40</f>
        <v>167820</v>
      </c>
      <c r="G39" s="107">
        <f t="shared" si="21"/>
        <v>126793</v>
      </c>
      <c r="H39" s="107">
        <f t="shared" si="21"/>
        <v>38250</v>
      </c>
      <c r="I39" s="107">
        <f t="shared" si="21"/>
        <v>2777</v>
      </c>
      <c r="J39" s="135">
        <f t="shared" si="21"/>
        <v>0</v>
      </c>
      <c r="K39" s="107">
        <f t="shared" si="20"/>
        <v>7002</v>
      </c>
      <c r="L39" s="107">
        <f t="shared" ref="L39:AC39" si="22">L40</f>
        <v>0</v>
      </c>
      <c r="M39" s="107">
        <f t="shared" si="22"/>
        <v>0</v>
      </c>
      <c r="N39" s="107">
        <f t="shared" si="22"/>
        <v>7002</v>
      </c>
      <c r="O39" s="135">
        <f t="shared" si="22"/>
        <v>0</v>
      </c>
      <c r="P39" s="107">
        <f t="shared" si="22"/>
        <v>0</v>
      </c>
      <c r="Q39" s="107">
        <f t="shared" si="22"/>
        <v>0</v>
      </c>
      <c r="R39" s="107">
        <f t="shared" si="22"/>
        <v>0</v>
      </c>
      <c r="S39" s="107">
        <f t="shared" si="22"/>
        <v>0</v>
      </c>
      <c r="T39" s="135">
        <f t="shared" si="22"/>
        <v>0</v>
      </c>
      <c r="U39" s="107">
        <f t="shared" si="22"/>
        <v>0</v>
      </c>
      <c r="V39" s="107">
        <f t="shared" si="22"/>
        <v>0</v>
      </c>
      <c r="W39" s="107">
        <f t="shared" si="22"/>
        <v>0</v>
      </c>
      <c r="X39" s="107">
        <f t="shared" si="22"/>
        <v>0</v>
      </c>
      <c r="Y39" s="135">
        <f t="shared" si="22"/>
        <v>0</v>
      </c>
      <c r="Z39" s="107">
        <f t="shared" si="22"/>
        <v>0</v>
      </c>
      <c r="AA39" s="107">
        <f t="shared" si="22"/>
        <v>0</v>
      </c>
      <c r="AB39" s="107">
        <f t="shared" si="22"/>
        <v>0</v>
      </c>
      <c r="AC39" s="107">
        <f t="shared" si="22"/>
        <v>0</v>
      </c>
    </row>
    <row r="40" spans="1:30" ht="63" customHeight="1" outlineLevel="1" x14ac:dyDescent="0.2">
      <c r="A40" s="136" t="s">
        <v>973</v>
      </c>
      <c r="B40" s="142" t="s">
        <v>956</v>
      </c>
      <c r="C40" s="138">
        <f>E40</f>
        <v>1.5</v>
      </c>
      <c r="D40" s="108">
        <f>F40+K40+P40+U40+Z40</f>
        <v>174822</v>
      </c>
      <c r="E40" s="138">
        <v>1.5</v>
      </c>
      <c r="F40" s="108">
        <f>G40+H40+I40</f>
        <v>167820</v>
      </c>
      <c r="G40" s="108">
        <v>126793</v>
      </c>
      <c r="H40" s="108">
        <v>38250</v>
      </c>
      <c r="I40" s="108">
        <v>2777</v>
      </c>
      <c r="J40" s="138">
        <v>0</v>
      </c>
      <c r="K40" s="108">
        <f t="shared" si="20"/>
        <v>7002</v>
      </c>
      <c r="L40" s="108">
        <f>L50+L51+L52</f>
        <v>0</v>
      </c>
      <c r="M40" s="108">
        <v>0</v>
      </c>
      <c r="N40" s="108">
        <v>7002</v>
      </c>
      <c r="O40" s="138">
        <v>0</v>
      </c>
      <c r="P40" s="108">
        <v>0</v>
      </c>
      <c r="Q40" s="108">
        <f>Q50+Q51+Q52</f>
        <v>0</v>
      </c>
      <c r="R40" s="110">
        <v>0</v>
      </c>
      <c r="S40" s="110">
        <v>0</v>
      </c>
      <c r="T40" s="139">
        <v>0</v>
      </c>
      <c r="U40" s="108">
        <v>0</v>
      </c>
      <c r="V40" s="108">
        <f>V50+V51+V52</f>
        <v>0</v>
      </c>
      <c r="W40" s="110">
        <v>0</v>
      </c>
      <c r="X40" s="110">
        <v>0</v>
      </c>
      <c r="Y40" s="139">
        <v>0</v>
      </c>
      <c r="Z40" s="108">
        <v>0</v>
      </c>
      <c r="AA40" s="110">
        <f>AA50+AA51+AA52</f>
        <v>0</v>
      </c>
      <c r="AB40" s="110">
        <v>0</v>
      </c>
      <c r="AC40" s="110">
        <v>0</v>
      </c>
    </row>
    <row r="41" spans="1:30" s="1" customFormat="1" ht="43.15" customHeight="1" outlineLevel="1" x14ac:dyDescent="0.2">
      <c r="A41" s="133" t="s">
        <v>993</v>
      </c>
      <c r="B41" s="141" t="s">
        <v>1222</v>
      </c>
      <c r="C41" s="135">
        <f>E41</f>
        <v>0</v>
      </c>
      <c r="D41" s="107">
        <f t="shared" ref="D41:D46" si="23">F41+K41+P41+U41+Z41</f>
        <v>12000</v>
      </c>
      <c r="E41" s="135">
        <v>0</v>
      </c>
      <c r="F41" s="107">
        <f>G41+H41+I41</f>
        <v>0</v>
      </c>
      <c r="G41" s="107">
        <v>0</v>
      </c>
      <c r="H41" s="107">
        <v>0</v>
      </c>
      <c r="I41" s="107">
        <v>0</v>
      </c>
      <c r="J41" s="135">
        <v>0</v>
      </c>
      <c r="K41" s="107">
        <f t="shared" si="20"/>
        <v>2000</v>
      </c>
      <c r="L41" s="107">
        <f>L51+L52+L53</f>
        <v>0</v>
      </c>
      <c r="M41" s="107">
        <v>0</v>
      </c>
      <c r="N41" s="107">
        <v>2000</v>
      </c>
      <c r="O41" s="135">
        <v>0</v>
      </c>
      <c r="P41" s="107">
        <f>Q41+R41+S41</f>
        <v>5000</v>
      </c>
      <c r="Q41" s="107">
        <f>Q51+Q52+Q53</f>
        <v>0</v>
      </c>
      <c r="R41" s="111">
        <v>0</v>
      </c>
      <c r="S41" s="111">
        <v>5000</v>
      </c>
      <c r="T41" s="143">
        <v>0</v>
      </c>
      <c r="U41" s="107">
        <f>V41+W41+X41</f>
        <v>5000</v>
      </c>
      <c r="V41" s="107">
        <f>V51+V52+V53</f>
        <v>0</v>
      </c>
      <c r="W41" s="111">
        <v>0</v>
      </c>
      <c r="X41" s="111">
        <v>5000</v>
      </c>
      <c r="Y41" s="143">
        <v>0</v>
      </c>
      <c r="Z41" s="107">
        <v>0</v>
      </c>
      <c r="AA41" s="111">
        <f>AA51+AA52+AA53</f>
        <v>0</v>
      </c>
      <c r="AB41" s="111">
        <v>0</v>
      </c>
      <c r="AC41" s="111">
        <v>0</v>
      </c>
    </row>
    <row r="42" spans="1:30" s="1" customFormat="1" ht="132" customHeight="1" outlineLevel="1" x14ac:dyDescent="0.2">
      <c r="A42" s="133" t="s">
        <v>1011</v>
      </c>
      <c r="B42" s="141" t="s">
        <v>1012</v>
      </c>
      <c r="C42" s="135">
        <f>E42+J42</f>
        <v>0</v>
      </c>
      <c r="D42" s="107">
        <f t="shared" si="23"/>
        <v>0</v>
      </c>
      <c r="E42" s="135">
        <v>0</v>
      </c>
      <c r="F42" s="107">
        <f>G42+H42+I42</f>
        <v>0</v>
      </c>
      <c r="G42" s="107">
        <v>0</v>
      </c>
      <c r="H42" s="107">
        <v>0</v>
      </c>
      <c r="I42" s="107">
        <v>0</v>
      </c>
      <c r="J42" s="135">
        <v>0</v>
      </c>
      <c r="K42" s="107">
        <f t="shared" si="20"/>
        <v>0</v>
      </c>
      <c r="L42" s="107">
        <v>0</v>
      </c>
      <c r="M42" s="107">
        <v>0</v>
      </c>
      <c r="N42" s="107">
        <v>0</v>
      </c>
      <c r="O42" s="135">
        <v>0</v>
      </c>
      <c r="P42" s="107">
        <f>Q42+R42+S42</f>
        <v>0</v>
      </c>
      <c r="Q42" s="107">
        <v>0</v>
      </c>
      <c r="R42" s="111">
        <v>0</v>
      </c>
      <c r="S42" s="111">
        <v>0</v>
      </c>
      <c r="T42" s="143">
        <v>0</v>
      </c>
      <c r="U42" s="107">
        <v>0</v>
      </c>
      <c r="V42" s="107">
        <v>0</v>
      </c>
      <c r="W42" s="111">
        <v>0</v>
      </c>
      <c r="X42" s="111">
        <v>0</v>
      </c>
      <c r="Y42" s="143">
        <v>0</v>
      </c>
      <c r="Z42" s="107">
        <v>0</v>
      </c>
      <c r="AA42" s="111">
        <v>0</v>
      </c>
      <c r="AB42" s="111">
        <v>0</v>
      </c>
      <c r="AC42" s="111">
        <v>0</v>
      </c>
    </row>
    <row r="43" spans="1:30" s="1" customFormat="1" ht="130.5" customHeight="1" outlineLevel="1" x14ac:dyDescent="0.2">
      <c r="A43" s="133" t="s">
        <v>1013</v>
      </c>
      <c r="B43" s="141" t="s">
        <v>1014</v>
      </c>
      <c r="C43" s="135">
        <f>E43+J43</f>
        <v>0</v>
      </c>
      <c r="D43" s="107">
        <f t="shared" si="23"/>
        <v>0</v>
      </c>
      <c r="E43" s="135">
        <v>0</v>
      </c>
      <c r="F43" s="107">
        <f>G43+H43+I43</f>
        <v>0</v>
      </c>
      <c r="G43" s="107">
        <v>0</v>
      </c>
      <c r="H43" s="107">
        <v>0</v>
      </c>
      <c r="I43" s="107">
        <v>0</v>
      </c>
      <c r="J43" s="135">
        <v>0</v>
      </c>
      <c r="K43" s="107">
        <f t="shared" si="20"/>
        <v>0</v>
      </c>
      <c r="L43" s="107">
        <v>0</v>
      </c>
      <c r="M43" s="107">
        <v>0</v>
      </c>
      <c r="N43" s="107">
        <v>0</v>
      </c>
      <c r="O43" s="135">
        <v>0</v>
      </c>
      <c r="P43" s="107">
        <f>Q43+R43+S43</f>
        <v>0</v>
      </c>
      <c r="Q43" s="107">
        <v>0</v>
      </c>
      <c r="R43" s="111">
        <v>0</v>
      </c>
      <c r="S43" s="111">
        <v>0</v>
      </c>
      <c r="T43" s="143">
        <v>0</v>
      </c>
      <c r="U43" s="107">
        <v>0</v>
      </c>
      <c r="V43" s="107">
        <v>0</v>
      </c>
      <c r="W43" s="111">
        <v>0</v>
      </c>
      <c r="X43" s="111">
        <v>0</v>
      </c>
      <c r="Y43" s="143">
        <v>0</v>
      </c>
      <c r="Z43" s="107">
        <v>0</v>
      </c>
      <c r="AA43" s="111">
        <v>0</v>
      </c>
      <c r="AB43" s="111">
        <v>0</v>
      </c>
      <c r="AC43" s="111">
        <v>0</v>
      </c>
    </row>
    <row r="44" spans="1:30" s="1" customFormat="1" ht="57.6" customHeight="1" outlineLevel="1" x14ac:dyDescent="0.2">
      <c r="A44" s="133" t="s">
        <v>1015</v>
      </c>
      <c r="B44" s="141" t="s">
        <v>1158</v>
      </c>
      <c r="C44" s="135">
        <f>E44+J44</f>
        <v>0.6</v>
      </c>
      <c r="D44" s="107">
        <f t="shared" si="23"/>
        <v>67025</v>
      </c>
      <c r="E44" s="133">
        <f>E45+E46</f>
        <v>0.6</v>
      </c>
      <c r="F44" s="107">
        <f>F45+F46</f>
        <v>66016</v>
      </c>
      <c r="G44" s="107">
        <f t="shared" ref="G44" si="24">G45+G46</f>
        <v>0</v>
      </c>
      <c r="H44" s="107">
        <f>H45+H46</f>
        <v>60962</v>
      </c>
      <c r="I44" s="107">
        <f>I45+I46</f>
        <v>5054</v>
      </c>
      <c r="J44" s="107">
        <f t="shared" ref="J44:AC44" si="25">J45+J46</f>
        <v>0</v>
      </c>
      <c r="K44" s="107">
        <f>K45+K46+K47</f>
        <v>1009</v>
      </c>
      <c r="L44" s="107">
        <f t="shared" ref="L44:N44" si="26">L45+L46+L47</f>
        <v>0</v>
      </c>
      <c r="M44" s="107">
        <f t="shared" si="26"/>
        <v>0</v>
      </c>
      <c r="N44" s="107">
        <f t="shared" si="26"/>
        <v>1009</v>
      </c>
      <c r="O44" s="107">
        <f t="shared" si="25"/>
        <v>0</v>
      </c>
      <c r="P44" s="107">
        <f t="shared" si="25"/>
        <v>0</v>
      </c>
      <c r="Q44" s="107">
        <f t="shared" si="25"/>
        <v>0</v>
      </c>
      <c r="R44" s="107">
        <f t="shared" si="25"/>
        <v>0</v>
      </c>
      <c r="S44" s="107">
        <f t="shared" si="25"/>
        <v>0</v>
      </c>
      <c r="T44" s="107">
        <f t="shared" si="25"/>
        <v>0</v>
      </c>
      <c r="U44" s="107">
        <f t="shared" si="25"/>
        <v>0</v>
      </c>
      <c r="V44" s="107">
        <f t="shared" si="25"/>
        <v>0</v>
      </c>
      <c r="W44" s="107">
        <f t="shared" si="25"/>
        <v>0</v>
      </c>
      <c r="X44" s="107">
        <f t="shared" si="25"/>
        <v>0</v>
      </c>
      <c r="Y44" s="107">
        <f t="shared" si="25"/>
        <v>0</v>
      </c>
      <c r="Z44" s="107">
        <f>Z45+Z46</f>
        <v>0</v>
      </c>
      <c r="AA44" s="107">
        <f t="shared" si="25"/>
        <v>0</v>
      </c>
      <c r="AB44" s="107">
        <f t="shared" si="25"/>
        <v>0</v>
      </c>
      <c r="AC44" s="107">
        <f t="shared" si="25"/>
        <v>0</v>
      </c>
    </row>
    <row r="45" spans="1:30" ht="54" customHeight="1" outlineLevel="1" x14ac:dyDescent="0.2">
      <c r="A45" s="136" t="s">
        <v>1215</v>
      </c>
      <c r="B45" s="142" t="s">
        <v>1158</v>
      </c>
      <c r="C45" s="138">
        <f>E45</f>
        <v>0.6</v>
      </c>
      <c r="D45" s="108">
        <f t="shared" si="23"/>
        <v>64036</v>
      </c>
      <c r="E45" s="138">
        <v>0.6</v>
      </c>
      <c r="F45" s="108">
        <f>G45+H45+I45</f>
        <v>64036</v>
      </c>
      <c r="G45" s="108">
        <v>0</v>
      </c>
      <c r="H45" s="108">
        <v>60962</v>
      </c>
      <c r="I45" s="108">
        <v>3074</v>
      </c>
      <c r="J45" s="138">
        <v>0</v>
      </c>
      <c r="K45" s="108">
        <v>0</v>
      </c>
      <c r="L45" s="108">
        <v>0</v>
      </c>
      <c r="M45" s="108">
        <v>0</v>
      </c>
      <c r="N45" s="108">
        <v>0</v>
      </c>
      <c r="O45" s="138">
        <v>0</v>
      </c>
      <c r="P45" s="108">
        <v>0</v>
      </c>
      <c r="Q45" s="108">
        <v>0</v>
      </c>
      <c r="R45" s="110">
        <v>0</v>
      </c>
      <c r="S45" s="110">
        <v>0</v>
      </c>
      <c r="T45" s="139">
        <v>0</v>
      </c>
      <c r="U45" s="108">
        <v>0</v>
      </c>
      <c r="V45" s="108">
        <v>0</v>
      </c>
      <c r="W45" s="110">
        <v>0</v>
      </c>
      <c r="X45" s="110">
        <v>0</v>
      </c>
      <c r="Y45" s="139">
        <v>0</v>
      </c>
      <c r="Z45" s="108">
        <v>0</v>
      </c>
      <c r="AA45" s="110">
        <v>0</v>
      </c>
      <c r="AB45" s="110">
        <v>0</v>
      </c>
      <c r="AC45" s="110">
        <v>0</v>
      </c>
    </row>
    <row r="46" spans="1:30" ht="79.150000000000006" customHeight="1" outlineLevel="1" x14ac:dyDescent="0.2">
      <c r="A46" s="136" t="s">
        <v>1216</v>
      </c>
      <c r="B46" s="142" t="s">
        <v>1217</v>
      </c>
      <c r="C46" s="138">
        <f>E46</f>
        <v>0</v>
      </c>
      <c r="D46" s="108">
        <f t="shared" si="23"/>
        <v>1980</v>
      </c>
      <c r="E46" s="138">
        <v>0</v>
      </c>
      <c r="F46" s="108">
        <f>G46+H46+I46</f>
        <v>1980</v>
      </c>
      <c r="G46" s="108">
        <v>0</v>
      </c>
      <c r="H46" s="108">
        <v>0</v>
      </c>
      <c r="I46" s="108">
        <v>1980</v>
      </c>
      <c r="J46" s="138">
        <v>0</v>
      </c>
      <c r="K46" s="108">
        <v>0</v>
      </c>
      <c r="L46" s="108">
        <v>0</v>
      </c>
      <c r="M46" s="108">
        <v>0</v>
      </c>
      <c r="N46" s="108">
        <v>0</v>
      </c>
      <c r="O46" s="138">
        <v>0</v>
      </c>
      <c r="P46" s="108">
        <v>0</v>
      </c>
      <c r="Q46" s="108">
        <v>0</v>
      </c>
      <c r="R46" s="110">
        <v>0</v>
      </c>
      <c r="S46" s="110">
        <v>0</v>
      </c>
      <c r="T46" s="139">
        <v>0</v>
      </c>
      <c r="U46" s="108">
        <v>0</v>
      </c>
      <c r="V46" s="108">
        <v>0</v>
      </c>
      <c r="W46" s="110">
        <v>0</v>
      </c>
      <c r="X46" s="110">
        <v>0</v>
      </c>
      <c r="Y46" s="139">
        <v>0</v>
      </c>
      <c r="Z46" s="108">
        <v>0</v>
      </c>
      <c r="AA46" s="110">
        <v>0</v>
      </c>
      <c r="AB46" s="110">
        <v>0</v>
      </c>
      <c r="AC46" s="110">
        <v>0</v>
      </c>
    </row>
    <row r="47" spans="1:30" ht="88.5" customHeight="1" outlineLevel="1" x14ac:dyDescent="0.2">
      <c r="A47" s="136" t="s">
        <v>1599</v>
      </c>
      <c r="B47" s="142" t="s">
        <v>1598</v>
      </c>
      <c r="C47" s="138">
        <f>E47</f>
        <v>0</v>
      </c>
      <c r="D47" s="108">
        <f t="shared" ref="D47" si="27">F47+K47+P47+U47+Z47</f>
        <v>1009</v>
      </c>
      <c r="E47" s="138">
        <v>0</v>
      </c>
      <c r="F47" s="108">
        <f>G47+H47+I47</f>
        <v>0</v>
      </c>
      <c r="G47" s="108">
        <v>0</v>
      </c>
      <c r="H47" s="108">
        <v>0</v>
      </c>
      <c r="I47" s="108">
        <v>0</v>
      </c>
      <c r="J47" s="138">
        <v>0</v>
      </c>
      <c r="K47" s="108">
        <f>L47+M47+N47</f>
        <v>1009</v>
      </c>
      <c r="L47" s="108">
        <v>0</v>
      </c>
      <c r="M47" s="108">
        <v>0</v>
      </c>
      <c r="N47" s="108">
        <v>1009</v>
      </c>
      <c r="O47" s="138">
        <v>0</v>
      </c>
      <c r="P47" s="108">
        <v>0</v>
      </c>
      <c r="Q47" s="108">
        <v>0</v>
      </c>
      <c r="R47" s="110">
        <v>0</v>
      </c>
      <c r="S47" s="110">
        <v>0</v>
      </c>
      <c r="T47" s="139">
        <v>0</v>
      </c>
      <c r="U47" s="108">
        <v>0</v>
      </c>
      <c r="V47" s="108">
        <v>0</v>
      </c>
      <c r="W47" s="110">
        <v>0</v>
      </c>
      <c r="X47" s="110">
        <v>0</v>
      </c>
      <c r="Y47" s="139">
        <v>0</v>
      </c>
      <c r="Z47" s="108">
        <v>0</v>
      </c>
      <c r="AA47" s="110">
        <v>0</v>
      </c>
      <c r="AB47" s="110">
        <v>0</v>
      </c>
      <c r="AC47" s="110">
        <v>0</v>
      </c>
    </row>
    <row r="48" spans="1:30" s="96" customFormat="1" ht="29.45" customHeight="1" x14ac:dyDescent="0.2">
      <c r="A48" s="95"/>
      <c r="B48" s="144" t="s">
        <v>15</v>
      </c>
      <c r="C48" s="145">
        <f t="shared" ref="C48:AA48" si="28">C9+C17+C21+C25+C29+C33+C37+C39+C13+C41+C42+C43+C44</f>
        <v>11.19</v>
      </c>
      <c r="D48" s="109">
        <f>D9+D17+D21+D25+D29+D33+D37+D39+D13+D41+D42+D43+D44</f>
        <v>1534370</v>
      </c>
      <c r="E48" s="145">
        <f t="shared" si="28"/>
        <v>3.06</v>
      </c>
      <c r="F48" s="109">
        <f t="shared" si="28"/>
        <v>321465</v>
      </c>
      <c r="G48" s="109">
        <f t="shared" si="28"/>
        <v>126793</v>
      </c>
      <c r="H48" s="109">
        <f t="shared" si="28"/>
        <v>182270</v>
      </c>
      <c r="I48" s="109">
        <f t="shared" si="28"/>
        <v>12402</v>
      </c>
      <c r="J48" s="145">
        <f t="shared" si="28"/>
        <v>0</v>
      </c>
      <c r="K48" s="109">
        <f>K9+K17+K21+K25+K29+K33+K37+K39+K13+K41+K42+K43+K44</f>
        <v>173718</v>
      </c>
      <c r="L48" s="109">
        <f t="shared" ref="L48:N48" si="29">L9+L17+L21+L25+L29+L33+L37+L39+L13+L41+L42+L43+L44</f>
        <v>0</v>
      </c>
      <c r="M48" s="109">
        <f t="shared" si="29"/>
        <v>147204</v>
      </c>
      <c r="N48" s="109">
        <f t="shared" si="29"/>
        <v>26514</v>
      </c>
      <c r="O48" s="145">
        <f t="shared" si="28"/>
        <v>0</v>
      </c>
      <c r="P48" s="109">
        <f t="shared" si="28"/>
        <v>5000</v>
      </c>
      <c r="Q48" s="109">
        <f t="shared" si="28"/>
        <v>0</v>
      </c>
      <c r="R48" s="109">
        <f t="shared" si="28"/>
        <v>0</v>
      </c>
      <c r="S48" s="109">
        <f t="shared" si="28"/>
        <v>5000</v>
      </c>
      <c r="T48" s="145">
        <f t="shared" si="28"/>
        <v>0.1</v>
      </c>
      <c r="U48" s="109">
        <f t="shared" si="28"/>
        <v>5000</v>
      </c>
      <c r="V48" s="109">
        <f t="shared" si="28"/>
        <v>0</v>
      </c>
      <c r="W48" s="109">
        <f t="shared" si="28"/>
        <v>0</v>
      </c>
      <c r="X48" s="109">
        <f t="shared" si="28"/>
        <v>5000</v>
      </c>
      <c r="Y48" s="145">
        <f>Y9+Y17+Y21+Y25+Y29+Y33+Y37+Y39+Y13+Y41+Y42+Y43+Y44</f>
        <v>8.0299999999999994</v>
      </c>
      <c r="Z48" s="109">
        <f>Z9+Z17+Z21+Z25+Z29+Z33+Z37+Z39+Z13+Z41+Z42+Z43+Z44</f>
        <v>1029187</v>
      </c>
      <c r="AA48" s="109">
        <f t="shared" si="28"/>
        <v>0</v>
      </c>
      <c r="AB48" s="109">
        <f>AB9+AB17+AB21+AB25+AB29+AB33+AB37+AB39+AB13+AB41+AB42+AB43+AB44</f>
        <v>974506</v>
      </c>
      <c r="AC48" s="109">
        <f>AC9+AC17+AC21+AC25+AC29+AC33+AC37+AC39+AC13+AC41+AC42+AC43+AC44</f>
        <v>54681</v>
      </c>
      <c r="AD48" s="95"/>
    </row>
    <row r="49" spans="1:29" ht="25.5" customHeight="1" x14ac:dyDescent="0.2">
      <c r="A49" s="357" t="s">
        <v>77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</row>
    <row r="50" spans="1:29" s="1" customFormat="1" ht="112.15" customHeight="1" outlineLevel="1" x14ac:dyDescent="0.2">
      <c r="A50" s="133" t="s">
        <v>2</v>
      </c>
      <c r="B50" s="146" t="s">
        <v>174</v>
      </c>
      <c r="C50" s="135">
        <f>C51+C52+C53</f>
        <v>0.1</v>
      </c>
      <c r="D50" s="107">
        <f t="shared" ref="D50:R50" si="30">D51+D52+D53</f>
        <v>54455</v>
      </c>
      <c r="E50" s="135">
        <f t="shared" si="30"/>
        <v>0</v>
      </c>
      <c r="F50" s="107">
        <f t="shared" si="30"/>
        <v>0</v>
      </c>
      <c r="G50" s="107">
        <f t="shared" si="30"/>
        <v>0</v>
      </c>
      <c r="H50" s="107">
        <f t="shared" si="30"/>
        <v>0</v>
      </c>
      <c r="I50" s="107">
        <f t="shared" si="30"/>
        <v>0</v>
      </c>
      <c r="J50" s="135">
        <f t="shared" si="30"/>
        <v>0</v>
      </c>
      <c r="K50" s="107">
        <f t="shared" si="30"/>
        <v>0</v>
      </c>
      <c r="L50" s="107">
        <f t="shared" si="30"/>
        <v>0</v>
      </c>
      <c r="M50" s="107">
        <f t="shared" si="30"/>
        <v>0</v>
      </c>
      <c r="N50" s="107">
        <f t="shared" si="30"/>
        <v>0</v>
      </c>
      <c r="O50" s="135">
        <f t="shared" si="30"/>
        <v>0</v>
      </c>
      <c r="P50" s="107">
        <f t="shared" si="30"/>
        <v>0</v>
      </c>
      <c r="Q50" s="107">
        <f t="shared" si="30"/>
        <v>0</v>
      </c>
      <c r="R50" s="107">
        <f t="shared" si="30"/>
        <v>0</v>
      </c>
      <c r="S50" s="107">
        <f t="shared" ref="S50:AA50" si="31">S51+S52+S53</f>
        <v>0</v>
      </c>
      <c r="T50" s="135">
        <f t="shared" si="31"/>
        <v>0</v>
      </c>
      <c r="U50" s="107">
        <f>U51+U52+U53</f>
        <v>0</v>
      </c>
      <c r="V50" s="107">
        <f>V51+V52+V53</f>
        <v>0</v>
      </c>
      <c r="W50" s="107">
        <v>0</v>
      </c>
      <c r="X50" s="107">
        <v>0</v>
      </c>
      <c r="Y50" s="135">
        <f t="shared" si="31"/>
        <v>0.1</v>
      </c>
      <c r="Z50" s="107">
        <f>Z51+Z52+Z53</f>
        <v>54455</v>
      </c>
      <c r="AA50" s="107">
        <f t="shared" si="31"/>
        <v>0</v>
      </c>
      <c r="AB50" s="107">
        <f>AB51+AB52+AB53</f>
        <v>49966</v>
      </c>
      <c r="AC50" s="107">
        <f>AC51+AC52+AC53</f>
        <v>4489</v>
      </c>
    </row>
    <row r="51" spans="1:29" ht="111.6" customHeight="1" outlineLevel="1" x14ac:dyDescent="0.2">
      <c r="A51" s="136" t="s">
        <v>20</v>
      </c>
      <c r="B51" s="147" t="s">
        <v>174</v>
      </c>
      <c r="C51" s="138">
        <f>E51+J51+O51+T51+Y51</f>
        <v>0.1</v>
      </c>
      <c r="D51" s="108">
        <f t="shared" ref="D51:D53" si="32">F51+K51+P51+U51+Z51</f>
        <v>52485</v>
      </c>
      <c r="E51" s="138">
        <v>0</v>
      </c>
      <c r="F51" s="108">
        <v>0</v>
      </c>
      <c r="G51" s="108">
        <v>0</v>
      </c>
      <c r="H51" s="108">
        <v>0</v>
      </c>
      <c r="I51" s="108">
        <v>0</v>
      </c>
      <c r="J51" s="138">
        <v>0</v>
      </c>
      <c r="K51" s="108">
        <f t="shared" ref="K51:K56" si="33">SUM(L51:N51)</f>
        <v>0</v>
      </c>
      <c r="L51" s="108">
        <v>0</v>
      </c>
      <c r="M51" s="108">
        <f>ROUND(51350*0.959,1)-49244.7</f>
        <v>0</v>
      </c>
      <c r="N51" s="108">
        <v>0</v>
      </c>
      <c r="O51" s="138">
        <v>0</v>
      </c>
      <c r="P51" s="108">
        <v>0</v>
      </c>
      <c r="Q51" s="108">
        <v>0</v>
      </c>
      <c r="R51" s="108">
        <f>P51*0.959</f>
        <v>0</v>
      </c>
      <c r="S51" s="108">
        <f>P51*0.041</f>
        <v>0</v>
      </c>
      <c r="T51" s="138">
        <v>0</v>
      </c>
      <c r="U51" s="108">
        <v>0</v>
      </c>
      <c r="V51" s="108">
        <v>0</v>
      </c>
      <c r="W51" s="108">
        <v>0</v>
      </c>
      <c r="X51" s="108">
        <v>0</v>
      </c>
      <c r="Y51" s="138">
        <v>0.1</v>
      </c>
      <c r="Z51" s="108">
        <f>AA51+AB51+AC51</f>
        <v>52485</v>
      </c>
      <c r="AA51" s="108">
        <v>0</v>
      </c>
      <c r="AB51" s="108">
        <v>49966</v>
      </c>
      <c r="AC51" s="108">
        <v>2519</v>
      </c>
    </row>
    <row r="52" spans="1:29" ht="138" customHeight="1" outlineLevel="1" x14ac:dyDescent="0.2">
      <c r="A52" s="136" t="s">
        <v>160</v>
      </c>
      <c r="B52" s="147" t="s">
        <v>117</v>
      </c>
      <c r="C52" s="138">
        <v>0</v>
      </c>
      <c r="D52" s="108">
        <f t="shared" si="32"/>
        <v>1135</v>
      </c>
      <c r="E52" s="138">
        <v>0</v>
      </c>
      <c r="F52" s="108">
        <v>0</v>
      </c>
      <c r="G52" s="108">
        <v>0</v>
      </c>
      <c r="H52" s="108">
        <v>0</v>
      </c>
      <c r="I52" s="108">
        <v>0</v>
      </c>
      <c r="J52" s="138">
        <v>0</v>
      </c>
      <c r="K52" s="108">
        <f t="shared" si="33"/>
        <v>0</v>
      </c>
      <c r="L52" s="108">
        <v>0</v>
      </c>
      <c r="M52" s="108">
        <v>0</v>
      </c>
      <c r="N52" s="108">
        <v>0</v>
      </c>
      <c r="O52" s="138">
        <v>0</v>
      </c>
      <c r="P52" s="108">
        <v>0</v>
      </c>
      <c r="Q52" s="108">
        <v>0</v>
      </c>
      <c r="R52" s="108">
        <v>0</v>
      </c>
      <c r="S52" s="108">
        <v>0</v>
      </c>
      <c r="T52" s="138">
        <v>0</v>
      </c>
      <c r="U52" s="108">
        <v>0</v>
      </c>
      <c r="V52" s="108">
        <v>0</v>
      </c>
      <c r="W52" s="108">
        <v>0</v>
      </c>
      <c r="X52" s="108">
        <v>0</v>
      </c>
      <c r="Y52" s="138">
        <v>0</v>
      </c>
      <c r="Z52" s="108">
        <f t="shared" ref="Z52:Z53" si="34">AA52+AB52+AC52</f>
        <v>1135</v>
      </c>
      <c r="AA52" s="108">
        <v>0</v>
      </c>
      <c r="AB52" s="108">
        <v>0</v>
      </c>
      <c r="AC52" s="108">
        <v>1135</v>
      </c>
    </row>
    <row r="53" spans="1:29" ht="135.6" customHeight="1" outlineLevel="1" x14ac:dyDescent="0.2">
      <c r="A53" s="136" t="s">
        <v>771</v>
      </c>
      <c r="B53" s="147" t="s">
        <v>770</v>
      </c>
      <c r="C53" s="138">
        <v>0</v>
      </c>
      <c r="D53" s="108">
        <f t="shared" si="32"/>
        <v>835</v>
      </c>
      <c r="E53" s="138">
        <v>0</v>
      </c>
      <c r="F53" s="108">
        <v>0</v>
      </c>
      <c r="G53" s="108">
        <v>0</v>
      </c>
      <c r="H53" s="108">
        <v>0</v>
      </c>
      <c r="I53" s="108">
        <v>0</v>
      </c>
      <c r="J53" s="138">
        <v>0</v>
      </c>
      <c r="K53" s="108">
        <f>N53</f>
        <v>0</v>
      </c>
      <c r="L53" s="108">
        <v>0</v>
      </c>
      <c r="M53" s="108">
        <v>0</v>
      </c>
      <c r="N53" s="108">
        <v>0</v>
      </c>
      <c r="O53" s="138">
        <v>0</v>
      </c>
      <c r="P53" s="108">
        <v>0</v>
      </c>
      <c r="Q53" s="108">
        <v>0</v>
      </c>
      <c r="R53" s="108">
        <v>0</v>
      </c>
      <c r="S53" s="108">
        <v>0</v>
      </c>
      <c r="T53" s="138">
        <v>0</v>
      </c>
      <c r="U53" s="108">
        <v>0</v>
      </c>
      <c r="V53" s="108">
        <v>0</v>
      </c>
      <c r="W53" s="108">
        <v>0</v>
      </c>
      <c r="X53" s="108">
        <v>0</v>
      </c>
      <c r="Y53" s="138">
        <v>0</v>
      </c>
      <c r="Z53" s="108">
        <f t="shared" si="34"/>
        <v>835</v>
      </c>
      <c r="AA53" s="108">
        <v>0</v>
      </c>
      <c r="AB53" s="108">
        <v>0</v>
      </c>
      <c r="AC53" s="108">
        <v>835</v>
      </c>
    </row>
    <row r="54" spans="1:29" s="1" customFormat="1" ht="105" customHeight="1" outlineLevel="1" x14ac:dyDescent="0.2">
      <c r="A54" s="133" t="s">
        <v>3</v>
      </c>
      <c r="B54" s="146" t="s">
        <v>760</v>
      </c>
      <c r="C54" s="135">
        <f>C55+C56+C57</f>
        <v>0.92</v>
      </c>
      <c r="D54" s="107">
        <f>D55+D56+D57</f>
        <v>56064</v>
      </c>
      <c r="E54" s="135">
        <f t="shared" ref="E54:W54" si="35">E55+E56+E57</f>
        <v>0</v>
      </c>
      <c r="F54" s="107">
        <f t="shared" si="35"/>
        <v>0</v>
      </c>
      <c r="G54" s="107">
        <f t="shared" si="35"/>
        <v>0</v>
      </c>
      <c r="H54" s="107">
        <f t="shared" si="35"/>
        <v>0</v>
      </c>
      <c r="I54" s="107">
        <f t="shared" si="35"/>
        <v>0</v>
      </c>
      <c r="J54" s="135">
        <f t="shared" si="35"/>
        <v>0</v>
      </c>
      <c r="K54" s="107">
        <f t="shared" si="35"/>
        <v>0</v>
      </c>
      <c r="L54" s="107">
        <f t="shared" si="35"/>
        <v>0</v>
      </c>
      <c r="M54" s="107">
        <f t="shared" si="35"/>
        <v>0</v>
      </c>
      <c r="N54" s="107">
        <f t="shared" si="35"/>
        <v>0</v>
      </c>
      <c r="O54" s="135">
        <f t="shared" si="35"/>
        <v>0</v>
      </c>
      <c r="P54" s="107">
        <f t="shared" si="35"/>
        <v>0</v>
      </c>
      <c r="Q54" s="107">
        <f t="shared" si="35"/>
        <v>0</v>
      </c>
      <c r="R54" s="107">
        <f t="shared" si="35"/>
        <v>0</v>
      </c>
      <c r="S54" s="107">
        <f>S55+S56+S57</f>
        <v>0</v>
      </c>
      <c r="T54" s="135">
        <f t="shared" si="35"/>
        <v>0</v>
      </c>
      <c r="U54" s="107">
        <f t="shared" si="35"/>
        <v>0</v>
      </c>
      <c r="V54" s="107">
        <f t="shared" si="35"/>
        <v>0</v>
      </c>
      <c r="W54" s="107">
        <f t="shared" si="35"/>
        <v>0</v>
      </c>
      <c r="X54" s="107">
        <f t="shared" ref="X54:AB54" si="36">X55+X56+X57</f>
        <v>0</v>
      </c>
      <c r="Y54" s="135">
        <f t="shared" si="36"/>
        <v>0.92</v>
      </c>
      <c r="Z54" s="107">
        <f t="shared" si="36"/>
        <v>56064</v>
      </c>
      <c r="AA54" s="107">
        <f t="shared" si="36"/>
        <v>0</v>
      </c>
      <c r="AB54" s="107">
        <f t="shared" si="36"/>
        <v>49980</v>
      </c>
      <c r="AC54" s="107">
        <f>AC55+AC56+AC57</f>
        <v>6084</v>
      </c>
    </row>
    <row r="55" spans="1:29" ht="92.45" customHeight="1" outlineLevel="1" x14ac:dyDescent="0.2">
      <c r="A55" s="136" t="s">
        <v>21</v>
      </c>
      <c r="B55" s="147" t="s">
        <v>760</v>
      </c>
      <c r="C55" s="138">
        <f>E55+J55+O55++Y55+T55</f>
        <v>0.92</v>
      </c>
      <c r="D55" s="110">
        <f>F55+K55+P55+Z55+U55</f>
        <v>52500</v>
      </c>
      <c r="E55" s="139">
        <v>0</v>
      </c>
      <c r="F55" s="110">
        <v>0</v>
      </c>
      <c r="G55" s="110">
        <v>0</v>
      </c>
      <c r="H55" s="110">
        <v>0</v>
      </c>
      <c r="I55" s="110">
        <v>0</v>
      </c>
      <c r="J55" s="138">
        <v>0</v>
      </c>
      <c r="K55" s="108">
        <f t="shared" si="33"/>
        <v>0</v>
      </c>
      <c r="L55" s="108">
        <v>0</v>
      </c>
      <c r="M55" s="110">
        <f>ROUND(52500*0.959,1)-50347.5</f>
        <v>0</v>
      </c>
      <c r="N55" s="110">
        <v>0</v>
      </c>
      <c r="O55" s="139">
        <v>0</v>
      </c>
      <c r="P55" s="110">
        <f>R55+S55</f>
        <v>0</v>
      </c>
      <c r="Q55" s="110">
        <v>0</v>
      </c>
      <c r="R55" s="110">
        <v>0</v>
      </c>
      <c r="S55" s="110">
        <v>0</v>
      </c>
      <c r="T55" s="139">
        <v>0</v>
      </c>
      <c r="U55" s="108">
        <v>0</v>
      </c>
      <c r="V55" s="108">
        <v>0</v>
      </c>
      <c r="W55" s="108">
        <v>0</v>
      </c>
      <c r="X55" s="108">
        <v>0</v>
      </c>
      <c r="Y55" s="139">
        <v>0.92</v>
      </c>
      <c r="Z55" s="110">
        <f>AA55+AB55+AC55</f>
        <v>52500</v>
      </c>
      <c r="AA55" s="110">
        <v>0</v>
      </c>
      <c r="AB55" s="110">
        <v>49980</v>
      </c>
      <c r="AC55" s="110">
        <v>2520</v>
      </c>
    </row>
    <row r="56" spans="1:29" ht="109.9" customHeight="1" outlineLevel="1" x14ac:dyDescent="0.2">
      <c r="A56" s="136" t="s">
        <v>22</v>
      </c>
      <c r="B56" s="147" t="s">
        <v>764</v>
      </c>
      <c r="C56" s="138">
        <f t="shared" ref="C56:C57" si="37">E56+J56+O56++Y56+T56</f>
        <v>0</v>
      </c>
      <c r="D56" s="110">
        <f t="shared" ref="D56:D57" si="38">F56+K56+P56+Z56+U56</f>
        <v>2600</v>
      </c>
      <c r="E56" s="139">
        <v>0</v>
      </c>
      <c r="F56" s="110">
        <v>0</v>
      </c>
      <c r="G56" s="110">
        <v>0</v>
      </c>
      <c r="H56" s="110">
        <v>0</v>
      </c>
      <c r="I56" s="110">
        <v>0</v>
      </c>
      <c r="J56" s="138">
        <v>0</v>
      </c>
      <c r="K56" s="108">
        <f t="shared" si="33"/>
        <v>0</v>
      </c>
      <c r="L56" s="108">
        <v>0</v>
      </c>
      <c r="M56" s="110">
        <v>0</v>
      </c>
      <c r="N56" s="110">
        <v>0</v>
      </c>
      <c r="O56" s="139">
        <v>0</v>
      </c>
      <c r="P56" s="110">
        <f>S56</f>
        <v>0</v>
      </c>
      <c r="Q56" s="110">
        <v>0</v>
      </c>
      <c r="R56" s="110">
        <v>0</v>
      </c>
      <c r="S56" s="110">
        <v>0</v>
      </c>
      <c r="T56" s="139">
        <v>0</v>
      </c>
      <c r="U56" s="108">
        <v>0</v>
      </c>
      <c r="V56" s="108">
        <v>0</v>
      </c>
      <c r="W56" s="108">
        <v>0</v>
      </c>
      <c r="X56" s="108">
        <v>0</v>
      </c>
      <c r="Y56" s="139">
        <v>0</v>
      </c>
      <c r="Z56" s="110">
        <f>AA56+AB56+AC56</f>
        <v>2600</v>
      </c>
      <c r="AA56" s="110">
        <v>0</v>
      </c>
      <c r="AB56" s="110">
        <v>0</v>
      </c>
      <c r="AC56" s="110">
        <v>2600</v>
      </c>
    </row>
    <row r="57" spans="1:29" ht="108" customHeight="1" outlineLevel="1" x14ac:dyDescent="0.2">
      <c r="A57" s="136" t="s">
        <v>118</v>
      </c>
      <c r="B57" s="147" t="s">
        <v>765</v>
      </c>
      <c r="C57" s="138">
        <f t="shared" si="37"/>
        <v>0</v>
      </c>
      <c r="D57" s="110">
        <f t="shared" si="38"/>
        <v>964</v>
      </c>
      <c r="E57" s="139">
        <v>0</v>
      </c>
      <c r="F57" s="110">
        <v>0</v>
      </c>
      <c r="G57" s="110">
        <v>0</v>
      </c>
      <c r="H57" s="110">
        <v>0</v>
      </c>
      <c r="I57" s="110">
        <v>0</v>
      </c>
      <c r="J57" s="138">
        <v>0</v>
      </c>
      <c r="K57" s="108">
        <f>N57</f>
        <v>0</v>
      </c>
      <c r="L57" s="108">
        <v>0</v>
      </c>
      <c r="M57" s="110">
        <v>0</v>
      </c>
      <c r="N57" s="110">
        <v>0</v>
      </c>
      <c r="O57" s="139">
        <v>0</v>
      </c>
      <c r="P57" s="110">
        <f>S57</f>
        <v>0</v>
      </c>
      <c r="Q57" s="110">
        <v>0</v>
      </c>
      <c r="R57" s="110">
        <v>0</v>
      </c>
      <c r="S57" s="110">
        <v>0</v>
      </c>
      <c r="T57" s="139">
        <v>0</v>
      </c>
      <c r="U57" s="108">
        <v>0</v>
      </c>
      <c r="V57" s="108">
        <v>0</v>
      </c>
      <c r="W57" s="108">
        <v>0</v>
      </c>
      <c r="X57" s="108">
        <v>0</v>
      </c>
      <c r="Y57" s="139">
        <v>0</v>
      </c>
      <c r="Z57" s="110">
        <f>AA57+AB57+AC57</f>
        <v>964</v>
      </c>
      <c r="AA57" s="110">
        <v>0</v>
      </c>
      <c r="AB57" s="110">
        <v>0</v>
      </c>
      <c r="AC57" s="110">
        <v>964</v>
      </c>
    </row>
    <row r="58" spans="1:29" s="1" customFormat="1" ht="122.25" customHeight="1" outlineLevel="1" x14ac:dyDescent="0.2">
      <c r="A58" s="133" t="s">
        <v>745</v>
      </c>
      <c r="B58" s="146" t="s">
        <v>761</v>
      </c>
      <c r="C58" s="135">
        <f>E58+J58+O58+Y58+T58</f>
        <v>1</v>
      </c>
      <c r="D58" s="107">
        <f>F58+K58+P58+Z58+U58</f>
        <v>48605</v>
      </c>
      <c r="E58" s="135">
        <f t="shared" ref="E58:X58" si="39">E59+E60+E61</f>
        <v>0</v>
      </c>
      <c r="F58" s="107">
        <f>F59+F60+F61</f>
        <v>0</v>
      </c>
      <c r="G58" s="107">
        <f t="shared" si="39"/>
        <v>0</v>
      </c>
      <c r="H58" s="107">
        <f t="shared" si="39"/>
        <v>0</v>
      </c>
      <c r="I58" s="107">
        <f t="shared" si="39"/>
        <v>0</v>
      </c>
      <c r="J58" s="135">
        <f t="shared" si="39"/>
        <v>0</v>
      </c>
      <c r="K58" s="107">
        <f t="shared" si="39"/>
        <v>0</v>
      </c>
      <c r="L58" s="107">
        <f t="shared" si="39"/>
        <v>0</v>
      </c>
      <c r="M58" s="107">
        <f t="shared" si="39"/>
        <v>0</v>
      </c>
      <c r="N58" s="107">
        <f t="shared" si="39"/>
        <v>0</v>
      </c>
      <c r="O58" s="135">
        <f t="shared" si="39"/>
        <v>0</v>
      </c>
      <c r="P58" s="107">
        <f t="shared" si="39"/>
        <v>0</v>
      </c>
      <c r="Q58" s="107">
        <f t="shared" si="39"/>
        <v>0</v>
      </c>
      <c r="R58" s="107">
        <f t="shared" si="39"/>
        <v>0</v>
      </c>
      <c r="S58" s="107">
        <f t="shared" si="39"/>
        <v>0</v>
      </c>
      <c r="T58" s="135">
        <f t="shared" si="39"/>
        <v>0</v>
      </c>
      <c r="U58" s="107">
        <f t="shared" si="39"/>
        <v>0</v>
      </c>
      <c r="V58" s="107">
        <f t="shared" si="39"/>
        <v>0</v>
      </c>
      <c r="W58" s="107">
        <f t="shared" si="39"/>
        <v>0</v>
      </c>
      <c r="X58" s="107">
        <f t="shared" si="39"/>
        <v>0</v>
      </c>
      <c r="Y58" s="135">
        <f>Y59+Y60+Y61</f>
        <v>1</v>
      </c>
      <c r="Z58" s="107">
        <f>Z59+Z60+Z61</f>
        <v>48605</v>
      </c>
      <c r="AA58" s="107">
        <f>AA59+AA60+AA61</f>
        <v>0</v>
      </c>
      <c r="AB58" s="107">
        <f>AB59+AB60+AB61</f>
        <v>43654</v>
      </c>
      <c r="AC58" s="107">
        <f>AC59+AC60+AC61</f>
        <v>4951</v>
      </c>
    </row>
    <row r="59" spans="1:29" ht="108" customHeight="1" outlineLevel="1" x14ac:dyDescent="0.2">
      <c r="A59" s="136" t="s">
        <v>767</v>
      </c>
      <c r="B59" s="147" t="s">
        <v>761</v>
      </c>
      <c r="C59" s="138">
        <f t="shared" ref="C59:C61" si="40">E59+J59+O59+Y59+T59</f>
        <v>1</v>
      </c>
      <c r="D59" s="108">
        <f t="shared" ref="D59:D60" si="41">F59+K59+P59+Z59+U59</f>
        <v>45855</v>
      </c>
      <c r="E59" s="139">
        <v>0</v>
      </c>
      <c r="F59" s="110">
        <v>0</v>
      </c>
      <c r="G59" s="110">
        <v>0</v>
      </c>
      <c r="H59" s="110">
        <v>0</v>
      </c>
      <c r="I59" s="110">
        <v>0</v>
      </c>
      <c r="J59" s="138">
        <v>0</v>
      </c>
      <c r="K59" s="108">
        <v>0</v>
      </c>
      <c r="L59" s="108">
        <v>0</v>
      </c>
      <c r="M59" s="110">
        <v>0</v>
      </c>
      <c r="N59" s="110">
        <v>0</v>
      </c>
      <c r="O59" s="139">
        <v>0</v>
      </c>
      <c r="P59" s="110">
        <v>0</v>
      </c>
      <c r="Q59" s="110">
        <v>0</v>
      </c>
      <c r="R59" s="110">
        <v>0</v>
      </c>
      <c r="S59" s="110">
        <v>0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39">
        <v>1</v>
      </c>
      <c r="Z59" s="110">
        <f>AA59+AB59+AC59</f>
        <v>45855</v>
      </c>
      <c r="AA59" s="110">
        <v>0</v>
      </c>
      <c r="AB59" s="110">
        <v>43654</v>
      </c>
      <c r="AC59" s="110">
        <v>2201</v>
      </c>
    </row>
    <row r="60" spans="1:29" ht="129.75" customHeight="1" outlineLevel="1" x14ac:dyDescent="0.2">
      <c r="A60" s="136" t="s">
        <v>768</v>
      </c>
      <c r="B60" s="147" t="s">
        <v>842</v>
      </c>
      <c r="C60" s="138">
        <f t="shared" si="40"/>
        <v>0</v>
      </c>
      <c r="D60" s="108">
        <f t="shared" si="41"/>
        <v>1765</v>
      </c>
      <c r="E60" s="139">
        <v>0</v>
      </c>
      <c r="F60" s="110">
        <v>0</v>
      </c>
      <c r="G60" s="110">
        <v>0</v>
      </c>
      <c r="H60" s="110">
        <v>0</v>
      </c>
      <c r="I60" s="110">
        <v>0</v>
      </c>
      <c r="J60" s="138">
        <v>0</v>
      </c>
      <c r="K60" s="108">
        <v>0</v>
      </c>
      <c r="L60" s="108">
        <v>0</v>
      </c>
      <c r="M60" s="110">
        <v>0</v>
      </c>
      <c r="N60" s="110">
        <v>0</v>
      </c>
      <c r="O60" s="139">
        <v>0</v>
      </c>
      <c r="P60" s="110">
        <f>S60</f>
        <v>0</v>
      </c>
      <c r="Q60" s="110">
        <v>0</v>
      </c>
      <c r="R60" s="110">
        <v>0</v>
      </c>
      <c r="S60" s="110">
        <v>0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139">
        <v>0</v>
      </c>
      <c r="Z60" s="110">
        <f t="shared" ref="Z60:Z61" si="42">AA60+AB60+AC60</f>
        <v>1765</v>
      </c>
      <c r="AA60" s="110">
        <v>0</v>
      </c>
      <c r="AB60" s="110">
        <v>0</v>
      </c>
      <c r="AC60" s="110">
        <v>1765</v>
      </c>
    </row>
    <row r="61" spans="1:29" ht="128.25" customHeight="1" outlineLevel="1" x14ac:dyDescent="0.2">
      <c r="A61" s="136" t="s">
        <v>769</v>
      </c>
      <c r="B61" s="147" t="s">
        <v>843</v>
      </c>
      <c r="C61" s="138">
        <f t="shared" si="40"/>
        <v>0</v>
      </c>
      <c r="D61" s="108">
        <f>F61+K61+P61+Z61+U61</f>
        <v>985</v>
      </c>
      <c r="E61" s="139">
        <v>0</v>
      </c>
      <c r="F61" s="110">
        <v>0</v>
      </c>
      <c r="G61" s="110">
        <v>0</v>
      </c>
      <c r="H61" s="110">
        <v>0</v>
      </c>
      <c r="I61" s="110">
        <v>0</v>
      </c>
      <c r="J61" s="138">
        <v>0</v>
      </c>
      <c r="K61" s="108">
        <v>0</v>
      </c>
      <c r="L61" s="108">
        <v>0</v>
      </c>
      <c r="M61" s="110">
        <v>0</v>
      </c>
      <c r="N61" s="110">
        <v>0</v>
      </c>
      <c r="O61" s="139">
        <v>0</v>
      </c>
      <c r="P61" s="110">
        <f>S61</f>
        <v>0</v>
      </c>
      <c r="Q61" s="110">
        <v>0</v>
      </c>
      <c r="R61" s="110">
        <v>0</v>
      </c>
      <c r="S61" s="110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39">
        <v>0</v>
      </c>
      <c r="Z61" s="110">
        <f t="shared" si="42"/>
        <v>985</v>
      </c>
      <c r="AA61" s="110">
        <v>0</v>
      </c>
      <c r="AB61" s="110">
        <v>0</v>
      </c>
      <c r="AC61" s="110">
        <v>985</v>
      </c>
    </row>
    <row r="62" spans="1:29" s="1" customFormat="1" ht="79.5" customHeight="1" outlineLevel="1" x14ac:dyDescent="0.2">
      <c r="A62" s="133" t="s">
        <v>1218</v>
      </c>
      <c r="B62" s="146" t="s">
        <v>1219</v>
      </c>
      <c r="C62" s="135">
        <f t="shared" ref="C62:D64" si="43">E62+J62+O62+T62+Y62</f>
        <v>1</v>
      </c>
      <c r="D62" s="107">
        <f t="shared" si="43"/>
        <v>131316</v>
      </c>
      <c r="E62" s="143">
        <v>1</v>
      </c>
      <c r="F62" s="111">
        <f>G62+H62+I62</f>
        <v>66560</v>
      </c>
      <c r="G62" s="111">
        <f>G63+G64</f>
        <v>0</v>
      </c>
      <c r="H62" s="111">
        <f t="shared" ref="H62:I62" si="44">H63+H64</f>
        <v>62060</v>
      </c>
      <c r="I62" s="111">
        <f t="shared" si="44"/>
        <v>4500</v>
      </c>
      <c r="J62" s="135">
        <v>0</v>
      </c>
      <c r="K62" s="107">
        <f>K63+K64</f>
        <v>64756</v>
      </c>
      <c r="L62" s="107">
        <f t="shared" ref="L62:N62" si="45">L63+L64</f>
        <v>0</v>
      </c>
      <c r="M62" s="107">
        <f t="shared" si="45"/>
        <v>61000</v>
      </c>
      <c r="N62" s="107">
        <f t="shared" si="45"/>
        <v>3756</v>
      </c>
      <c r="O62" s="143">
        <v>0</v>
      </c>
      <c r="P62" s="111">
        <f>S62</f>
        <v>0</v>
      </c>
      <c r="Q62" s="111">
        <v>0</v>
      </c>
      <c r="R62" s="111">
        <v>0</v>
      </c>
      <c r="S62" s="111">
        <v>0</v>
      </c>
      <c r="T62" s="143">
        <v>0</v>
      </c>
      <c r="U62" s="111">
        <f t="shared" ref="U62" si="46">V62+W62+X62</f>
        <v>0</v>
      </c>
      <c r="V62" s="111">
        <v>0</v>
      </c>
      <c r="W62" s="111">
        <v>0</v>
      </c>
      <c r="X62" s="111">
        <v>0</v>
      </c>
      <c r="Y62" s="143">
        <v>0</v>
      </c>
      <c r="Z62" s="111">
        <v>0</v>
      </c>
      <c r="AA62" s="111">
        <v>0</v>
      </c>
      <c r="AB62" s="111">
        <v>0</v>
      </c>
      <c r="AC62" s="111">
        <v>0</v>
      </c>
    </row>
    <row r="63" spans="1:29" ht="79.5" customHeight="1" outlineLevel="1" x14ac:dyDescent="0.2">
      <c r="A63" s="136" t="s">
        <v>1311</v>
      </c>
      <c r="B63" s="147" t="s">
        <v>1219</v>
      </c>
      <c r="C63" s="138">
        <f t="shared" si="43"/>
        <v>1</v>
      </c>
      <c r="D63" s="108">
        <f t="shared" si="43"/>
        <v>129945</v>
      </c>
      <c r="E63" s="139">
        <v>1</v>
      </c>
      <c r="F63" s="110">
        <f>G63+H63+I63</f>
        <v>65189</v>
      </c>
      <c r="G63" s="110">
        <v>0</v>
      </c>
      <c r="H63" s="110">
        <f>62060</f>
        <v>62060</v>
      </c>
      <c r="I63" s="110">
        <v>3129</v>
      </c>
      <c r="J63" s="138">
        <v>0</v>
      </c>
      <c r="K63" s="108">
        <f>L63+M63+N63</f>
        <v>64756</v>
      </c>
      <c r="L63" s="108">
        <v>0</v>
      </c>
      <c r="M63" s="110">
        <v>61000</v>
      </c>
      <c r="N63" s="110">
        <v>3756</v>
      </c>
      <c r="O63" s="139">
        <v>0</v>
      </c>
      <c r="P63" s="110">
        <f>S63</f>
        <v>0</v>
      </c>
      <c r="Q63" s="110">
        <v>0</v>
      </c>
      <c r="R63" s="110">
        <v>0</v>
      </c>
      <c r="S63" s="110">
        <v>0</v>
      </c>
      <c r="T63" s="139">
        <v>0</v>
      </c>
      <c r="U63" s="110">
        <f t="shared" ref="U63" si="47">V63+W63+X63</f>
        <v>0</v>
      </c>
      <c r="V63" s="110">
        <v>0</v>
      </c>
      <c r="W63" s="110">
        <v>0</v>
      </c>
      <c r="X63" s="110">
        <v>0</v>
      </c>
      <c r="Y63" s="139">
        <v>0</v>
      </c>
      <c r="Z63" s="110">
        <v>0</v>
      </c>
      <c r="AA63" s="110">
        <v>0</v>
      </c>
      <c r="AB63" s="110">
        <v>0</v>
      </c>
      <c r="AC63" s="110">
        <v>0</v>
      </c>
    </row>
    <row r="64" spans="1:29" ht="93" customHeight="1" outlineLevel="1" x14ac:dyDescent="0.2">
      <c r="A64" s="136" t="s">
        <v>1312</v>
      </c>
      <c r="B64" s="147" t="s">
        <v>1313</v>
      </c>
      <c r="C64" s="138">
        <f t="shared" si="43"/>
        <v>0</v>
      </c>
      <c r="D64" s="108">
        <f t="shared" si="43"/>
        <v>1371</v>
      </c>
      <c r="E64" s="139">
        <v>0</v>
      </c>
      <c r="F64" s="110">
        <f>G64+H64+I64</f>
        <v>1371</v>
      </c>
      <c r="G64" s="110">
        <v>0</v>
      </c>
      <c r="H64" s="110">
        <v>0</v>
      </c>
      <c r="I64" s="110">
        <v>1371</v>
      </c>
      <c r="J64" s="138">
        <v>0</v>
      </c>
      <c r="K64" s="108">
        <v>0</v>
      </c>
      <c r="L64" s="108">
        <v>0</v>
      </c>
      <c r="M64" s="110">
        <v>0</v>
      </c>
      <c r="N64" s="110">
        <v>0</v>
      </c>
      <c r="O64" s="139">
        <v>0</v>
      </c>
      <c r="P64" s="110">
        <v>0</v>
      </c>
      <c r="Q64" s="110">
        <v>0</v>
      </c>
      <c r="R64" s="110">
        <v>0</v>
      </c>
      <c r="S64" s="110">
        <v>0</v>
      </c>
      <c r="T64" s="139">
        <v>0</v>
      </c>
      <c r="U64" s="110">
        <v>0</v>
      </c>
      <c r="V64" s="110">
        <v>0</v>
      </c>
      <c r="W64" s="110">
        <v>0</v>
      </c>
      <c r="X64" s="110">
        <v>0</v>
      </c>
      <c r="Y64" s="139">
        <v>0</v>
      </c>
      <c r="Z64" s="110">
        <v>0</v>
      </c>
      <c r="AA64" s="110">
        <v>0</v>
      </c>
      <c r="AB64" s="110">
        <v>0</v>
      </c>
      <c r="AC64" s="110">
        <v>0</v>
      </c>
    </row>
    <row r="65" spans="1:30" s="1" customFormat="1" ht="106.5" customHeight="1" outlineLevel="1" x14ac:dyDescent="0.2">
      <c r="A65" s="133" t="s">
        <v>1389</v>
      </c>
      <c r="B65" s="146" t="s">
        <v>1392</v>
      </c>
      <c r="C65" s="135">
        <f t="shared" ref="C65" si="48">E65+J65+O65+T65+Y65</f>
        <v>0.45</v>
      </c>
      <c r="D65" s="107">
        <f t="shared" ref="D65" si="49">F65+K65+P65+U65+Z65</f>
        <v>178344</v>
      </c>
      <c r="E65" s="143">
        <v>0</v>
      </c>
      <c r="F65" s="111">
        <f>G65+H65+I65</f>
        <v>0</v>
      </c>
      <c r="G65" s="111">
        <v>0</v>
      </c>
      <c r="H65" s="111">
        <v>0</v>
      </c>
      <c r="I65" s="111">
        <v>0</v>
      </c>
      <c r="J65" s="135">
        <v>0.45</v>
      </c>
      <c r="K65" s="107">
        <f>L65+M65+N65</f>
        <v>178344</v>
      </c>
      <c r="L65" s="107">
        <v>0</v>
      </c>
      <c r="M65" s="111">
        <v>168000</v>
      </c>
      <c r="N65" s="111">
        <v>10344</v>
      </c>
      <c r="O65" s="143">
        <v>0</v>
      </c>
      <c r="P65" s="111">
        <v>0</v>
      </c>
      <c r="Q65" s="111">
        <v>0</v>
      </c>
      <c r="R65" s="111">
        <v>0</v>
      </c>
      <c r="S65" s="111">
        <v>0</v>
      </c>
      <c r="T65" s="143">
        <v>0</v>
      </c>
      <c r="U65" s="111">
        <v>0</v>
      </c>
      <c r="V65" s="111">
        <v>0</v>
      </c>
      <c r="W65" s="111">
        <v>0</v>
      </c>
      <c r="X65" s="111">
        <v>0</v>
      </c>
      <c r="Y65" s="143">
        <v>0</v>
      </c>
      <c r="Z65" s="111">
        <v>0</v>
      </c>
      <c r="AA65" s="111">
        <v>0</v>
      </c>
      <c r="AB65" s="111">
        <v>0</v>
      </c>
      <c r="AC65" s="111">
        <v>0</v>
      </c>
    </row>
    <row r="66" spans="1:30" s="66" customFormat="1" ht="31.15" customHeight="1" x14ac:dyDescent="0.2">
      <c r="A66" s="148"/>
      <c r="B66" s="149" t="s">
        <v>16</v>
      </c>
      <c r="C66" s="145">
        <f t="shared" ref="C66:S66" si="50">C50+C54+C58+C62+C65</f>
        <v>3.47</v>
      </c>
      <c r="D66" s="109">
        <f t="shared" si="50"/>
        <v>468784</v>
      </c>
      <c r="E66" s="145">
        <f t="shared" si="50"/>
        <v>1</v>
      </c>
      <c r="F66" s="109">
        <f t="shared" si="50"/>
        <v>66560</v>
      </c>
      <c r="G66" s="109">
        <f t="shared" si="50"/>
        <v>0</v>
      </c>
      <c r="H66" s="109">
        <f t="shared" si="50"/>
        <v>62060</v>
      </c>
      <c r="I66" s="109">
        <f t="shared" si="50"/>
        <v>4500</v>
      </c>
      <c r="J66" s="145">
        <f t="shared" si="50"/>
        <v>0.45</v>
      </c>
      <c r="K66" s="109">
        <f>K50+K54+K58+K62+K65</f>
        <v>243100</v>
      </c>
      <c r="L66" s="109">
        <f t="shared" si="50"/>
        <v>0</v>
      </c>
      <c r="M66" s="109">
        <f t="shared" si="50"/>
        <v>229000</v>
      </c>
      <c r="N66" s="109">
        <f t="shared" si="50"/>
        <v>14100</v>
      </c>
      <c r="O66" s="145">
        <f t="shared" si="50"/>
        <v>0</v>
      </c>
      <c r="P66" s="109">
        <f t="shared" si="50"/>
        <v>0</v>
      </c>
      <c r="Q66" s="109">
        <f t="shared" si="50"/>
        <v>0</v>
      </c>
      <c r="R66" s="109">
        <f t="shared" si="50"/>
        <v>0</v>
      </c>
      <c r="S66" s="109">
        <f t="shared" si="50"/>
        <v>0</v>
      </c>
      <c r="T66" s="145">
        <f>T50+Y54+Y58+T62+T65</f>
        <v>1.92</v>
      </c>
      <c r="U66" s="109">
        <f>U50+U54+U58+U62+U65</f>
        <v>0</v>
      </c>
      <c r="V66" s="109">
        <f>V50+AA54+AA58+V62+V65</f>
        <v>0</v>
      </c>
      <c r="W66" s="109">
        <f>W50+W54+W58+W62+W65</f>
        <v>0</v>
      </c>
      <c r="X66" s="109">
        <f>X50+X54+X58+X62+X65</f>
        <v>0</v>
      </c>
      <c r="Y66" s="145">
        <f>Y50+Y54+Y58+Y62+Y65</f>
        <v>2.02</v>
      </c>
      <c r="Z66" s="109">
        <f t="shared" ref="Z66:AC66" si="51">Z50+Z54+Z58+Z62+Z65</f>
        <v>159124</v>
      </c>
      <c r="AA66" s="109">
        <f t="shared" si="51"/>
        <v>0</v>
      </c>
      <c r="AB66" s="109">
        <f t="shared" si="51"/>
        <v>143600</v>
      </c>
      <c r="AC66" s="109">
        <f t="shared" si="51"/>
        <v>15524</v>
      </c>
      <c r="AD66" s="65"/>
    </row>
    <row r="67" spans="1:30" s="2" customFormat="1" ht="29.45" customHeight="1" x14ac:dyDescent="0.2">
      <c r="A67" s="354" t="s">
        <v>103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</row>
    <row r="68" spans="1:30" s="2" customFormat="1" ht="107.25" customHeight="1" outlineLevel="1" x14ac:dyDescent="0.2">
      <c r="A68" s="150" t="s">
        <v>167</v>
      </c>
      <c r="B68" s="151" t="s">
        <v>106</v>
      </c>
      <c r="C68" s="152">
        <f>E68+J68+O68+T68+Y68</f>
        <v>0</v>
      </c>
      <c r="D68" s="117">
        <f t="shared" ref="D68:D75" si="52">F68+K68+P68+U68+Z68</f>
        <v>5977</v>
      </c>
      <c r="E68" s="138">
        <v>0</v>
      </c>
      <c r="F68" s="108">
        <f>G68+H68+I68</f>
        <v>0</v>
      </c>
      <c r="G68" s="108">
        <v>0</v>
      </c>
      <c r="H68" s="108">
        <v>0</v>
      </c>
      <c r="I68" s="108">
        <v>0</v>
      </c>
      <c r="J68" s="152">
        <v>0</v>
      </c>
      <c r="K68" s="117">
        <f t="shared" ref="K68" si="53">SUM(L68:N68)</f>
        <v>0</v>
      </c>
      <c r="L68" s="117">
        <v>0</v>
      </c>
      <c r="M68" s="153">
        <v>0</v>
      </c>
      <c r="N68" s="117">
        <f>1723-1723</f>
        <v>0</v>
      </c>
      <c r="O68" s="152">
        <v>0</v>
      </c>
      <c r="P68" s="117">
        <f>Q68+R68+S68</f>
        <v>0</v>
      </c>
      <c r="Q68" s="117">
        <v>0</v>
      </c>
      <c r="R68" s="153">
        <v>0</v>
      </c>
      <c r="S68" s="117">
        <v>0</v>
      </c>
      <c r="T68" s="154">
        <v>0</v>
      </c>
      <c r="U68" s="153">
        <f>V68+W68+X68</f>
        <v>0</v>
      </c>
      <c r="V68" s="153">
        <v>0</v>
      </c>
      <c r="W68" s="153">
        <v>0</v>
      </c>
      <c r="X68" s="153">
        <v>0</v>
      </c>
      <c r="Y68" s="154">
        <v>0</v>
      </c>
      <c r="Z68" s="153">
        <f>AA68+AB68+AC68</f>
        <v>5977</v>
      </c>
      <c r="AA68" s="153">
        <v>0</v>
      </c>
      <c r="AB68" s="153">
        <v>0</v>
      </c>
      <c r="AC68" s="153">
        <f>2100+3877</f>
        <v>5977</v>
      </c>
      <c r="AD68" s="4"/>
    </row>
    <row r="69" spans="1:30" s="2" customFormat="1" ht="163.5" customHeight="1" outlineLevel="1" x14ac:dyDescent="0.2">
      <c r="A69" s="150" t="s">
        <v>168</v>
      </c>
      <c r="B69" s="151" t="s">
        <v>746</v>
      </c>
      <c r="C69" s="152">
        <v>0</v>
      </c>
      <c r="D69" s="117">
        <f t="shared" si="52"/>
        <v>10632</v>
      </c>
      <c r="E69" s="138">
        <v>0</v>
      </c>
      <c r="F69" s="108">
        <f>I69</f>
        <v>5316</v>
      </c>
      <c r="G69" s="108">
        <v>0</v>
      </c>
      <c r="H69" s="108">
        <v>0</v>
      </c>
      <c r="I69" s="108">
        <f>5960-644</f>
        <v>5316</v>
      </c>
      <c r="J69" s="152">
        <v>0</v>
      </c>
      <c r="K69" s="117">
        <f>L69+M69+N69</f>
        <v>5316</v>
      </c>
      <c r="L69" s="117">
        <v>0</v>
      </c>
      <c r="M69" s="153">
        <v>0</v>
      </c>
      <c r="N69" s="117">
        <v>5316</v>
      </c>
      <c r="O69" s="152">
        <v>0</v>
      </c>
      <c r="P69" s="117">
        <v>0</v>
      </c>
      <c r="Q69" s="117">
        <v>0</v>
      </c>
      <c r="R69" s="153">
        <v>0</v>
      </c>
      <c r="S69" s="117">
        <v>0</v>
      </c>
      <c r="T69" s="154">
        <v>0</v>
      </c>
      <c r="U69" s="153">
        <v>0</v>
      </c>
      <c r="V69" s="153">
        <v>0</v>
      </c>
      <c r="W69" s="153">
        <v>0</v>
      </c>
      <c r="X69" s="153">
        <v>0</v>
      </c>
      <c r="Y69" s="154">
        <v>0</v>
      </c>
      <c r="Z69" s="153">
        <v>0</v>
      </c>
      <c r="AA69" s="153">
        <v>0</v>
      </c>
      <c r="AB69" s="153">
        <v>0</v>
      </c>
      <c r="AC69" s="153">
        <v>0</v>
      </c>
      <c r="AD69" s="4"/>
    </row>
    <row r="70" spans="1:30" s="2" customFormat="1" ht="133.5" customHeight="1" outlineLevel="1" x14ac:dyDescent="0.2">
      <c r="A70" s="150" t="s">
        <v>754</v>
      </c>
      <c r="B70" s="151" t="s">
        <v>762</v>
      </c>
      <c r="C70" s="152">
        <v>0</v>
      </c>
      <c r="D70" s="117">
        <f t="shared" si="52"/>
        <v>4685</v>
      </c>
      <c r="E70" s="138">
        <v>0</v>
      </c>
      <c r="F70" s="108">
        <f>I70</f>
        <v>4685</v>
      </c>
      <c r="G70" s="108">
        <v>0</v>
      </c>
      <c r="H70" s="108">
        <v>0</v>
      </c>
      <c r="I70" s="108">
        <v>4685</v>
      </c>
      <c r="J70" s="152">
        <v>0</v>
      </c>
      <c r="K70" s="117">
        <f>L70+M70+N70</f>
        <v>0</v>
      </c>
      <c r="L70" s="117">
        <v>0</v>
      </c>
      <c r="M70" s="153">
        <v>0</v>
      </c>
      <c r="N70" s="117">
        <v>0</v>
      </c>
      <c r="O70" s="152">
        <v>0</v>
      </c>
      <c r="P70" s="117">
        <f>Q70+R70+S70</f>
        <v>0</v>
      </c>
      <c r="Q70" s="117">
        <v>0</v>
      </c>
      <c r="R70" s="153">
        <v>0</v>
      </c>
      <c r="S70" s="117">
        <v>0</v>
      </c>
      <c r="T70" s="154">
        <v>0</v>
      </c>
      <c r="U70" s="153">
        <v>0</v>
      </c>
      <c r="V70" s="153">
        <v>0</v>
      </c>
      <c r="W70" s="153">
        <v>0</v>
      </c>
      <c r="X70" s="153">
        <v>0</v>
      </c>
      <c r="Y70" s="154">
        <v>0</v>
      </c>
      <c r="Z70" s="153">
        <v>0</v>
      </c>
      <c r="AA70" s="153">
        <v>0</v>
      </c>
      <c r="AB70" s="153">
        <v>0</v>
      </c>
      <c r="AC70" s="153">
        <v>0</v>
      </c>
      <c r="AD70" s="4"/>
    </row>
    <row r="71" spans="1:30" s="2" customFormat="1" ht="85.15" customHeight="1" outlineLevel="1" x14ac:dyDescent="0.2">
      <c r="A71" s="150" t="s">
        <v>755</v>
      </c>
      <c r="B71" s="155" t="s">
        <v>844</v>
      </c>
      <c r="C71" s="152">
        <v>0</v>
      </c>
      <c r="D71" s="117">
        <f t="shared" si="52"/>
        <v>9774</v>
      </c>
      <c r="E71" s="138">
        <v>0</v>
      </c>
      <c r="F71" s="108">
        <f>I71</f>
        <v>0</v>
      </c>
      <c r="G71" s="108">
        <v>0</v>
      </c>
      <c r="H71" s="108">
        <v>0</v>
      </c>
      <c r="I71" s="108">
        <v>0</v>
      </c>
      <c r="J71" s="152">
        <v>0</v>
      </c>
      <c r="K71" s="117">
        <f>L71+M71+N71</f>
        <v>0</v>
      </c>
      <c r="L71" s="117">
        <v>0</v>
      </c>
      <c r="M71" s="153">
        <v>0</v>
      </c>
      <c r="N71" s="117">
        <v>0</v>
      </c>
      <c r="O71" s="152">
        <v>0</v>
      </c>
      <c r="P71" s="117">
        <f>S71</f>
        <v>4887</v>
      </c>
      <c r="Q71" s="117">
        <v>0</v>
      </c>
      <c r="R71" s="153">
        <v>0</v>
      </c>
      <c r="S71" s="117">
        <v>4887</v>
      </c>
      <c r="T71" s="154">
        <v>0</v>
      </c>
      <c r="U71" s="153">
        <f t="shared" ref="U71" si="54">V71+W71+X71</f>
        <v>4887</v>
      </c>
      <c r="V71" s="153">
        <v>0</v>
      </c>
      <c r="W71" s="153">
        <v>0</v>
      </c>
      <c r="X71" s="153">
        <v>4887</v>
      </c>
      <c r="Y71" s="154">
        <v>0</v>
      </c>
      <c r="Z71" s="153">
        <f>AA71+AB71+AC71</f>
        <v>0</v>
      </c>
      <c r="AA71" s="153">
        <v>0</v>
      </c>
      <c r="AB71" s="153">
        <v>0</v>
      </c>
      <c r="AC71" s="153"/>
      <c r="AD71" s="4"/>
    </row>
    <row r="72" spans="1:30" s="2" customFormat="1" ht="87" customHeight="1" outlineLevel="1" x14ac:dyDescent="0.2">
      <c r="A72" s="150" t="s">
        <v>756</v>
      </c>
      <c r="B72" s="155" t="s">
        <v>845</v>
      </c>
      <c r="C72" s="152">
        <v>0</v>
      </c>
      <c r="D72" s="117">
        <f t="shared" si="52"/>
        <v>17986</v>
      </c>
      <c r="E72" s="138">
        <v>0</v>
      </c>
      <c r="F72" s="108">
        <v>0</v>
      </c>
      <c r="G72" s="108">
        <v>0</v>
      </c>
      <c r="H72" s="108">
        <v>0</v>
      </c>
      <c r="I72" s="108">
        <v>0</v>
      </c>
      <c r="J72" s="152">
        <v>0</v>
      </c>
      <c r="K72" s="117">
        <f>L72+M72+N72</f>
        <v>0</v>
      </c>
      <c r="L72" s="117">
        <v>0</v>
      </c>
      <c r="M72" s="153">
        <v>0</v>
      </c>
      <c r="N72" s="117">
        <v>0</v>
      </c>
      <c r="O72" s="152">
        <v>0</v>
      </c>
      <c r="P72" s="117">
        <v>0</v>
      </c>
      <c r="Q72" s="117">
        <v>0</v>
      </c>
      <c r="R72" s="153">
        <v>0</v>
      </c>
      <c r="S72" s="117">
        <v>0</v>
      </c>
      <c r="T72" s="154">
        <v>0</v>
      </c>
      <c r="U72" s="153">
        <v>0</v>
      </c>
      <c r="V72" s="153">
        <v>0</v>
      </c>
      <c r="W72" s="153">
        <v>0</v>
      </c>
      <c r="X72" s="153">
        <v>0</v>
      </c>
      <c r="Y72" s="154">
        <v>0</v>
      </c>
      <c r="Z72" s="153">
        <f>AA72+AB72+AC72</f>
        <v>17986</v>
      </c>
      <c r="AA72" s="153">
        <v>0</v>
      </c>
      <c r="AB72" s="153">
        <v>0</v>
      </c>
      <c r="AC72" s="153">
        <v>17986</v>
      </c>
      <c r="AD72" s="4"/>
    </row>
    <row r="73" spans="1:30" s="2" customFormat="1" ht="86.25" customHeight="1" outlineLevel="1" x14ac:dyDescent="0.2">
      <c r="A73" s="150" t="s">
        <v>757</v>
      </c>
      <c r="B73" s="155" t="s">
        <v>846</v>
      </c>
      <c r="C73" s="152">
        <v>0</v>
      </c>
      <c r="D73" s="117">
        <f t="shared" si="52"/>
        <v>12465</v>
      </c>
      <c r="E73" s="138">
        <v>0</v>
      </c>
      <c r="F73" s="108">
        <f>I73</f>
        <v>0</v>
      </c>
      <c r="G73" s="108">
        <v>0</v>
      </c>
      <c r="H73" s="108">
        <v>0</v>
      </c>
      <c r="I73" s="108">
        <v>0</v>
      </c>
      <c r="J73" s="152">
        <v>0</v>
      </c>
      <c r="K73" s="117">
        <f t="shared" ref="K73:K81" si="55">L73+M73+N73</f>
        <v>0</v>
      </c>
      <c r="L73" s="117">
        <v>0</v>
      </c>
      <c r="M73" s="153">
        <v>0</v>
      </c>
      <c r="N73" s="117">
        <v>0</v>
      </c>
      <c r="O73" s="152">
        <v>0</v>
      </c>
      <c r="P73" s="117">
        <f>S73</f>
        <v>0</v>
      </c>
      <c r="Q73" s="117">
        <v>0</v>
      </c>
      <c r="R73" s="153">
        <v>0</v>
      </c>
      <c r="S73" s="117">
        <v>0</v>
      </c>
      <c r="T73" s="154">
        <v>0</v>
      </c>
      <c r="U73" s="153">
        <v>0</v>
      </c>
      <c r="V73" s="153">
        <v>0</v>
      </c>
      <c r="W73" s="153">
        <v>0</v>
      </c>
      <c r="X73" s="153">
        <v>0</v>
      </c>
      <c r="Y73" s="154">
        <v>0</v>
      </c>
      <c r="Z73" s="153">
        <f>AA73+AB73+AC73</f>
        <v>12465</v>
      </c>
      <c r="AA73" s="153">
        <v>0</v>
      </c>
      <c r="AB73" s="153">
        <v>0</v>
      </c>
      <c r="AC73" s="153">
        <v>12465</v>
      </c>
      <c r="AD73" s="4"/>
    </row>
    <row r="74" spans="1:30" s="2" customFormat="1" ht="93" customHeight="1" outlineLevel="1" x14ac:dyDescent="0.2">
      <c r="A74" s="150" t="s">
        <v>759</v>
      </c>
      <c r="B74" s="155" t="s">
        <v>847</v>
      </c>
      <c r="C74" s="152">
        <v>0</v>
      </c>
      <c r="D74" s="117">
        <f t="shared" si="52"/>
        <v>51172</v>
      </c>
      <c r="E74" s="138">
        <v>0</v>
      </c>
      <c r="F74" s="108">
        <v>0</v>
      </c>
      <c r="G74" s="108">
        <v>0</v>
      </c>
      <c r="H74" s="108">
        <v>0</v>
      </c>
      <c r="I74" s="108">
        <v>0</v>
      </c>
      <c r="J74" s="152">
        <v>0</v>
      </c>
      <c r="K74" s="117">
        <f t="shared" si="55"/>
        <v>0</v>
      </c>
      <c r="L74" s="117">
        <v>0</v>
      </c>
      <c r="M74" s="153">
        <v>0</v>
      </c>
      <c r="N74" s="117">
        <v>0</v>
      </c>
      <c r="O74" s="152">
        <v>0</v>
      </c>
      <c r="P74" s="117">
        <f>S74</f>
        <v>0</v>
      </c>
      <c r="Q74" s="117">
        <v>0</v>
      </c>
      <c r="R74" s="153">
        <v>0</v>
      </c>
      <c r="S74" s="117">
        <v>0</v>
      </c>
      <c r="T74" s="154">
        <v>0</v>
      </c>
      <c r="U74" s="153">
        <f>X74</f>
        <v>0</v>
      </c>
      <c r="V74" s="153">
        <v>0</v>
      </c>
      <c r="W74" s="153">
        <v>0</v>
      </c>
      <c r="X74" s="153">
        <v>0</v>
      </c>
      <c r="Y74" s="154">
        <v>0</v>
      </c>
      <c r="Z74" s="153">
        <f t="shared" ref="Z74:Z79" si="56">AA74+AB74+AC74</f>
        <v>51172</v>
      </c>
      <c r="AA74" s="153">
        <v>0</v>
      </c>
      <c r="AB74" s="153">
        <v>0</v>
      </c>
      <c r="AC74" s="153">
        <f>18214+32958</f>
        <v>51172</v>
      </c>
      <c r="AD74" s="4"/>
    </row>
    <row r="75" spans="1:30" s="2" customFormat="1" ht="102.75" customHeight="1" outlineLevel="1" x14ac:dyDescent="0.2">
      <c r="A75" s="150" t="s">
        <v>763</v>
      </c>
      <c r="B75" s="155" t="s">
        <v>107</v>
      </c>
      <c r="C75" s="152">
        <v>0</v>
      </c>
      <c r="D75" s="117">
        <f t="shared" si="52"/>
        <v>16750</v>
      </c>
      <c r="E75" s="138">
        <v>0</v>
      </c>
      <c r="F75" s="108">
        <f t="shared" ref="F75:F79" si="57">G75+H75+I75</f>
        <v>0</v>
      </c>
      <c r="G75" s="108">
        <v>0</v>
      </c>
      <c r="H75" s="108">
        <v>0</v>
      </c>
      <c r="I75" s="108">
        <v>0</v>
      </c>
      <c r="J75" s="152">
        <v>0</v>
      </c>
      <c r="K75" s="117">
        <f t="shared" si="55"/>
        <v>0</v>
      </c>
      <c r="L75" s="117">
        <v>0</v>
      </c>
      <c r="M75" s="153">
        <v>0</v>
      </c>
      <c r="N75" s="117">
        <v>0</v>
      </c>
      <c r="O75" s="152">
        <v>0</v>
      </c>
      <c r="P75" s="117">
        <f t="shared" ref="P75:P79" si="58">Q75+R75+S75</f>
        <v>0</v>
      </c>
      <c r="Q75" s="117">
        <v>0</v>
      </c>
      <c r="R75" s="153">
        <v>0</v>
      </c>
      <c r="S75" s="117">
        <v>0</v>
      </c>
      <c r="T75" s="154">
        <v>0</v>
      </c>
      <c r="U75" s="153">
        <f t="shared" ref="U75:U79" si="59">V75+W75+X75</f>
        <v>0</v>
      </c>
      <c r="V75" s="153">
        <v>0</v>
      </c>
      <c r="W75" s="153">
        <v>0</v>
      </c>
      <c r="X75" s="153">
        <v>0</v>
      </c>
      <c r="Y75" s="154">
        <v>0</v>
      </c>
      <c r="Z75" s="153">
        <f t="shared" si="56"/>
        <v>16750</v>
      </c>
      <c r="AA75" s="153">
        <v>0</v>
      </c>
      <c r="AB75" s="153">
        <v>0</v>
      </c>
      <c r="AC75" s="153">
        <f>5800+10950</f>
        <v>16750</v>
      </c>
      <c r="AD75" s="4"/>
    </row>
    <row r="76" spans="1:30" s="2" customFormat="1" ht="145.5" customHeight="1" outlineLevel="1" x14ac:dyDescent="0.2">
      <c r="A76" s="150" t="s">
        <v>974</v>
      </c>
      <c r="B76" s="155" t="s">
        <v>1302</v>
      </c>
      <c r="C76" s="152">
        <v>0</v>
      </c>
      <c r="D76" s="117">
        <f t="shared" ref="D76" si="60">F76+K76+P76+U76+Z76</f>
        <v>10232</v>
      </c>
      <c r="E76" s="138">
        <v>0</v>
      </c>
      <c r="F76" s="108">
        <f t="shared" si="57"/>
        <v>6871</v>
      </c>
      <c r="G76" s="108">
        <v>0</v>
      </c>
      <c r="H76" s="108">
        <v>0</v>
      </c>
      <c r="I76" s="108">
        <v>6871</v>
      </c>
      <c r="J76" s="152">
        <v>0</v>
      </c>
      <c r="K76" s="117">
        <f t="shared" si="55"/>
        <v>3361</v>
      </c>
      <c r="L76" s="117">
        <v>0</v>
      </c>
      <c r="M76" s="153">
        <v>0</v>
      </c>
      <c r="N76" s="117">
        <v>3361</v>
      </c>
      <c r="O76" s="152">
        <v>0</v>
      </c>
      <c r="P76" s="117">
        <f t="shared" si="58"/>
        <v>0</v>
      </c>
      <c r="Q76" s="117">
        <v>0</v>
      </c>
      <c r="R76" s="153">
        <v>0</v>
      </c>
      <c r="S76" s="117">
        <v>0</v>
      </c>
      <c r="T76" s="154">
        <v>0</v>
      </c>
      <c r="U76" s="153">
        <f t="shared" si="59"/>
        <v>0</v>
      </c>
      <c r="V76" s="153">
        <v>0</v>
      </c>
      <c r="W76" s="153">
        <v>0</v>
      </c>
      <c r="X76" s="153">
        <v>0</v>
      </c>
      <c r="Y76" s="154">
        <v>0</v>
      </c>
      <c r="Z76" s="153">
        <f t="shared" si="56"/>
        <v>0</v>
      </c>
      <c r="AA76" s="153">
        <v>0</v>
      </c>
      <c r="AB76" s="153">
        <v>0</v>
      </c>
      <c r="AC76" s="153">
        <v>0</v>
      </c>
      <c r="AD76" s="4"/>
    </row>
    <row r="77" spans="1:30" s="2" customFormat="1" ht="73.5" customHeight="1" outlineLevel="1" x14ac:dyDescent="0.2">
      <c r="A77" s="150" t="s">
        <v>975</v>
      </c>
      <c r="B77" s="155" t="s">
        <v>976</v>
      </c>
      <c r="C77" s="152">
        <v>0</v>
      </c>
      <c r="D77" s="117">
        <f t="shared" ref="D77" si="61">F77+K77+P77+U77+Z77</f>
        <v>0</v>
      </c>
      <c r="E77" s="138">
        <v>0</v>
      </c>
      <c r="F77" s="108">
        <f t="shared" si="57"/>
        <v>0</v>
      </c>
      <c r="G77" s="108">
        <v>0</v>
      </c>
      <c r="H77" s="108">
        <v>0</v>
      </c>
      <c r="I77" s="108">
        <v>0</v>
      </c>
      <c r="J77" s="152">
        <v>0</v>
      </c>
      <c r="K77" s="117">
        <f t="shared" si="55"/>
        <v>0</v>
      </c>
      <c r="L77" s="117">
        <v>0</v>
      </c>
      <c r="M77" s="153">
        <v>0</v>
      </c>
      <c r="N77" s="117">
        <v>0</v>
      </c>
      <c r="O77" s="152">
        <v>0</v>
      </c>
      <c r="P77" s="117">
        <f t="shared" si="58"/>
        <v>0</v>
      </c>
      <c r="Q77" s="117">
        <v>0</v>
      </c>
      <c r="R77" s="153">
        <v>0</v>
      </c>
      <c r="S77" s="117">
        <v>0</v>
      </c>
      <c r="T77" s="154">
        <v>0</v>
      </c>
      <c r="U77" s="153">
        <f t="shared" si="59"/>
        <v>0</v>
      </c>
      <c r="V77" s="153">
        <v>0</v>
      </c>
      <c r="W77" s="153">
        <v>0</v>
      </c>
      <c r="X77" s="153">
        <v>0</v>
      </c>
      <c r="Y77" s="154">
        <v>0</v>
      </c>
      <c r="Z77" s="153">
        <f t="shared" si="56"/>
        <v>0</v>
      </c>
      <c r="AA77" s="153">
        <v>0</v>
      </c>
      <c r="AB77" s="153">
        <v>0</v>
      </c>
      <c r="AC77" s="153">
        <v>0</v>
      </c>
      <c r="AD77" s="4"/>
    </row>
    <row r="78" spans="1:30" s="2" customFormat="1" ht="165.75" customHeight="1" outlineLevel="1" x14ac:dyDescent="0.2">
      <c r="A78" s="150" t="s">
        <v>978</v>
      </c>
      <c r="B78" s="155" t="s">
        <v>977</v>
      </c>
      <c r="C78" s="152">
        <v>0</v>
      </c>
      <c r="D78" s="117">
        <f t="shared" ref="D78" si="62">F78+K78+P78+U78+Z78</f>
        <v>3016</v>
      </c>
      <c r="E78" s="138">
        <v>0</v>
      </c>
      <c r="F78" s="108">
        <f t="shared" si="57"/>
        <v>1512</v>
      </c>
      <c r="G78" s="108">
        <v>0</v>
      </c>
      <c r="H78" s="108">
        <v>0</v>
      </c>
      <c r="I78" s="108">
        <v>1512</v>
      </c>
      <c r="J78" s="152">
        <v>0</v>
      </c>
      <c r="K78" s="117">
        <f t="shared" si="55"/>
        <v>1504</v>
      </c>
      <c r="L78" s="117">
        <v>0</v>
      </c>
      <c r="M78" s="153">
        <v>0</v>
      </c>
      <c r="N78" s="117">
        <v>1504</v>
      </c>
      <c r="O78" s="152">
        <v>0</v>
      </c>
      <c r="P78" s="117">
        <f t="shared" si="58"/>
        <v>0</v>
      </c>
      <c r="Q78" s="117">
        <v>0</v>
      </c>
      <c r="R78" s="153">
        <v>0</v>
      </c>
      <c r="S78" s="117">
        <v>0</v>
      </c>
      <c r="T78" s="154">
        <v>0</v>
      </c>
      <c r="U78" s="153">
        <f t="shared" si="59"/>
        <v>0</v>
      </c>
      <c r="V78" s="153">
        <v>0</v>
      </c>
      <c r="W78" s="153">
        <v>0</v>
      </c>
      <c r="X78" s="153">
        <v>0</v>
      </c>
      <c r="Y78" s="154">
        <v>0</v>
      </c>
      <c r="Z78" s="153">
        <f t="shared" si="56"/>
        <v>0</v>
      </c>
      <c r="AA78" s="153">
        <v>0</v>
      </c>
      <c r="AB78" s="153">
        <v>0</v>
      </c>
      <c r="AC78" s="153">
        <v>0</v>
      </c>
      <c r="AD78" s="4"/>
    </row>
    <row r="79" spans="1:30" s="2" customFormat="1" ht="75" customHeight="1" outlineLevel="1" x14ac:dyDescent="0.2">
      <c r="A79" s="150" t="s">
        <v>1016</v>
      </c>
      <c r="B79" s="155" t="s">
        <v>979</v>
      </c>
      <c r="C79" s="152">
        <v>0</v>
      </c>
      <c r="D79" s="117">
        <f t="shared" ref="D79" si="63">F79+K79+P79+U79+Z79</f>
        <v>1100</v>
      </c>
      <c r="E79" s="138">
        <v>0</v>
      </c>
      <c r="F79" s="108">
        <f t="shared" si="57"/>
        <v>1100</v>
      </c>
      <c r="G79" s="108">
        <v>0</v>
      </c>
      <c r="H79" s="108">
        <v>0</v>
      </c>
      <c r="I79" s="108">
        <v>1100</v>
      </c>
      <c r="J79" s="152">
        <v>0</v>
      </c>
      <c r="K79" s="117">
        <f t="shared" si="55"/>
        <v>0</v>
      </c>
      <c r="L79" s="117">
        <v>0</v>
      </c>
      <c r="M79" s="153">
        <v>0</v>
      </c>
      <c r="N79" s="117">
        <v>0</v>
      </c>
      <c r="O79" s="152">
        <v>0</v>
      </c>
      <c r="P79" s="117">
        <f t="shared" si="58"/>
        <v>0</v>
      </c>
      <c r="Q79" s="117">
        <v>0</v>
      </c>
      <c r="R79" s="153">
        <v>0</v>
      </c>
      <c r="S79" s="117">
        <v>0</v>
      </c>
      <c r="T79" s="154">
        <v>0</v>
      </c>
      <c r="U79" s="153">
        <f t="shared" si="59"/>
        <v>0</v>
      </c>
      <c r="V79" s="153">
        <v>0</v>
      </c>
      <c r="W79" s="153">
        <v>0</v>
      </c>
      <c r="X79" s="153">
        <v>0</v>
      </c>
      <c r="Y79" s="154">
        <v>0</v>
      </c>
      <c r="Z79" s="153">
        <f t="shared" si="56"/>
        <v>0</v>
      </c>
      <c r="AA79" s="153">
        <v>0</v>
      </c>
      <c r="AB79" s="153">
        <v>0</v>
      </c>
      <c r="AC79" s="153">
        <v>0</v>
      </c>
      <c r="AD79" s="4"/>
    </row>
    <row r="80" spans="1:30" s="2" customFormat="1" ht="110.45" customHeight="1" outlineLevel="1" x14ac:dyDescent="0.2">
      <c r="A80" s="150" t="s">
        <v>1017</v>
      </c>
      <c r="B80" s="155" t="s">
        <v>1018</v>
      </c>
      <c r="C80" s="152">
        <v>0</v>
      </c>
      <c r="D80" s="117">
        <f t="shared" ref="D80:D81" si="64">F80+K80+P80+U80+Z80</f>
        <v>13280</v>
      </c>
      <c r="E80" s="138">
        <v>0</v>
      </c>
      <c r="F80" s="108">
        <f t="shared" ref="F80:F81" si="65">G80+H80+I80</f>
        <v>6923</v>
      </c>
      <c r="G80" s="108">
        <v>0</v>
      </c>
      <c r="H80" s="108">
        <v>6590</v>
      </c>
      <c r="I80" s="108">
        <v>333</v>
      </c>
      <c r="J80" s="152">
        <v>0</v>
      </c>
      <c r="K80" s="117">
        <f t="shared" si="55"/>
        <v>6357</v>
      </c>
      <c r="L80" s="117">
        <v>0</v>
      </c>
      <c r="M80" s="153">
        <v>0</v>
      </c>
      <c r="N80" s="117">
        <v>6357</v>
      </c>
      <c r="O80" s="152">
        <v>0</v>
      </c>
      <c r="P80" s="117">
        <f t="shared" ref="P80:P81" si="66">Q80+R80+S80</f>
        <v>0</v>
      </c>
      <c r="Q80" s="117">
        <v>0</v>
      </c>
      <c r="R80" s="153">
        <v>0</v>
      </c>
      <c r="S80" s="117">
        <v>0</v>
      </c>
      <c r="T80" s="154">
        <v>0</v>
      </c>
      <c r="U80" s="153">
        <f t="shared" ref="U80:U81" si="67">V80+W80+X80</f>
        <v>0</v>
      </c>
      <c r="V80" s="153">
        <v>0</v>
      </c>
      <c r="W80" s="153">
        <v>0</v>
      </c>
      <c r="X80" s="153">
        <v>0</v>
      </c>
      <c r="Y80" s="154">
        <v>0</v>
      </c>
      <c r="Z80" s="153">
        <f t="shared" ref="Z80:Z81" si="68">AA80+AB80+AC80</f>
        <v>0</v>
      </c>
      <c r="AA80" s="153">
        <v>0</v>
      </c>
      <c r="AB80" s="153">
        <v>0</v>
      </c>
      <c r="AC80" s="153">
        <v>0</v>
      </c>
      <c r="AD80" s="4"/>
    </row>
    <row r="81" spans="1:31" s="2" customFormat="1" ht="236.45" customHeight="1" outlineLevel="1" x14ac:dyDescent="0.2">
      <c r="A81" s="150" t="s">
        <v>1149</v>
      </c>
      <c r="B81" s="155" t="s">
        <v>1019</v>
      </c>
      <c r="C81" s="152">
        <v>0</v>
      </c>
      <c r="D81" s="117">
        <f t="shared" si="64"/>
        <v>778</v>
      </c>
      <c r="E81" s="138">
        <v>0</v>
      </c>
      <c r="F81" s="108">
        <f t="shared" si="65"/>
        <v>778</v>
      </c>
      <c r="G81" s="108">
        <v>0</v>
      </c>
      <c r="H81" s="108">
        <v>0</v>
      </c>
      <c r="I81" s="108">
        <v>778</v>
      </c>
      <c r="J81" s="152">
        <v>0</v>
      </c>
      <c r="K81" s="117">
        <f t="shared" si="55"/>
        <v>0</v>
      </c>
      <c r="L81" s="117">
        <v>0</v>
      </c>
      <c r="M81" s="153">
        <v>0</v>
      </c>
      <c r="N81" s="117">
        <v>0</v>
      </c>
      <c r="O81" s="152">
        <v>0</v>
      </c>
      <c r="P81" s="117">
        <f t="shared" si="66"/>
        <v>0</v>
      </c>
      <c r="Q81" s="117">
        <v>0</v>
      </c>
      <c r="R81" s="153">
        <v>0</v>
      </c>
      <c r="S81" s="117">
        <v>0</v>
      </c>
      <c r="T81" s="154">
        <v>0</v>
      </c>
      <c r="U81" s="153">
        <f t="shared" si="67"/>
        <v>0</v>
      </c>
      <c r="V81" s="153">
        <v>0</v>
      </c>
      <c r="W81" s="153">
        <v>0</v>
      </c>
      <c r="X81" s="153">
        <v>0</v>
      </c>
      <c r="Y81" s="154">
        <v>0</v>
      </c>
      <c r="Z81" s="153">
        <f t="shared" si="68"/>
        <v>0</v>
      </c>
      <c r="AA81" s="153">
        <v>0</v>
      </c>
      <c r="AB81" s="153">
        <v>0</v>
      </c>
      <c r="AC81" s="153">
        <v>0</v>
      </c>
      <c r="AD81" s="4"/>
    </row>
    <row r="82" spans="1:31" s="2" customFormat="1" ht="116.25" customHeight="1" outlineLevel="1" x14ac:dyDescent="0.2">
      <c r="A82" s="150" t="s">
        <v>1150</v>
      </c>
      <c r="B82" s="155" t="s">
        <v>1152</v>
      </c>
      <c r="C82" s="152">
        <v>0</v>
      </c>
      <c r="D82" s="117">
        <f t="shared" ref="D82:D86" si="69">F82+K82+P82+U82+Z82</f>
        <v>4370</v>
      </c>
      <c r="E82" s="138">
        <v>0</v>
      </c>
      <c r="F82" s="108">
        <f t="shared" ref="F82:F86" si="70">G82+H82+I82</f>
        <v>4370</v>
      </c>
      <c r="G82" s="108">
        <v>0</v>
      </c>
      <c r="H82" s="108">
        <v>4160</v>
      </c>
      <c r="I82" s="108">
        <v>210</v>
      </c>
      <c r="J82" s="152">
        <v>0</v>
      </c>
      <c r="K82" s="117">
        <f t="shared" ref="K82:K86" si="71">L82+M82+N82</f>
        <v>0</v>
      </c>
      <c r="L82" s="117">
        <v>0</v>
      </c>
      <c r="M82" s="153">
        <v>0</v>
      </c>
      <c r="N82" s="117">
        <v>0</v>
      </c>
      <c r="O82" s="152">
        <v>0</v>
      </c>
      <c r="P82" s="117">
        <f t="shared" ref="P82:P86" si="72">Q82+R82+S82</f>
        <v>0</v>
      </c>
      <c r="Q82" s="117">
        <v>0</v>
      </c>
      <c r="R82" s="153">
        <v>0</v>
      </c>
      <c r="S82" s="117">
        <v>0</v>
      </c>
      <c r="T82" s="154">
        <v>0</v>
      </c>
      <c r="U82" s="153">
        <f t="shared" ref="U82:U86" si="73">V82+W82+X82</f>
        <v>0</v>
      </c>
      <c r="V82" s="153">
        <v>0</v>
      </c>
      <c r="W82" s="153">
        <v>0</v>
      </c>
      <c r="X82" s="153">
        <v>0</v>
      </c>
      <c r="Y82" s="154">
        <v>0</v>
      </c>
      <c r="Z82" s="153">
        <f t="shared" ref="Z82:Z86" si="74">AA82+AB82+AC82</f>
        <v>0</v>
      </c>
      <c r="AA82" s="153">
        <v>0</v>
      </c>
      <c r="AB82" s="153">
        <v>0</v>
      </c>
      <c r="AC82" s="153">
        <v>0</v>
      </c>
      <c r="AD82" s="4"/>
    </row>
    <row r="83" spans="1:31" s="2" customFormat="1" ht="109.5" customHeight="1" outlineLevel="1" x14ac:dyDescent="0.2">
      <c r="A83" s="150" t="s">
        <v>1151</v>
      </c>
      <c r="B83" s="155" t="s">
        <v>1153</v>
      </c>
      <c r="C83" s="152">
        <v>0</v>
      </c>
      <c r="D83" s="117">
        <f t="shared" si="69"/>
        <v>4081</v>
      </c>
      <c r="E83" s="138">
        <v>0</v>
      </c>
      <c r="F83" s="108">
        <f t="shared" si="70"/>
        <v>4081</v>
      </c>
      <c r="G83" s="108">
        <v>0</v>
      </c>
      <c r="H83" s="108">
        <v>3885</v>
      </c>
      <c r="I83" s="108">
        <v>196</v>
      </c>
      <c r="J83" s="152">
        <v>0</v>
      </c>
      <c r="K83" s="117">
        <f t="shared" si="71"/>
        <v>0</v>
      </c>
      <c r="L83" s="117">
        <v>0</v>
      </c>
      <c r="M83" s="153">
        <v>0</v>
      </c>
      <c r="N83" s="117">
        <v>0</v>
      </c>
      <c r="O83" s="152">
        <v>0</v>
      </c>
      <c r="P83" s="117">
        <f t="shared" si="72"/>
        <v>0</v>
      </c>
      <c r="Q83" s="117">
        <v>0</v>
      </c>
      <c r="R83" s="153">
        <v>0</v>
      </c>
      <c r="S83" s="117">
        <v>0</v>
      </c>
      <c r="T83" s="154">
        <v>0</v>
      </c>
      <c r="U83" s="153">
        <f t="shared" si="73"/>
        <v>0</v>
      </c>
      <c r="V83" s="153">
        <v>0</v>
      </c>
      <c r="W83" s="153">
        <v>0</v>
      </c>
      <c r="X83" s="153">
        <v>0</v>
      </c>
      <c r="Y83" s="154">
        <v>0</v>
      </c>
      <c r="Z83" s="153">
        <f t="shared" si="74"/>
        <v>0</v>
      </c>
      <c r="AA83" s="153">
        <v>0</v>
      </c>
      <c r="AB83" s="153">
        <v>0</v>
      </c>
      <c r="AC83" s="153">
        <v>0</v>
      </c>
      <c r="AD83" s="4"/>
    </row>
    <row r="84" spans="1:31" s="2" customFormat="1" ht="105.6" customHeight="1" outlineLevel="1" x14ac:dyDescent="0.2">
      <c r="A84" s="150" t="s">
        <v>1201</v>
      </c>
      <c r="B84" s="155" t="s">
        <v>1154</v>
      </c>
      <c r="C84" s="152">
        <v>0</v>
      </c>
      <c r="D84" s="117">
        <f t="shared" si="69"/>
        <v>1786</v>
      </c>
      <c r="E84" s="138">
        <v>0</v>
      </c>
      <c r="F84" s="108">
        <f t="shared" si="70"/>
        <v>1786</v>
      </c>
      <c r="G84" s="108">
        <v>0</v>
      </c>
      <c r="H84" s="108">
        <v>1700</v>
      </c>
      <c r="I84" s="108">
        <v>86</v>
      </c>
      <c r="J84" s="152">
        <v>0</v>
      </c>
      <c r="K84" s="117">
        <f t="shared" si="71"/>
        <v>0</v>
      </c>
      <c r="L84" s="117">
        <v>0</v>
      </c>
      <c r="M84" s="153">
        <v>0</v>
      </c>
      <c r="N84" s="117">
        <v>0</v>
      </c>
      <c r="O84" s="152">
        <v>0</v>
      </c>
      <c r="P84" s="117">
        <f t="shared" si="72"/>
        <v>0</v>
      </c>
      <c r="Q84" s="117">
        <v>0</v>
      </c>
      <c r="R84" s="153">
        <v>0</v>
      </c>
      <c r="S84" s="117">
        <v>0</v>
      </c>
      <c r="T84" s="154">
        <v>0</v>
      </c>
      <c r="U84" s="153">
        <f t="shared" si="73"/>
        <v>0</v>
      </c>
      <c r="V84" s="153">
        <v>0</v>
      </c>
      <c r="W84" s="153">
        <v>0</v>
      </c>
      <c r="X84" s="153">
        <v>0</v>
      </c>
      <c r="Y84" s="154">
        <v>0</v>
      </c>
      <c r="Z84" s="153">
        <f t="shared" si="74"/>
        <v>0</v>
      </c>
      <c r="AA84" s="153">
        <v>0</v>
      </c>
      <c r="AB84" s="153">
        <v>0</v>
      </c>
      <c r="AC84" s="153">
        <v>0</v>
      </c>
      <c r="AD84" s="4"/>
    </row>
    <row r="85" spans="1:31" s="2" customFormat="1" ht="105.6" customHeight="1" outlineLevel="1" x14ac:dyDescent="0.2">
      <c r="A85" s="150" t="s">
        <v>1366</v>
      </c>
      <c r="B85" s="155" t="s">
        <v>1364</v>
      </c>
      <c r="C85" s="152">
        <v>0</v>
      </c>
      <c r="D85" s="117">
        <f t="shared" si="69"/>
        <v>3041</v>
      </c>
      <c r="E85" s="138">
        <v>0</v>
      </c>
      <c r="F85" s="108">
        <f t="shared" si="70"/>
        <v>3041</v>
      </c>
      <c r="G85" s="108">
        <v>0</v>
      </c>
      <c r="H85" s="108">
        <v>0</v>
      </c>
      <c r="I85" s="108">
        <v>3041</v>
      </c>
      <c r="J85" s="152">
        <v>0</v>
      </c>
      <c r="K85" s="117">
        <f t="shared" si="71"/>
        <v>0</v>
      </c>
      <c r="L85" s="117">
        <v>0</v>
      </c>
      <c r="M85" s="153">
        <v>0</v>
      </c>
      <c r="N85" s="117">
        <v>0</v>
      </c>
      <c r="O85" s="152">
        <v>0</v>
      </c>
      <c r="P85" s="117">
        <f t="shared" si="72"/>
        <v>0</v>
      </c>
      <c r="Q85" s="117">
        <v>0</v>
      </c>
      <c r="R85" s="153">
        <v>0</v>
      </c>
      <c r="S85" s="117">
        <v>0</v>
      </c>
      <c r="T85" s="154">
        <v>0</v>
      </c>
      <c r="U85" s="153">
        <f t="shared" si="73"/>
        <v>0</v>
      </c>
      <c r="V85" s="153">
        <v>0</v>
      </c>
      <c r="W85" s="153">
        <v>0</v>
      </c>
      <c r="X85" s="153">
        <v>0</v>
      </c>
      <c r="Y85" s="154">
        <v>0</v>
      </c>
      <c r="Z85" s="153">
        <f t="shared" si="74"/>
        <v>0</v>
      </c>
      <c r="AA85" s="153">
        <v>0</v>
      </c>
      <c r="AB85" s="153">
        <v>0</v>
      </c>
      <c r="AC85" s="153">
        <v>0</v>
      </c>
      <c r="AD85" s="4"/>
    </row>
    <row r="86" spans="1:31" s="2" customFormat="1" ht="105.6" customHeight="1" outlineLevel="1" x14ac:dyDescent="0.2">
      <c r="A86" s="150" t="s">
        <v>1367</v>
      </c>
      <c r="B86" s="155" t="s">
        <v>1365</v>
      </c>
      <c r="C86" s="152">
        <v>0</v>
      </c>
      <c r="D86" s="117">
        <f t="shared" si="69"/>
        <v>3893</v>
      </c>
      <c r="E86" s="138">
        <v>0</v>
      </c>
      <c r="F86" s="108">
        <f t="shared" si="70"/>
        <v>3893</v>
      </c>
      <c r="G86" s="108">
        <v>0</v>
      </c>
      <c r="H86" s="108">
        <v>0</v>
      </c>
      <c r="I86" s="108">
        <f>3893</f>
        <v>3893</v>
      </c>
      <c r="J86" s="152">
        <v>0</v>
      </c>
      <c r="K86" s="117">
        <f t="shared" si="71"/>
        <v>0</v>
      </c>
      <c r="L86" s="117">
        <v>0</v>
      </c>
      <c r="M86" s="153">
        <v>0</v>
      </c>
      <c r="N86" s="117">
        <v>0</v>
      </c>
      <c r="O86" s="152">
        <v>0</v>
      </c>
      <c r="P86" s="117">
        <f t="shared" si="72"/>
        <v>0</v>
      </c>
      <c r="Q86" s="117">
        <v>0</v>
      </c>
      <c r="R86" s="153">
        <v>0</v>
      </c>
      <c r="S86" s="117">
        <v>0</v>
      </c>
      <c r="T86" s="154">
        <v>0</v>
      </c>
      <c r="U86" s="153">
        <f t="shared" si="73"/>
        <v>0</v>
      </c>
      <c r="V86" s="153">
        <v>0</v>
      </c>
      <c r="W86" s="153">
        <v>0</v>
      </c>
      <c r="X86" s="153">
        <v>0</v>
      </c>
      <c r="Y86" s="154">
        <v>0</v>
      </c>
      <c r="Z86" s="153">
        <f t="shared" si="74"/>
        <v>0</v>
      </c>
      <c r="AA86" s="153">
        <v>0</v>
      </c>
      <c r="AB86" s="153">
        <v>0</v>
      </c>
      <c r="AC86" s="153">
        <v>0</v>
      </c>
      <c r="AD86" s="4"/>
    </row>
    <row r="87" spans="1:31" s="2" customFormat="1" ht="72" customHeight="1" outlineLevel="1" x14ac:dyDescent="0.2">
      <c r="A87" s="150" t="s">
        <v>1405</v>
      </c>
      <c r="B87" s="155" t="s">
        <v>1404</v>
      </c>
      <c r="C87" s="152">
        <v>0</v>
      </c>
      <c r="D87" s="117">
        <f t="shared" ref="D87" si="75">F87+K87+P87+U87+Z87</f>
        <v>263</v>
      </c>
      <c r="E87" s="138">
        <v>0</v>
      </c>
      <c r="F87" s="108">
        <f t="shared" ref="F87" si="76">G87+H87+I87</f>
        <v>0</v>
      </c>
      <c r="G87" s="108">
        <v>0</v>
      </c>
      <c r="H87" s="108">
        <v>0</v>
      </c>
      <c r="I87" s="108">
        <v>0</v>
      </c>
      <c r="J87" s="152">
        <v>0</v>
      </c>
      <c r="K87" s="117">
        <f t="shared" ref="K87" si="77">L87+M87+N87</f>
        <v>263</v>
      </c>
      <c r="L87" s="117">
        <v>0</v>
      </c>
      <c r="M87" s="153">
        <v>0</v>
      </c>
      <c r="N87" s="117">
        <v>263</v>
      </c>
      <c r="O87" s="152">
        <v>0</v>
      </c>
      <c r="P87" s="117">
        <f t="shared" ref="P87" si="78">Q87+R87+S87</f>
        <v>0</v>
      </c>
      <c r="Q87" s="117">
        <v>0</v>
      </c>
      <c r="R87" s="153">
        <v>0</v>
      </c>
      <c r="S87" s="117">
        <v>0</v>
      </c>
      <c r="T87" s="154">
        <v>0</v>
      </c>
      <c r="U87" s="153">
        <f t="shared" ref="U87" si="79">V87+W87+X87</f>
        <v>0</v>
      </c>
      <c r="V87" s="153">
        <v>0</v>
      </c>
      <c r="W87" s="153">
        <v>0</v>
      </c>
      <c r="X87" s="153">
        <v>0</v>
      </c>
      <c r="Y87" s="154">
        <v>0</v>
      </c>
      <c r="Z87" s="153">
        <f t="shared" ref="Z87" si="80">AA87+AB87+AC87</f>
        <v>0</v>
      </c>
      <c r="AA87" s="153">
        <v>0</v>
      </c>
      <c r="AB87" s="153">
        <v>0</v>
      </c>
      <c r="AC87" s="153">
        <v>0</v>
      </c>
      <c r="AD87" s="4"/>
    </row>
    <row r="88" spans="1:31" s="2" customFormat="1" ht="87" customHeight="1" outlineLevel="1" x14ac:dyDescent="0.2">
      <c r="A88" s="150" t="s">
        <v>1416</v>
      </c>
      <c r="B88" s="155" t="s">
        <v>1418</v>
      </c>
      <c r="C88" s="152">
        <v>0</v>
      </c>
      <c r="D88" s="117">
        <f t="shared" ref="D88:D89" si="81">F88+K88+P88+U88+Z88</f>
        <v>2016</v>
      </c>
      <c r="E88" s="138">
        <v>0</v>
      </c>
      <c r="F88" s="108">
        <f t="shared" ref="F88:F89" si="82">G88+H88+I88</f>
        <v>0</v>
      </c>
      <c r="G88" s="108">
        <v>0</v>
      </c>
      <c r="H88" s="108">
        <v>0</v>
      </c>
      <c r="I88" s="108">
        <v>0</v>
      </c>
      <c r="J88" s="152">
        <v>0</v>
      </c>
      <c r="K88" s="117">
        <f t="shared" ref="K88:K89" si="83">L88+M88+N88</f>
        <v>2016</v>
      </c>
      <c r="L88" s="117">
        <v>0</v>
      </c>
      <c r="M88" s="153">
        <v>0</v>
      </c>
      <c r="N88" s="117">
        <v>2016</v>
      </c>
      <c r="O88" s="152">
        <v>0</v>
      </c>
      <c r="P88" s="117">
        <f t="shared" ref="P88:P89" si="84">Q88+R88+S88</f>
        <v>0</v>
      </c>
      <c r="Q88" s="117">
        <v>0</v>
      </c>
      <c r="R88" s="153">
        <v>0</v>
      </c>
      <c r="S88" s="117">
        <v>0</v>
      </c>
      <c r="T88" s="154">
        <v>0</v>
      </c>
      <c r="U88" s="153">
        <f t="shared" ref="U88:U89" si="85">V88+W88+X88</f>
        <v>0</v>
      </c>
      <c r="V88" s="153">
        <v>0</v>
      </c>
      <c r="W88" s="153">
        <v>0</v>
      </c>
      <c r="X88" s="153">
        <v>0</v>
      </c>
      <c r="Y88" s="154">
        <v>0</v>
      </c>
      <c r="Z88" s="153">
        <f t="shared" ref="Z88:Z89" si="86">AA88+AB88+AC88</f>
        <v>0</v>
      </c>
      <c r="AA88" s="153">
        <v>0</v>
      </c>
      <c r="AB88" s="153">
        <v>0</v>
      </c>
      <c r="AC88" s="153">
        <v>0</v>
      </c>
      <c r="AD88" s="4"/>
    </row>
    <row r="89" spans="1:31" s="2" customFormat="1" ht="72" customHeight="1" outlineLevel="1" x14ac:dyDescent="0.2">
      <c r="A89" s="150" t="s">
        <v>1417</v>
      </c>
      <c r="B89" s="155" t="s">
        <v>1419</v>
      </c>
      <c r="C89" s="152">
        <v>0</v>
      </c>
      <c r="D89" s="117">
        <f t="shared" si="81"/>
        <v>476</v>
      </c>
      <c r="E89" s="138">
        <v>0</v>
      </c>
      <c r="F89" s="108">
        <f t="shared" si="82"/>
        <v>0</v>
      </c>
      <c r="G89" s="108">
        <v>0</v>
      </c>
      <c r="H89" s="108">
        <v>0</v>
      </c>
      <c r="I89" s="108">
        <v>0</v>
      </c>
      <c r="J89" s="152">
        <v>0</v>
      </c>
      <c r="K89" s="117">
        <f t="shared" si="83"/>
        <v>476</v>
      </c>
      <c r="L89" s="117">
        <v>0</v>
      </c>
      <c r="M89" s="153">
        <v>0</v>
      </c>
      <c r="N89" s="117">
        <v>476</v>
      </c>
      <c r="O89" s="152">
        <v>0</v>
      </c>
      <c r="P89" s="117">
        <f t="shared" si="84"/>
        <v>0</v>
      </c>
      <c r="Q89" s="117">
        <v>0</v>
      </c>
      <c r="R89" s="153">
        <v>0</v>
      </c>
      <c r="S89" s="117">
        <v>0</v>
      </c>
      <c r="T89" s="154">
        <v>0</v>
      </c>
      <c r="U89" s="153">
        <f t="shared" si="85"/>
        <v>0</v>
      </c>
      <c r="V89" s="153">
        <v>0</v>
      </c>
      <c r="W89" s="153">
        <v>0</v>
      </c>
      <c r="X89" s="153">
        <v>0</v>
      </c>
      <c r="Y89" s="154">
        <v>0</v>
      </c>
      <c r="Z89" s="153">
        <f t="shared" si="86"/>
        <v>0</v>
      </c>
      <c r="AA89" s="153">
        <v>0</v>
      </c>
      <c r="AB89" s="153">
        <v>0</v>
      </c>
      <c r="AC89" s="153">
        <v>0</v>
      </c>
      <c r="AD89" s="4"/>
    </row>
    <row r="90" spans="1:31" s="2" customFormat="1" ht="31.5" customHeight="1" outlineLevel="1" x14ac:dyDescent="0.2">
      <c r="A90" s="150" t="s">
        <v>1570</v>
      </c>
      <c r="B90" s="155" t="s">
        <v>1569</v>
      </c>
      <c r="C90" s="152">
        <v>0</v>
      </c>
      <c r="D90" s="117">
        <f t="shared" ref="D90" si="87">F90+K90+P90+U90+Z90</f>
        <v>988</v>
      </c>
      <c r="E90" s="138">
        <v>0</v>
      </c>
      <c r="F90" s="108">
        <f t="shared" ref="F90" si="88">G90+H90+I90</f>
        <v>988</v>
      </c>
      <c r="G90" s="108">
        <v>0</v>
      </c>
      <c r="H90" s="108">
        <v>0</v>
      </c>
      <c r="I90" s="108">
        <v>988</v>
      </c>
      <c r="J90" s="152">
        <v>0</v>
      </c>
      <c r="K90" s="117">
        <f t="shared" ref="K90" si="89">L90+M90+N90</f>
        <v>0</v>
      </c>
      <c r="L90" s="117">
        <v>0</v>
      </c>
      <c r="M90" s="153">
        <v>0</v>
      </c>
      <c r="N90" s="117">
        <v>0</v>
      </c>
      <c r="O90" s="152">
        <v>0</v>
      </c>
      <c r="P90" s="117">
        <f t="shared" ref="P90" si="90">Q90+R90+S90</f>
        <v>0</v>
      </c>
      <c r="Q90" s="117">
        <v>0</v>
      </c>
      <c r="R90" s="153">
        <v>0</v>
      </c>
      <c r="S90" s="117">
        <v>0</v>
      </c>
      <c r="T90" s="154">
        <v>0</v>
      </c>
      <c r="U90" s="153">
        <f t="shared" ref="U90" si="91">V90+W90+X90</f>
        <v>0</v>
      </c>
      <c r="V90" s="153">
        <v>0</v>
      </c>
      <c r="W90" s="153">
        <v>0</v>
      </c>
      <c r="X90" s="153">
        <v>0</v>
      </c>
      <c r="Y90" s="154">
        <v>0</v>
      </c>
      <c r="Z90" s="153">
        <f t="shared" ref="Z90" si="92">AA90+AB90+AC90</f>
        <v>0</v>
      </c>
      <c r="AA90" s="153">
        <v>0</v>
      </c>
      <c r="AB90" s="153">
        <v>0</v>
      </c>
      <c r="AC90" s="153">
        <v>0</v>
      </c>
      <c r="AD90" s="4"/>
    </row>
    <row r="91" spans="1:31" s="2" customFormat="1" ht="91.15" customHeight="1" x14ac:dyDescent="0.2">
      <c r="A91" s="156"/>
      <c r="B91" s="157" t="s">
        <v>104</v>
      </c>
      <c r="C91" s="158">
        <f>SUM(C68:C90)</f>
        <v>0</v>
      </c>
      <c r="D91" s="112">
        <f>SUM(D68:D90)</f>
        <v>178761</v>
      </c>
      <c r="E91" s="158">
        <f t="shared" ref="E91:AC91" si="93">SUM(E68:E90)</f>
        <v>0</v>
      </c>
      <c r="F91" s="112">
        <f t="shared" si="93"/>
        <v>45344</v>
      </c>
      <c r="G91" s="112">
        <f t="shared" si="93"/>
        <v>0</v>
      </c>
      <c r="H91" s="112">
        <f t="shared" si="93"/>
        <v>16335</v>
      </c>
      <c r="I91" s="112">
        <f t="shared" si="93"/>
        <v>29009</v>
      </c>
      <c r="J91" s="158">
        <f t="shared" si="93"/>
        <v>0</v>
      </c>
      <c r="K91" s="112">
        <f>SUM(K68:K90)</f>
        <v>19293</v>
      </c>
      <c r="L91" s="112">
        <f t="shared" si="93"/>
        <v>0</v>
      </c>
      <c r="M91" s="112">
        <f t="shared" si="93"/>
        <v>0</v>
      </c>
      <c r="N91" s="112">
        <f t="shared" si="93"/>
        <v>19293</v>
      </c>
      <c r="O91" s="158">
        <f t="shared" si="93"/>
        <v>0</v>
      </c>
      <c r="P91" s="112">
        <f t="shared" si="93"/>
        <v>4887</v>
      </c>
      <c r="Q91" s="112">
        <f t="shared" si="93"/>
        <v>0</v>
      </c>
      <c r="R91" s="112">
        <f t="shared" si="93"/>
        <v>0</v>
      </c>
      <c r="S91" s="112">
        <f t="shared" si="93"/>
        <v>4887</v>
      </c>
      <c r="T91" s="158">
        <f t="shared" si="93"/>
        <v>0</v>
      </c>
      <c r="U91" s="112">
        <f t="shared" si="93"/>
        <v>4887</v>
      </c>
      <c r="V91" s="112">
        <f t="shared" si="93"/>
        <v>0</v>
      </c>
      <c r="W91" s="112">
        <f t="shared" si="93"/>
        <v>0</v>
      </c>
      <c r="X91" s="112">
        <f t="shared" si="93"/>
        <v>4887</v>
      </c>
      <c r="Y91" s="158">
        <f t="shared" si="93"/>
        <v>0</v>
      </c>
      <c r="Z91" s="112">
        <f t="shared" si="93"/>
        <v>104350</v>
      </c>
      <c r="AA91" s="112">
        <f t="shared" si="93"/>
        <v>0</v>
      </c>
      <c r="AB91" s="112">
        <f t="shared" si="93"/>
        <v>0</v>
      </c>
      <c r="AC91" s="112">
        <f t="shared" si="93"/>
        <v>104350</v>
      </c>
      <c r="AD91" s="4"/>
      <c r="AE91" s="4"/>
    </row>
    <row r="92" spans="1:31" s="2" customFormat="1" ht="30" customHeight="1" x14ac:dyDescent="0.2">
      <c r="A92" s="156"/>
      <c r="B92" s="162" t="s">
        <v>1571</v>
      </c>
      <c r="C92" s="163">
        <v>0</v>
      </c>
      <c r="D92" s="113">
        <f t="shared" ref="D92" si="94">F92+K92+P92+U92+Z92</f>
        <v>988</v>
      </c>
      <c r="E92" s="163">
        <v>0</v>
      </c>
      <c r="F92" s="113">
        <f t="shared" ref="F92" si="95">G92+H92+I92</f>
        <v>988</v>
      </c>
      <c r="G92" s="113">
        <v>0</v>
      </c>
      <c r="H92" s="113">
        <v>0</v>
      </c>
      <c r="I92" s="113">
        <v>988</v>
      </c>
      <c r="J92" s="163">
        <v>0</v>
      </c>
      <c r="K92" s="113">
        <f t="shared" ref="K92" si="96">L92+M92+N92</f>
        <v>0</v>
      </c>
      <c r="L92" s="113">
        <v>0</v>
      </c>
      <c r="M92" s="113">
        <v>0</v>
      </c>
      <c r="N92" s="113">
        <v>0</v>
      </c>
      <c r="O92" s="163">
        <v>0</v>
      </c>
      <c r="P92" s="113">
        <f t="shared" ref="P92" si="97">Q92+R92+S92</f>
        <v>0</v>
      </c>
      <c r="Q92" s="113">
        <v>0</v>
      </c>
      <c r="R92" s="113">
        <v>0</v>
      </c>
      <c r="S92" s="113">
        <v>0</v>
      </c>
      <c r="T92" s="163">
        <v>0</v>
      </c>
      <c r="U92" s="113">
        <f t="shared" ref="U92" si="98">V92+W92+X92</f>
        <v>0</v>
      </c>
      <c r="V92" s="113">
        <v>0</v>
      </c>
      <c r="W92" s="113">
        <v>0</v>
      </c>
      <c r="X92" s="113">
        <v>0</v>
      </c>
      <c r="Y92" s="163">
        <v>0</v>
      </c>
      <c r="Z92" s="113">
        <f t="shared" ref="Z92" si="99">AA92+AB92+AC92</f>
        <v>0</v>
      </c>
      <c r="AA92" s="113">
        <v>0</v>
      </c>
      <c r="AB92" s="113">
        <v>0</v>
      </c>
      <c r="AC92" s="113">
        <v>0</v>
      </c>
      <c r="AD92" s="4"/>
      <c r="AE92" s="4"/>
    </row>
    <row r="93" spans="1:31" s="2" customFormat="1" ht="25.5" customHeight="1" x14ac:dyDescent="0.2">
      <c r="A93" s="354" t="s">
        <v>1306</v>
      </c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4"/>
    </row>
    <row r="94" spans="1:31" s="2" customFormat="1" ht="95.25" customHeight="1" outlineLevel="1" x14ac:dyDescent="0.2">
      <c r="A94" s="136" t="s">
        <v>151</v>
      </c>
      <c r="B94" s="151" t="s">
        <v>14</v>
      </c>
      <c r="C94" s="152">
        <f>E94+J94+O94+Y94+T94</f>
        <v>0</v>
      </c>
      <c r="D94" s="108">
        <f>F94+K94+P94+Z94+U94</f>
        <v>2679</v>
      </c>
      <c r="E94" s="138">
        <v>0</v>
      </c>
      <c r="F94" s="108">
        <v>0</v>
      </c>
      <c r="G94" s="108">
        <v>0</v>
      </c>
      <c r="H94" s="108">
        <v>0</v>
      </c>
      <c r="I94" s="108">
        <v>0</v>
      </c>
      <c r="J94" s="152">
        <v>0</v>
      </c>
      <c r="K94" s="114">
        <f>SUM(L94:N94)</f>
        <v>0</v>
      </c>
      <c r="L94" s="117">
        <v>0</v>
      </c>
      <c r="M94" s="117">
        <v>0</v>
      </c>
      <c r="N94" s="117">
        <v>0</v>
      </c>
      <c r="O94" s="152">
        <v>0</v>
      </c>
      <c r="P94" s="117">
        <f>SUM(Q94:S94)</f>
        <v>0</v>
      </c>
      <c r="Q94" s="117">
        <v>0</v>
      </c>
      <c r="R94" s="117">
        <v>0</v>
      </c>
      <c r="S94" s="117">
        <v>0</v>
      </c>
      <c r="T94" s="152">
        <v>0</v>
      </c>
      <c r="U94" s="117">
        <f>SUM(V94:X94)</f>
        <v>0</v>
      </c>
      <c r="V94" s="117">
        <v>0</v>
      </c>
      <c r="W94" s="117">
        <v>0</v>
      </c>
      <c r="X94" s="117">
        <v>0</v>
      </c>
      <c r="Y94" s="154">
        <v>0</v>
      </c>
      <c r="Z94" s="153">
        <f>AA94+AB94+AC94</f>
        <v>2679</v>
      </c>
      <c r="AA94" s="153">
        <v>0</v>
      </c>
      <c r="AB94" s="153">
        <v>0</v>
      </c>
      <c r="AC94" s="153">
        <v>2679</v>
      </c>
    </row>
    <row r="95" spans="1:31" s="2" customFormat="1" ht="65.45" customHeight="1" outlineLevel="1" x14ac:dyDescent="0.2">
      <c r="A95" s="136" t="s">
        <v>4</v>
      </c>
      <c r="B95" s="151" t="s">
        <v>158</v>
      </c>
      <c r="C95" s="152">
        <f t="shared" ref="C95:C96" si="100">E95+J95+O95+Y95+T95</f>
        <v>35.46</v>
      </c>
      <c r="D95" s="108">
        <f t="shared" ref="D95:D105" si="101">F95+K95+P95+Z95+U95</f>
        <v>131202</v>
      </c>
      <c r="E95" s="138">
        <v>0</v>
      </c>
      <c r="F95" s="108">
        <v>0</v>
      </c>
      <c r="G95" s="108">
        <v>0</v>
      </c>
      <c r="H95" s="108">
        <v>0</v>
      </c>
      <c r="I95" s="108">
        <v>0</v>
      </c>
      <c r="J95" s="152">
        <v>0</v>
      </c>
      <c r="K95" s="114">
        <f t="shared" ref="K95:K101" si="102">SUM(L95:N95)</f>
        <v>0</v>
      </c>
      <c r="L95" s="117">
        <v>0</v>
      </c>
      <c r="M95" s="117">
        <v>0</v>
      </c>
      <c r="N95" s="117">
        <v>0</v>
      </c>
      <c r="O95" s="152">
        <v>0</v>
      </c>
      <c r="P95" s="117">
        <v>0</v>
      </c>
      <c r="Q95" s="117">
        <v>0</v>
      </c>
      <c r="R95" s="117">
        <v>0</v>
      </c>
      <c r="S95" s="117">
        <v>0</v>
      </c>
      <c r="T95" s="152">
        <v>0</v>
      </c>
      <c r="U95" s="117">
        <f t="shared" ref="U95:U106" si="103">SUM(V95:X95)</f>
        <v>0</v>
      </c>
      <c r="V95" s="117">
        <v>0</v>
      </c>
      <c r="W95" s="117">
        <v>0</v>
      </c>
      <c r="X95" s="117">
        <v>0</v>
      </c>
      <c r="Y95" s="154">
        <v>35.46</v>
      </c>
      <c r="Z95" s="153">
        <f>AA95+AB95+AC95</f>
        <v>131202</v>
      </c>
      <c r="AA95" s="153">
        <v>0</v>
      </c>
      <c r="AB95" s="153">
        <v>125823</v>
      </c>
      <c r="AC95" s="153">
        <v>5379</v>
      </c>
    </row>
    <row r="96" spans="1:31" s="2" customFormat="1" ht="90.6" customHeight="1" outlineLevel="1" x14ac:dyDescent="0.2">
      <c r="A96" s="136" t="s">
        <v>152</v>
      </c>
      <c r="B96" s="151" t="s">
        <v>159</v>
      </c>
      <c r="C96" s="152">
        <f t="shared" si="100"/>
        <v>0</v>
      </c>
      <c r="D96" s="108">
        <f t="shared" si="101"/>
        <v>5490</v>
      </c>
      <c r="E96" s="138">
        <v>0</v>
      </c>
      <c r="F96" s="108">
        <v>0</v>
      </c>
      <c r="G96" s="108">
        <v>0</v>
      </c>
      <c r="H96" s="108">
        <v>0</v>
      </c>
      <c r="I96" s="108">
        <v>0</v>
      </c>
      <c r="J96" s="152">
        <v>0</v>
      </c>
      <c r="K96" s="114">
        <v>0</v>
      </c>
      <c r="L96" s="117">
        <v>0</v>
      </c>
      <c r="M96" s="117">
        <v>0</v>
      </c>
      <c r="N96" s="117">
        <v>0</v>
      </c>
      <c r="O96" s="152">
        <v>0</v>
      </c>
      <c r="P96" s="117">
        <v>0</v>
      </c>
      <c r="Q96" s="117">
        <v>0</v>
      </c>
      <c r="R96" s="117">
        <v>0</v>
      </c>
      <c r="S96" s="117">
        <v>0</v>
      </c>
      <c r="T96" s="152">
        <v>0</v>
      </c>
      <c r="U96" s="117">
        <f t="shared" si="103"/>
        <v>0</v>
      </c>
      <c r="V96" s="117">
        <v>0</v>
      </c>
      <c r="W96" s="117">
        <v>0</v>
      </c>
      <c r="X96" s="117">
        <v>0</v>
      </c>
      <c r="Y96" s="154">
        <v>0</v>
      </c>
      <c r="Z96" s="153">
        <f>AC96</f>
        <v>5490</v>
      </c>
      <c r="AA96" s="153">
        <v>0</v>
      </c>
      <c r="AB96" s="153">
        <v>0</v>
      </c>
      <c r="AC96" s="153">
        <v>5490</v>
      </c>
    </row>
    <row r="97" spans="1:29" s="2" customFormat="1" ht="60" customHeight="1" outlineLevel="1" x14ac:dyDescent="0.2">
      <c r="A97" s="136" t="s">
        <v>153</v>
      </c>
      <c r="B97" s="151" t="s">
        <v>848</v>
      </c>
      <c r="C97" s="152">
        <f t="shared" ref="C97:C102" si="104">E97+J97+O97+T97+Y97</f>
        <v>6.5</v>
      </c>
      <c r="D97" s="108">
        <f t="shared" si="101"/>
        <v>106786</v>
      </c>
      <c r="E97" s="138">
        <v>0</v>
      </c>
      <c r="F97" s="108">
        <v>0</v>
      </c>
      <c r="G97" s="108">
        <v>0</v>
      </c>
      <c r="H97" s="108">
        <v>0</v>
      </c>
      <c r="I97" s="108">
        <v>0</v>
      </c>
      <c r="J97" s="152">
        <v>0</v>
      </c>
      <c r="K97" s="114">
        <v>0</v>
      </c>
      <c r="L97" s="117">
        <v>0</v>
      </c>
      <c r="M97" s="117">
        <v>0</v>
      </c>
      <c r="N97" s="117">
        <v>0</v>
      </c>
      <c r="O97" s="152">
        <v>0</v>
      </c>
      <c r="P97" s="117">
        <v>0</v>
      </c>
      <c r="Q97" s="117">
        <v>0</v>
      </c>
      <c r="R97" s="117">
        <v>0</v>
      </c>
      <c r="S97" s="117">
        <v>0</v>
      </c>
      <c r="T97" s="154">
        <v>0</v>
      </c>
      <c r="U97" s="117">
        <f t="shared" si="103"/>
        <v>0</v>
      </c>
      <c r="V97" s="153">
        <v>0</v>
      </c>
      <c r="W97" s="153">
        <v>0</v>
      </c>
      <c r="X97" s="153">
        <v>0</v>
      </c>
      <c r="Y97" s="154">
        <v>6.5</v>
      </c>
      <c r="Z97" s="153">
        <v>106786</v>
      </c>
      <c r="AA97" s="153">
        <v>0</v>
      </c>
      <c r="AB97" s="117">
        <v>101660</v>
      </c>
      <c r="AC97" s="153">
        <v>5126</v>
      </c>
    </row>
    <row r="98" spans="1:29" s="2" customFormat="1" ht="98.45" customHeight="1" outlineLevel="1" x14ac:dyDescent="0.2">
      <c r="A98" s="136" t="s">
        <v>154</v>
      </c>
      <c r="B98" s="151" t="s">
        <v>849</v>
      </c>
      <c r="C98" s="152">
        <f t="shared" si="104"/>
        <v>0</v>
      </c>
      <c r="D98" s="108">
        <f t="shared" si="101"/>
        <v>3631</v>
      </c>
      <c r="E98" s="138">
        <v>0</v>
      </c>
      <c r="F98" s="108">
        <v>0</v>
      </c>
      <c r="G98" s="108">
        <v>0</v>
      </c>
      <c r="H98" s="108">
        <v>0</v>
      </c>
      <c r="I98" s="108">
        <v>0</v>
      </c>
      <c r="J98" s="152">
        <v>0</v>
      </c>
      <c r="K98" s="114">
        <f t="shared" si="102"/>
        <v>0</v>
      </c>
      <c r="L98" s="117">
        <v>0</v>
      </c>
      <c r="M98" s="117">
        <v>0</v>
      </c>
      <c r="N98" s="117">
        <v>0</v>
      </c>
      <c r="O98" s="152">
        <v>0</v>
      </c>
      <c r="P98" s="117">
        <v>0</v>
      </c>
      <c r="Q98" s="117">
        <v>0</v>
      </c>
      <c r="R98" s="117">
        <v>0</v>
      </c>
      <c r="S98" s="117">
        <v>0</v>
      </c>
      <c r="T98" s="154">
        <v>0</v>
      </c>
      <c r="U98" s="117">
        <f t="shared" si="103"/>
        <v>0</v>
      </c>
      <c r="V98" s="153">
        <v>0</v>
      </c>
      <c r="W98" s="153">
        <v>0</v>
      </c>
      <c r="X98" s="153">
        <v>0</v>
      </c>
      <c r="Y98" s="154">
        <v>0</v>
      </c>
      <c r="Z98" s="153">
        <f>AA98+AB98+AC98</f>
        <v>3631</v>
      </c>
      <c r="AA98" s="153">
        <v>0</v>
      </c>
      <c r="AB98" s="117">
        <v>0</v>
      </c>
      <c r="AC98" s="153">
        <v>3631</v>
      </c>
    </row>
    <row r="99" spans="1:29" s="2" customFormat="1" ht="60" customHeight="1" outlineLevel="1" x14ac:dyDescent="0.2">
      <c r="A99" s="136" t="s">
        <v>155</v>
      </c>
      <c r="B99" s="151" t="s">
        <v>850</v>
      </c>
      <c r="C99" s="152">
        <f t="shared" si="104"/>
        <v>12.04</v>
      </c>
      <c r="D99" s="108">
        <f t="shared" si="101"/>
        <v>203887</v>
      </c>
      <c r="E99" s="138">
        <v>0</v>
      </c>
      <c r="F99" s="108">
        <v>0</v>
      </c>
      <c r="G99" s="108">
        <v>0</v>
      </c>
      <c r="H99" s="108">
        <v>0</v>
      </c>
      <c r="I99" s="108">
        <v>0</v>
      </c>
      <c r="J99" s="152">
        <v>0</v>
      </c>
      <c r="K99" s="114">
        <f t="shared" si="102"/>
        <v>0</v>
      </c>
      <c r="L99" s="117">
        <v>0</v>
      </c>
      <c r="M99" s="117">
        <v>0</v>
      </c>
      <c r="N99" s="117">
        <v>0</v>
      </c>
      <c r="O99" s="152">
        <v>0</v>
      </c>
      <c r="P99" s="117">
        <v>0</v>
      </c>
      <c r="Q99" s="117">
        <v>0</v>
      </c>
      <c r="R99" s="117">
        <v>0</v>
      </c>
      <c r="S99" s="117">
        <v>0</v>
      </c>
      <c r="T99" s="154">
        <v>0</v>
      </c>
      <c r="U99" s="117">
        <f t="shared" si="103"/>
        <v>0</v>
      </c>
      <c r="V99" s="153">
        <v>0</v>
      </c>
      <c r="W99" s="153">
        <v>0</v>
      </c>
      <c r="X99" s="153">
        <v>0</v>
      </c>
      <c r="Y99" s="154">
        <v>12.04</v>
      </c>
      <c r="Z99" s="153">
        <v>203887</v>
      </c>
      <c r="AA99" s="153">
        <v>0</v>
      </c>
      <c r="AB99" s="117">
        <v>194100</v>
      </c>
      <c r="AC99" s="153">
        <v>9787</v>
      </c>
    </row>
    <row r="100" spans="1:29" s="2" customFormat="1" ht="82.9" customHeight="1" outlineLevel="1" x14ac:dyDescent="0.2">
      <c r="A100" s="136" t="s">
        <v>156</v>
      </c>
      <c r="B100" s="151" t="s">
        <v>758</v>
      </c>
      <c r="C100" s="152">
        <f t="shared" si="104"/>
        <v>0</v>
      </c>
      <c r="D100" s="108">
        <f t="shared" si="101"/>
        <v>0</v>
      </c>
      <c r="E100" s="138">
        <v>0</v>
      </c>
      <c r="F100" s="108">
        <v>0</v>
      </c>
      <c r="G100" s="108">
        <v>0</v>
      </c>
      <c r="H100" s="108">
        <v>0</v>
      </c>
      <c r="I100" s="108">
        <v>0</v>
      </c>
      <c r="J100" s="152">
        <v>0</v>
      </c>
      <c r="K100" s="114">
        <f t="shared" si="102"/>
        <v>0</v>
      </c>
      <c r="L100" s="117">
        <v>0</v>
      </c>
      <c r="M100" s="117">
        <v>0</v>
      </c>
      <c r="N100" s="117">
        <v>0</v>
      </c>
      <c r="O100" s="152">
        <v>0</v>
      </c>
      <c r="P100" s="117">
        <v>0</v>
      </c>
      <c r="Q100" s="117">
        <v>0</v>
      </c>
      <c r="R100" s="117">
        <v>0</v>
      </c>
      <c r="S100" s="117">
        <v>0</v>
      </c>
      <c r="T100" s="154">
        <v>0</v>
      </c>
      <c r="U100" s="117">
        <f t="shared" si="103"/>
        <v>0</v>
      </c>
      <c r="V100" s="153">
        <v>0</v>
      </c>
      <c r="W100" s="153">
        <v>0</v>
      </c>
      <c r="X100" s="153">
        <v>0</v>
      </c>
      <c r="Y100" s="154">
        <v>0</v>
      </c>
      <c r="Z100" s="153">
        <v>0</v>
      </c>
      <c r="AA100" s="153">
        <v>0</v>
      </c>
      <c r="AB100" s="117">
        <v>0</v>
      </c>
      <c r="AC100" s="153">
        <v>0</v>
      </c>
    </row>
    <row r="101" spans="1:29" s="2" customFormat="1" ht="96.6" customHeight="1" outlineLevel="1" x14ac:dyDescent="0.2">
      <c r="A101" s="136" t="s">
        <v>817</v>
      </c>
      <c r="B101" s="151" t="s">
        <v>159</v>
      </c>
      <c r="C101" s="152">
        <f t="shared" si="104"/>
        <v>0</v>
      </c>
      <c r="D101" s="108">
        <f t="shared" si="101"/>
        <v>4648</v>
      </c>
      <c r="E101" s="138">
        <v>0</v>
      </c>
      <c r="F101" s="108">
        <v>0</v>
      </c>
      <c r="G101" s="108">
        <v>0</v>
      </c>
      <c r="H101" s="108">
        <v>0</v>
      </c>
      <c r="I101" s="108">
        <v>0</v>
      </c>
      <c r="J101" s="152">
        <v>0</v>
      </c>
      <c r="K101" s="117">
        <f t="shared" si="102"/>
        <v>0</v>
      </c>
      <c r="L101" s="117">
        <v>0</v>
      </c>
      <c r="M101" s="117">
        <v>0</v>
      </c>
      <c r="N101" s="117">
        <v>0</v>
      </c>
      <c r="O101" s="152">
        <v>0</v>
      </c>
      <c r="P101" s="117">
        <v>0</v>
      </c>
      <c r="Q101" s="117">
        <v>0</v>
      </c>
      <c r="R101" s="117">
        <v>0</v>
      </c>
      <c r="S101" s="117">
        <v>0</v>
      </c>
      <c r="T101" s="154">
        <v>0</v>
      </c>
      <c r="U101" s="117">
        <f t="shared" si="103"/>
        <v>0</v>
      </c>
      <c r="V101" s="153">
        <v>0</v>
      </c>
      <c r="W101" s="153">
        <v>0</v>
      </c>
      <c r="X101" s="153">
        <v>0</v>
      </c>
      <c r="Y101" s="154">
        <v>0</v>
      </c>
      <c r="Z101" s="153">
        <f>AA101+AB101+AC101</f>
        <v>4648</v>
      </c>
      <c r="AA101" s="153">
        <v>0</v>
      </c>
      <c r="AB101" s="153">
        <v>0</v>
      </c>
      <c r="AC101" s="153">
        <v>4648</v>
      </c>
    </row>
    <row r="102" spans="1:29" s="2" customFormat="1" ht="144.6" customHeight="1" outlineLevel="1" x14ac:dyDescent="0.2">
      <c r="A102" s="136" t="s">
        <v>157</v>
      </c>
      <c r="B102" s="151" t="s">
        <v>1220</v>
      </c>
      <c r="C102" s="152">
        <f t="shared" si="104"/>
        <v>0</v>
      </c>
      <c r="D102" s="108">
        <f t="shared" si="101"/>
        <v>90</v>
      </c>
      <c r="E102" s="138">
        <v>0</v>
      </c>
      <c r="F102" s="108">
        <f>G102+H102+I102</f>
        <v>90</v>
      </c>
      <c r="G102" s="108">
        <v>0</v>
      </c>
      <c r="H102" s="108">
        <v>0</v>
      </c>
      <c r="I102" s="108">
        <v>90</v>
      </c>
      <c r="J102" s="152">
        <v>0</v>
      </c>
      <c r="K102" s="117">
        <f t="shared" ref="K102" si="105">SUM(L102:N102)</f>
        <v>0</v>
      </c>
      <c r="L102" s="117">
        <v>0</v>
      </c>
      <c r="M102" s="117">
        <v>0</v>
      </c>
      <c r="N102" s="117">
        <v>0</v>
      </c>
      <c r="O102" s="152">
        <v>0</v>
      </c>
      <c r="P102" s="117">
        <v>0</v>
      </c>
      <c r="Q102" s="117">
        <v>0</v>
      </c>
      <c r="R102" s="117">
        <v>0</v>
      </c>
      <c r="S102" s="117">
        <v>0</v>
      </c>
      <c r="T102" s="154">
        <v>0</v>
      </c>
      <c r="U102" s="117">
        <f t="shared" si="103"/>
        <v>0</v>
      </c>
      <c r="V102" s="153">
        <v>0</v>
      </c>
      <c r="W102" s="153">
        <v>0</v>
      </c>
      <c r="X102" s="153">
        <v>0</v>
      </c>
      <c r="Y102" s="154">
        <v>0</v>
      </c>
      <c r="Z102" s="153">
        <v>0</v>
      </c>
      <c r="AA102" s="153">
        <v>0</v>
      </c>
      <c r="AB102" s="153">
        <v>0</v>
      </c>
      <c r="AC102" s="153">
        <v>0</v>
      </c>
    </row>
    <row r="103" spans="1:29" s="2" customFormat="1" ht="174.75" customHeight="1" outlineLevel="1" x14ac:dyDescent="0.2">
      <c r="A103" s="136" t="s">
        <v>752</v>
      </c>
      <c r="B103" s="151" t="s">
        <v>1318</v>
      </c>
      <c r="C103" s="152">
        <f t="shared" ref="C103" si="106">E103+J103+O103+T103+Y103</f>
        <v>0</v>
      </c>
      <c r="D103" s="108">
        <f t="shared" si="101"/>
        <v>469</v>
      </c>
      <c r="E103" s="138">
        <v>0</v>
      </c>
      <c r="F103" s="108">
        <f>G103+H103+I103</f>
        <v>426</v>
      </c>
      <c r="G103" s="108">
        <v>0</v>
      </c>
      <c r="H103" s="108">
        <v>0</v>
      </c>
      <c r="I103" s="108">
        <v>426</v>
      </c>
      <c r="J103" s="152">
        <v>0</v>
      </c>
      <c r="K103" s="117">
        <f t="shared" ref="K103" si="107">SUM(L103:N103)</f>
        <v>43</v>
      </c>
      <c r="L103" s="117">
        <v>0</v>
      </c>
      <c r="M103" s="117">
        <v>0</v>
      </c>
      <c r="N103" s="117">
        <v>43</v>
      </c>
      <c r="O103" s="152">
        <v>0</v>
      </c>
      <c r="P103" s="117">
        <v>0</v>
      </c>
      <c r="Q103" s="117">
        <v>0</v>
      </c>
      <c r="R103" s="117">
        <v>0</v>
      </c>
      <c r="S103" s="117">
        <v>0</v>
      </c>
      <c r="T103" s="154">
        <v>0</v>
      </c>
      <c r="U103" s="117">
        <f t="shared" si="103"/>
        <v>0</v>
      </c>
      <c r="V103" s="153">
        <v>0</v>
      </c>
      <c r="W103" s="153">
        <v>0</v>
      </c>
      <c r="X103" s="153">
        <v>0</v>
      </c>
      <c r="Y103" s="154">
        <v>0</v>
      </c>
      <c r="Z103" s="153">
        <v>0</v>
      </c>
      <c r="AA103" s="153">
        <v>0</v>
      </c>
      <c r="AB103" s="153">
        <v>0</v>
      </c>
      <c r="AC103" s="153">
        <v>0</v>
      </c>
    </row>
    <row r="104" spans="1:29" s="2" customFormat="1" ht="101.25" customHeight="1" outlineLevel="1" x14ac:dyDescent="0.2">
      <c r="A104" s="136" t="s">
        <v>23</v>
      </c>
      <c r="B104" s="151" t="s">
        <v>135</v>
      </c>
      <c r="C104" s="152">
        <f>E104+J104+O104+T104+Y104</f>
        <v>0</v>
      </c>
      <c r="D104" s="108">
        <f t="shared" si="101"/>
        <v>5241</v>
      </c>
      <c r="E104" s="138">
        <v>0</v>
      </c>
      <c r="F104" s="108">
        <v>0</v>
      </c>
      <c r="G104" s="108">
        <v>0</v>
      </c>
      <c r="H104" s="108">
        <v>0</v>
      </c>
      <c r="I104" s="108">
        <v>0</v>
      </c>
      <c r="J104" s="152">
        <v>0</v>
      </c>
      <c r="K104" s="114">
        <f>SUM(L104:N104)</f>
        <v>0</v>
      </c>
      <c r="L104" s="117">
        <v>0</v>
      </c>
      <c r="M104" s="117">
        <v>0</v>
      </c>
      <c r="N104" s="117">
        <v>0</v>
      </c>
      <c r="O104" s="152">
        <v>0</v>
      </c>
      <c r="P104" s="117">
        <f>Q104+R104+S104</f>
        <v>0</v>
      </c>
      <c r="Q104" s="117">
        <v>0</v>
      </c>
      <c r="R104" s="117">
        <v>0</v>
      </c>
      <c r="S104" s="117">
        <v>0</v>
      </c>
      <c r="T104" s="154">
        <v>0</v>
      </c>
      <c r="U104" s="117">
        <f t="shared" si="103"/>
        <v>0</v>
      </c>
      <c r="V104" s="153">
        <v>0</v>
      </c>
      <c r="W104" s="153">
        <v>0</v>
      </c>
      <c r="X104" s="153">
        <v>0</v>
      </c>
      <c r="Y104" s="154">
        <v>0</v>
      </c>
      <c r="Z104" s="153">
        <f>AA104+AB104+AC104</f>
        <v>5241</v>
      </c>
      <c r="AA104" s="153">
        <v>0</v>
      </c>
      <c r="AB104" s="153">
        <v>0</v>
      </c>
      <c r="AC104" s="153">
        <v>5241</v>
      </c>
    </row>
    <row r="105" spans="1:29" s="2" customFormat="1" ht="117.6" customHeight="1" outlineLevel="1" x14ac:dyDescent="0.2">
      <c r="A105" s="136" t="s">
        <v>747</v>
      </c>
      <c r="B105" s="151" t="s">
        <v>992</v>
      </c>
      <c r="C105" s="152">
        <f>E105+J105+O105+T105+Y105</f>
        <v>5.54</v>
      </c>
      <c r="D105" s="108">
        <f t="shared" si="101"/>
        <v>41382</v>
      </c>
      <c r="E105" s="138">
        <v>5.54</v>
      </c>
      <c r="F105" s="108">
        <f>H105+I105</f>
        <v>41382</v>
      </c>
      <c r="G105" s="108">
        <v>0</v>
      </c>
      <c r="H105" s="108">
        <f>39396</f>
        <v>39396</v>
      </c>
      <c r="I105" s="108">
        <f>1986</f>
        <v>1986</v>
      </c>
      <c r="J105" s="152">
        <v>0</v>
      </c>
      <c r="K105" s="114">
        <f>SUM(L105:N105)</f>
        <v>0</v>
      </c>
      <c r="L105" s="117">
        <v>0</v>
      </c>
      <c r="M105" s="117">
        <v>0</v>
      </c>
      <c r="N105" s="117">
        <v>0</v>
      </c>
      <c r="O105" s="152">
        <v>0</v>
      </c>
      <c r="P105" s="117">
        <v>0</v>
      </c>
      <c r="Q105" s="117">
        <v>0</v>
      </c>
      <c r="R105" s="117">
        <v>0</v>
      </c>
      <c r="S105" s="117">
        <v>0</v>
      </c>
      <c r="T105" s="154">
        <v>0</v>
      </c>
      <c r="U105" s="117">
        <f t="shared" si="103"/>
        <v>0</v>
      </c>
      <c r="V105" s="153">
        <v>0</v>
      </c>
      <c r="W105" s="153">
        <v>0</v>
      </c>
      <c r="X105" s="153">
        <v>0</v>
      </c>
      <c r="Y105" s="154">
        <v>0</v>
      </c>
      <c r="Z105" s="153">
        <v>0</v>
      </c>
      <c r="AA105" s="153">
        <v>0</v>
      </c>
      <c r="AB105" s="117">
        <v>0</v>
      </c>
      <c r="AC105" s="159">
        <v>0</v>
      </c>
    </row>
    <row r="106" spans="1:29" s="2" customFormat="1" ht="117.6" customHeight="1" outlineLevel="1" x14ac:dyDescent="0.2">
      <c r="A106" s="136" t="s">
        <v>748</v>
      </c>
      <c r="B106" s="151" t="s">
        <v>1406</v>
      </c>
      <c r="C106" s="152">
        <f>E106+J106+O106+T106+Y106</f>
        <v>0</v>
      </c>
      <c r="D106" s="108">
        <f>F106+K106+P106+Z106+U106</f>
        <v>10993</v>
      </c>
      <c r="E106" s="138">
        <v>0</v>
      </c>
      <c r="F106" s="108">
        <f>H106+I106</f>
        <v>0</v>
      </c>
      <c r="G106" s="108">
        <v>0</v>
      </c>
      <c r="H106" s="108">
        <v>0</v>
      </c>
      <c r="I106" s="108">
        <v>0</v>
      </c>
      <c r="J106" s="152">
        <v>0</v>
      </c>
      <c r="K106" s="114">
        <f>SUM(L106:N106)</f>
        <v>4993</v>
      </c>
      <c r="L106" s="117">
        <v>0</v>
      </c>
      <c r="M106" s="117">
        <v>0</v>
      </c>
      <c r="N106" s="117">
        <v>4993</v>
      </c>
      <c r="O106" s="152">
        <v>0</v>
      </c>
      <c r="P106" s="117">
        <f>Q106+R106+S106</f>
        <v>3000</v>
      </c>
      <c r="Q106" s="117">
        <v>0</v>
      </c>
      <c r="R106" s="117">
        <v>0</v>
      </c>
      <c r="S106" s="117">
        <v>3000</v>
      </c>
      <c r="T106" s="154">
        <v>0</v>
      </c>
      <c r="U106" s="117">
        <f t="shared" si="103"/>
        <v>3000</v>
      </c>
      <c r="V106" s="153">
        <v>0</v>
      </c>
      <c r="W106" s="153">
        <v>0</v>
      </c>
      <c r="X106" s="153">
        <v>3000</v>
      </c>
      <c r="Y106" s="154">
        <v>0</v>
      </c>
      <c r="Z106" s="153">
        <v>0</v>
      </c>
      <c r="AA106" s="153">
        <v>0</v>
      </c>
      <c r="AB106" s="117">
        <v>0</v>
      </c>
      <c r="AC106" s="159">
        <v>0</v>
      </c>
    </row>
    <row r="107" spans="1:29" s="2" customFormat="1" ht="25.15" customHeight="1" outlineLevel="1" x14ac:dyDescent="0.2">
      <c r="A107" s="136"/>
      <c r="B107" s="151" t="s">
        <v>985</v>
      </c>
      <c r="C107" s="152">
        <f>E107+J107+O107+T107+Y107</f>
        <v>0</v>
      </c>
      <c r="D107" s="108">
        <f t="shared" ref="D107" si="108">F107+K107+P107+U107+Z107</f>
        <v>0</v>
      </c>
      <c r="E107" s="138">
        <v>0</v>
      </c>
      <c r="F107" s="108">
        <v>0</v>
      </c>
      <c r="G107" s="108">
        <v>0</v>
      </c>
      <c r="H107" s="108">
        <v>0</v>
      </c>
      <c r="I107" s="108">
        <v>0</v>
      </c>
      <c r="J107" s="152">
        <v>0</v>
      </c>
      <c r="K107" s="117">
        <f t="shared" ref="K107" si="109">SUM(L107:N107)</f>
        <v>0</v>
      </c>
      <c r="L107" s="117">
        <v>0</v>
      </c>
      <c r="M107" s="117">
        <v>0</v>
      </c>
      <c r="N107" s="117">
        <v>0</v>
      </c>
      <c r="O107" s="152">
        <v>0</v>
      </c>
      <c r="P107" s="117">
        <f>Q107+R107+S107</f>
        <v>0</v>
      </c>
      <c r="Q107" s="117">
        <v>0</v>
      </c>
      <c r="R107" s="117">
        <v>0</v>
      </c>
      <c r="S107" s="117">
        <v>0</v>
      </c>
      <c r="T107" s="154">
        <v>0</v>
      </c>
      <c r="U107" s="153">
        <f>V107+W107+X107</f>
        <v>0</v>
      </c>
      <c r="V107" s="153">
        <v>0</v>
      </c>
      <c r="W107" s="153">
        <v>0</v>
      </c>
      <c r="X107" s="153">
        <v>0</v>
      </c>
      <c r="Y107" s="154">
        <v>0</v>
      </c>
      <c r="Z107" s="153">
        <v>0</v>
      </c>
      <c r="AA107" s="153">
        <v>0</v>
      </c>
      <c r="AB107" s="153">
        <v>0</v>
      </c>
      <c r="AC107" s="153">
        <v>0</v>
      </c>
    </row>
    <row r="108" spans="1:29" s="2" customFormat="1" ht="15.75" outlineLevel="1" x14ac:dyDescent="0.2">
      <c r="A108" s="354" t="s">
        <v>1396</v>
      </c>
      <c r="B108" s="354"/>
      <c r="C108" s="354"/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354"/>
      <c r="S108" s="354"/>
      <c r="T108" s="354"/>
      <c r="U108" s="354"/>
      <c r="V108" s="354"/>
      <c r="W108" s="354"/>
      <c r="X108" s="354"/>
      <c r="Y108" s="354"/>
      <c r="Z108" s="354"/>
      <c r="AA108" s="354"/>
      <c r="AB108" s="354"/>
      <c r="AC108" s="354"/>
    </row>
    <row r="109" spans="1:29" s="2" customFormat="1" ht="71.45" customHeight="1" outlineLevel="1" x14ac:dyDescent="0.2">
      <c r="A109" s="136" t="s">
        <v>753</v>
      </c>
      <c r="B109" s="151" t="s">
        <v>133</v>
      </c>
      <c r="C109" s="152">
        <f t="shared" ref="C109:D114" si="110">E109+J109+O109+T109+Y109</f>
        <v>4.21</v>
      </c>
      <c r="D109" s="108">
        <f t="shared" si="110"/>
        <v>214595</v>
      </c>
      <c r="E109" s="138">
        <v>0</v>
      </c>
      <c r="F109" s="108">
        <v>0</v>
      </c>
      <c r="G109" s="108">
        <v>0</v>
      </c>
      <c r="H109" s="108">
        <v>0</v>
      </c>
      <c r="I109" s="108">
        <v>0</v>
      </c>
      <c r="J109" s="152" t="s">
        <v>1223</v>
      </c>
      <c r="K109" s="114">
        <f t="shared" ref="K109:K114" si="111">SUM(L109:N109)</f>
        <v>214595</v>
      </c>
      <c r="L109" s="117">
        <v>0</v>
      </c>
      <c r="M109" s="117">
        <v>202149</v>
      </c>
      <c r="N109" s="117">
        <v>12446</v>
      </c>
      <c r="O109" s="152">
        <v>0</v>
      </c>
      <c r="P109" s="117">
        <v>0</v>
      </c>
      <c r="Q109" s="117">
        <v>0</v>
      </c>
      <c r="R109" s="117">
        <v>0</v>
      </c>
      <c r="S109" s="117">
        <v>0</v>
      </c>
      <c r="T109" s="154">
        <v>0</v>
      </c>
      <c r="U109" s="153">
        <v>0</v>
      </c>
      <c r="V109" s="153">
        <v>0</v>
      </c>
      <c r="W109" s="153">
        <v>0</v>
      </c>
      <c r="X109" s="153">
        <v>0</v>
      </c>
      <c r="Y109" s="152">
        <v>0</v>
      </c>
      <c r="Z109" s="117">
        <f>AA109+AC109</f>
        <v>0</v>
      </c>
      <c r="AA109" s="117">
        <v>0</v>
      </c>
      <c r="AB109" s="117">
        <v>0</v>
      </c>
      <c r="AC109" s="117">
        <v>0</v>
      </c>
    </row>
    <row r="110" spans="1:29" s="2" customFormat="1" ht="95.45" customHeight="1" outlineLevel="1" x14ac:dyDescent="0.2">
      <c r="A110" s="136" t="s">
        <v>818</v>
      </c>
      <c r="B110" s="151" t="s">
        <v>132</v>
      </c>
      <c r="C110" s="152">
        <f t="shared" si="110"/>
        <v>0</v>
      </c>
      <c r="D110" s="108">
        <f t="shared" si="110"/>
        <v>0</v>
      </c>
      <c r="E110" s="138">
        <v>0</v>
      </c>
      <c r="F110" s="108">
        <v>0</v>
      </c>
      <c r="G110" s="108">
        <v>0</v>
      </c>
      <c r="H110" s="108">
        <v>0</v>
      </c>
      <c r="I110" s="108">
        <v>0</v>
      </c>
      <c r="J110" s="160">
        <v>0</v>
      </c>
      <c r="K110" s="114">
        <f t="shared" si="111"/>
        <v>0</v>
      </c>
      <c r="L110" s="114">
        <v>0</v>
      </c>
      <c r="M110" s="114">
        <v>0</v>
      </c>
      <c r="N110" s="114">
        <f>4021-4021</f>
        <v>0</v>
      </c>
      <c r="O110" s="152">
        <v>0</v>
      </c>
      <c r="P110" s="117">
        <v>0</v>
      </c>
      <c r="Q110" s="117">
        <v>0</v>
      </c>
      <c r="R110" s="117">
        <v>0</v>
      </c>
      <c r="S110" s="117">
        <v>0</v>
      </c>
      <c r="T110" s="154">
        <v>0</v>
      </c>
      <c r="U110" s="153">
        <v>0</v>
      </c>
      <c r="V110" s="153">
        <v>0</v>
      </c>
      <c r="W110" s="153">
        <v>0</v>
      </c>
      <c r="X110" s="153">
        <v>0</v>
      </c>
      <c r="Y110" s="154">
        <v>0</v>
      </c>
      <c r="Z110" s="117">
        <v>0</v>
      </c>
      <c r="AA110" s="117">
        <v>0</v>
      </c>
      <c r="AB110" s="117">
        <v>0</v>
      </c>
      <c r="AC110" s="117">
        <v>0</v>
      </c>
    </row>
    <row r="111" spans="1:29" s="2" customFormat="1" ht="85.9" customHeight="1" outlineLevel="1" x14ac:dyDescent="0.2">
      <c r="A111" s="136" t="s">
        <v>1190</v>
      </c>
      <c r="B111" s="151" t="s">
        <v>123</v>
      </c>
      <c r="C111" s="152">
        <f>E111+T111+O111+J111+Y111</f>
        <v>0.99</v>
      </c>
      <c r="D111" s="108">
        <f>F111+Z111+P111+K111+U111</f>
        <v>187581</v>
      </c>
      <c r="E111" s="138">
        <v>0</v>
      </c>
      <c r="F111" s="108">
        <v>0</v>
      </c>
      <c r="G111" s="108">
        <v>0</v>
      </c>
      <c r="H111" s="108">
        <v>0</v>
      </c>
      <c r="I111" s="108">
        <v>0</v>
      </c>
      <c r="J111" s="160">
        <v>0</v>
      </c>
      <c r="K111" s="114">
        <f t="shared" ref="K111" si="112">SUM(L111:N111)</f>
        <v>0</v>
      </c>
      <c r="L111" s="114">
        <v>0</v>
      </c>
      <c r="M111" s="114">
        <v>0</v>
      </c>
      <c r="N111" s="114">
        <f>4021-4021</f>
        <v>0</v>
      </c>
      <c r="O111" s="152">
        <v>0</v>
      </c>
      <c r="P111" s="117">
        <f>Q111+R111+S111</f>
        <v>0</v>
      </c>
      <c r="Q111" s="117">
        <v>0</v>
      </c>
      <c r="R111" s="117">
        <v>0</v>
      </c>
      <c r="S111" s="117">
        <v>0</v>
      </c>
      <c r="T111" s="154">
        <v>0</v>
      </c>
      <c r="U111" s="153">
        <v>0</v>
      </c>
      <c r="V111" s="153">
        <v>0</v>
      </c>
      <c r="W111" s="153">
        <v>0</v>
      </c>
      <c r="X111" s="153">
        <v>0</v>
      </c>
      <c r="Y111" s="152">
        <v>0.99</v>
      </c>
      <c r="Z111" s="114">
        <f>SUM(AA111:AC111)</f>
        <v>187581</v>
      </c>
      <c r="AA111" s="117">
        <v>0</v>
      </c>
      <c r="AB111" s="117">
        <f>87382+89320</f>
        <v>176702</v>
      </c>
      <c r="AC111" s="117">
        <f>5380+5499</f>
        <v>10879</v>
      </c>
    </row>
    <row r="112" spans="1:29" s="2" customFormat="1" ht="108.6" customHeight="1" outlineLevel="1" x14ac:dyDescent="0.2">
      <c r="A112" s="136" t="s">
        <v>986</v>
      </c>
      <c r="B112" s="151" t="s">
        <v>124</v>
      </c>
      <c r="C112" s="152">
        <f t="shared" si="110"/>
        <v>13.33</v>
      </c>
      <c r="D112" s="108">
        <f t="shared" ref="D112:D114" si="113">F112+Z112+P112+K112+U112</f>
        <v>0</v>
      </c>
      <c r="E112" s="138">
        <v>13.33</v>
      </c>
      <c r="F112" s="108">
        <f>H112+I112</f>
        <v>0</v>
      </c>
      <c r="G112" s="108">
        <v>0</v>
      </c>
      <c r="H112" s="108">
        <v>0</v>
      </c>
      <c r="I112" s="108">
        <v>0</v>
      </c>
      <c r="J112" s="152">
        <v>0</v>
      </c>
      <c r="K112" s="114">
        <f t="shared" si="111"/>
        <v>0</v>
      </c>
      <c r="L112" s="117">
        <v>0</v>
      </c>
      <c r="M112" s="117">
        <v>0</v>
      </c>
      <c r="N112" s="117">
        <v>0</v>
      </c>
      <c r="O112" s="152">
        <v>0</v>
      </c>
      <c r="P112" s="117">
        <v>0</v>
      </c>
      <c r="Q112" s="117">
        <v>0</v>
      </c>
      <c r="R112" s="117">
        <v>0</v>
      </c>
      <c r="S112" s="117">
        <v>0</v>
      </c>
      <c r="T112" s="154">
        <v>0</v>
      </c>
      <c r="U112" s="153">
        <v>0</v>
      </c>
      <c r="V112" s="153">
        <v>0</v>
      </c>
      <c r="W112" s="153">
        <v>0</v>
      </c>
      <c r="X112" s="153">
        <v>0</v>
      </c>
      <c r="Y112" s="154">
        <v>0</v>
      </c>
      <c r="Z112" s="153">
        <f>AA112+AB112+AC112</f>
        <v>0</v>
      </c>
      <c r="AA112" s="153">
        <v>0</v>
      </c>
      <c r="AB112" s="153">
        <v>0</v>
      </c>
      <c r="AC112" s="153">
        <v>0</v>
      </c>
    </row>
    <row r="113" spans="1:29" s="2" customFormat="1" ht="66" customHeight="1" outlineLevel="1" x14ac:dyDescent="0.2">
      <c r="A113" s="136" t="s">
        <v>1221</v>
      </c>
      <c r="B113" s="151" t="s">
        <v>134</v>
      </c>
      <c r="C113" s="152">
        <f t="shared" si="110"/>
        <v>39.4</v>
      </c>
      <c r="D113" s="108">
        <f>F113+Z113+P113+K113+U113</f>
        <v>636616</v>
      </c>
      <c r="E113" s="138">
        <v>0</v>
      </c>
      <c r="F113" s="108">
        <v>0</v>
      </c>
      <c r="G113" s="108">
        <v>0</v>
      </c>
      <c r="H113" s="108">
        <v>0</v>
      </c>
      <c r="I113" s="108">
        <v>0</v>
      </c>
      <c r="J113" s="152">
        <v>0</v>
      </c>
      <c r="K113" s="114">
        <f t="shared" si="111"/>
        <v>0</v>
      </c>
      <c r="L113" s="117">
        <v>0</v>
      </c>
      <c r="M113" s="117">
        <v>0</v>
      </c>
      <c r="N113" s="117">
        <v>0</v>
      </c>
      <c r="O113" s="152">
        <v>4</v>
      </c>
      <c r="P113" s="117">
        <f>Q113+R113+S113</f>
        <v>374717</v>
      </c>
      <c r="Q113" s="117">
        <v>0</v>
      </c>
      <c r="R113" s="117">
        <v>352983</v>
      </c>
      <c r="S113" s="117">
        <v>21734</v>
      </c>
      <c r="T113" s="154">
        <v>0</v>
      </c>
      <c r="U113" s="153">
        <v>0</v>
      </c>
      <c r="V113" s="153">
        <v>0</v>
      </c>
      <c r="W113" s="153">
        <v>0</v>
      </c>
      <c r="X113" s="153">
        <v>0</v>
      </c>
      <c r="Y113" s="154">
        <v>35.4</v>
      </c>
      <c r="Z113" s="153">
        <f>AA113+AB113+AC113</f>
        <v>261899</v>
      </c>
      <c r="AA113" s="153">
        <v>0</v>
      </c>
      <c r="AB113" s="153">
        <v>249328</v>
      </c>
      <c r="AC113" s="153">
        <v>12571</v>
      </c>
    </row>
    <row r="114" spans="1:29" s="2" customFormat="1" ht="63" customHeight="1" outlineLevel="1" x14ac:dyDescent="0.2">
      <c r="A114" s="136" t="s">
        <v>1407</v>
      </c>
      <c r="B114" s="151" t="s">
        <v>11</v>
      </c>
      <c r="C114" s="152">
        <f t="shared" si="110"/>
        <v>4.7699999999999996</v>
      </c>
      <c r="D114" s="108">
        <f t="shared" si="113"/>
        <v>77380</v>
      </c>
      <c r="E114" s="138">
        <v>0</v>
      </c>
      <c r="F114" s="108">
        <v>0</v>
      </c>
      <c r="G114" s="108">
        <v>0</v>
      </c>
      <c r="H114" s="108">
        <v>0</v>
      </c>
      <c r="I114" s="108">
        <v>0</v>
      </c>
      <c r="J114" s="152">
        <v>0</v>
      </c>
      <c r="K114" s="114">
        <f t="shared" si="111"/>
        <v>0</v>
      </c>
      <c r="L114" s="117">
        <v>0</v>
      </c>
      <c r="M114" s="117">
        <v>0</v>
      </c>
      <c r="N114" s="117">
        <v>0</v>
      </c>
      <c r="O114" s="152">
        <v>0</v>
      </c>
      <c r="P114" s="117">
        <v>0</v>
      </c>
      <c r="Q114" s="117">
        <v>0</v>
      </c>
      <c r="R114" s="117">
        <v>0</v>
      </c>
      <c r="S114" s="117">
        <v>0</v>
      </c>
      <c r="T114" s="154">
        <v>0</v>
      </c>
      <c r="U114" s="153">
        <v>0</v>
      </c>
      <c r="V114" s="153">
        <v>0</v>
      </c>
      <c r="W114" s="153">
        <v>0</v>
      </c>
      <c r="X114" s="153">
        <v>0</v>
      </c>
      <c r="Y114" s="154">
        <v>4.7699999999999996</v>
      </c>
      <c r="Z114" s="153">
        <f>AA114+AB114+AC114</f>
        <v>77380</v>
      </c>
      <c r="AA114" s="153">
        <v>0</v>
      </c>
      <c r="AB114" s="153">
        <v>74207</v>
      </c>
      <c r="AC114" s="153">
        <v>3173</v>
      </c>
    </row>
    <row r="115" spans="1:29" s="7" customFormat="1" ht="46.9" customHeight="1" x14ac:dyDescent="0.2">
      <c r="A115" s="161"/>
      <c r="B115" s="162" t="s">
        <v>17</v>
      </c>
      <c r="C115" s="163">
        <f t="shared" ref="C115:AC115" si="114">SUM(C94:C114)</f>
        <v>122.24</v>
      </c>
      <c r="D115" s="113">
        <f t="shared" si="114"/>
        <v>1632670</v>
      </c>
      <c r="E115" s="163">
        <f t="shared" si="114"/>
        <v>18.87</v>
      </c>
      <c r="F115" s="113">
        <f t="shared" si="114"/>
        <v>41898</v>
      </c>
      <c r="G115" s="113">
        <f t="shared" si="114"/>
        <v>0</v>
      </c>
      <c r="H115" s="113">
        <f t="shared" si="114"/>
        <v>39396</v>
      </c>
      <c r="I115" s="113">
        <f t="shared" si="114"/>
        <v>2502</v>
      </c>
      <c r="J115" s="163">
        <f t="shared" si="114"/>
        <v>0</v>
      </c>
      <c r="K115" s="113">
        <f t="shared" si="114"/>
        <v>219631</v>
      </c>
      <c r="L115" s="113">
        <f t="shared" si="114"/>
        <v>0</v>
      </c>
      <c r="M115" s="113">
        <f t="shared" si="114"/>
        <v>202149</v>
      </c>
      <c r="N115" s="113">
        <f t="shared" si="114"/>
        <v>17482</v>
      </c>
      <c r="O115" s="163">
        <f t="shared" si="114"/>
        <v>4</v>
      </c>
      <c r="P115" s="113">
        <f t="shared" si="114"/>
        <v>377717</v>
      </c>
      <c r="Q115" s="113">
        <f t="shared" si="114"/>
        <v>0</v>
      </c>
      <c r="R115" s="113">
        <f t="shared" si="114"/>
        <v>352983</v>
      </c>
      <c r="S115" s="113">
        <f t="shared" si="114"/>
        <v>24734</v>
      </c>
      <c r="T115" s="163">
        <f t="shared" si="114"/>
        <v>0</v>
      </c>
      <c r="U115" s="113">
        <f t="shared" si="114"/>
        <v>3000</v>
      </c>
      <c r="V115" s="113">
        <f t="shared" si="114"/>
        <v>0</v>
      </c>
      <c r="W115" s="113">
        <f t="shared" si="114"/>
        <v>0</v>
      </c>
      <c r="X115" s="113">
        <f t="shared" si="114"/>
        <v>3000</v>
      </c>
      <c r="Y115" s="163">
        <f t="shared" si="114"/>
        <v>95.16</v>
      </c>
      <c r="Z115" s="113">
        <f t="shared" si="114"/>
        <v>990424</v>
      </c>
      <c r="AA115" s="113">
        <f t="shared" si="114"/>
        <v>0</v>
      </c>
      <c r="AB115" s="113">
        <f t="shared" si="114"/>
        <v>921820</v>
      </c>
      <c r="AC115" s="113">
        <f t="shared" si="114"/>
        <v>68604</v>
      </c>
    </row>
    <row r="116" spans="1:29" s="2" customFormat="1" ht="30" customHeight="1" x14ac:dyDescent="0.2">
      <c r="A116" s="354" t="s">
        <v>79</v>
      </c>
      <c r="B116" s="354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/>
      <c r="U116" s="354"/>
      <c r="V116" s="354"/>
      <c r="W116" s="354"/>
      <c r="X116" s="354"/>
      <c r="Y116" s="354"/>
      <c r="Z116" s="354"/>
      <c r="AA116" s="354"/>
      <c r="AB116" s="354"/>
      <c r="AC116" s="354"/>
    </row>
    <row r="117" spans="1:29" s="2" customFormat="1" ht="41.45" customHeight="1" outlineLevel="1" x14ac:dyDescent="0.2">
      <c r="A117" s="164" t="s">
        <v>5</v>
      </c>
      <c r="B117" s="165" t="s">
        <v>125</v>
      </c>
      <c r="C117" s="259">
        <f t="shared" ref="C117:C158" si="115">E117+J117+O117+T117+Y117</f>
        <v>1.98</v>
      </c>
      <c r="D117" s="140">
        <f t="shared" ref="D117:D150" si="116">F117+K117+P117+U117+Z117</f>
        <v>0</v>
      </c>
      <c r="E117" s="166">
        <v>1.98</v>
      </c>
      <c r="F117" s="114">
        <f t="shared" ref="F117:F158" si="117">G117+H117+I117</f>
        <v>0</v>
      </c>
      <c r="G117" s="114">
        <v>0</v>
      </c>
      <c r="H117" s="108">
        <v>0</v>
      </c>
      <c r="I117" s="108">
        <v>0</v>
      </c>
      <c r="J117" s="259">
        <v>0</v>
      </c>
      <c r="K117" s="117">
        <f t="shared" ref="K117:K154" si="118">SUM(L117:N117)</f>
        <v>0</v>
      </c>
      <c r="L117" s="117">
        <v>0</v>
      </c>
      <c r="M117" s="117">
        <v>0</v>
      </c>
      <c r="N117" s="117">
        <v>0</v>
      </c>
      <c r="O117" s="152">
        <v>0</v>
      </c>
      <c r="P117" s="117">
        <f t="shared" ref="P117:P154" si="119">Q117+R117+S117</f>
        <v>0</v>
      </c>
      <c r="Q117" s="117">
        <v>0</v>
      </c>
      <c r="R117" s="117">
        <v>0</v>
      </c>
      <c r="S117" s="117">
        <v>0</v>
      </c>
      <c r="T117" s="152">
        <v>0</v>
      </c>
      <c r="U117" s="117">
        <f t="shared" ref="U117:U157" si="120">V117+W117+X117</f>
        <v>0</v>
      </c>
      <c r="V117" s="117">
        <v>0</v>
      </c>
      <c r="W117" s="117">
        <v>0</v>
      </c>
      <c r="X117" s="117">
        <v>0</v>
      </c>
      <c r="Y117" s="152">
        <v>0</v>
      </c>
      <c r="Z117" s="117">
        <f t="shared" ref="Z117:Z158" si="121">AA117+AB117+AC117</f>
        <v>0</v>
      </c>
      <c r="AA117" s="117">
        <v>0</v>
      </c>
      <c r="AB117" s="117">
        <v>0</v>
      </c>
      <c r="AC117" s="117">
        <v>0</v>
      </c>
    </row>
    <row r="118" spans="1:29" s="2" customFormat="1" ht="42.6" customHeight="1" outlineLevel="1" x14ac:dyDescent="0.2">
      <c r="A118" s="167" t="s">
        <v>6</v>
      </c>
      <c r="B118" s="165" t="s">
        <v>122</v>
      </c>
      <c r="C118" s="259">
        <f t="shared" ref="C118" si="122">E118+J118+O118+T118+Y118</f>
        <v>15.5</v>
      </c>
      <c r="D118" s="140">
        <f t="shared" si="116"/>
        <v>0</v>
      </c>
      <c r="E118" s="166">
        <v>15.5</v>
      </c>
      <c r="F118" s="114">
        <f t="shared" si="117"/>
        <v>0</v>
      </c>
      <c r="G118" s="114">
        <v>0</v>
      </c>
      <c r="H118" s="108">
        <v>0</v>
      </c>
      <c r="I118" s="108">
        <v>0</v>
      </c>
      <c r="J118" s="259">
        <v>0</v>
      </c>
      <c r="K118" s="117">
        <f t="shared" si="118"/>
        <v>0</v>
      </c>
      <c r="L118" s="117">
        <v>0</v>
      </c>
      <c r="M118" s="117">
        <v>0</v>
      </c>
      <c r="N118" s="117">
        <v>0</v>
      </c>
      <c r="O118" s="152">
        <v>0</v>
      </c>
      <c r="P118" s="117">
        <f t="shared" si="119"/>
        <v>0</v>
      </c>
      <c r="Q118" s="117">
        <v>0</v>
      </c>
      <c r="R118" s="117">
        <v>0</v>
      </c>
      <c r="S118" s="117">
        <v>0</v>
      </c>
      <c r="T118" s="152">
        <v>0</v>
      </c>
      <c r="U118" s="117">
        <f t="shared" si="120"/>
        <v>0</v>
      </c>
      <c r="V118" s="117">
        <v>0</v>
      </c>
      <c r="W118" s="117">
        <v>0</v>
      </c>
      <c r="X118" s="117">
        <v>0</v>
      </c>
      <c r="Y118" s="152">
        <v>0</v>
      </c>
      <c r="Z118" s="117">
        <f t="shared" si="121"/>
        <v>0</v>
      </c>
      <c r="AA118" s="117">
        <v>0</v>
      </c>
      <c r="AB118" s="117">
        <v>0</v>
      </c>
      <c r="AC118" s="117">
        <v>0</v>
      </c>
    </row>
    <row r="119" spans="1:29" s="2" customFormat="1" ht="39.6" customHeight="1" outlineLevel="1" x14ac:dyDescent="0.2">
      <c r="A119" s="167" t="s">
        <v>7</v>
      </c>
      <c r="B119" s="165" t="s">
        <v>127</v>
      </c>
      <c r="C119" s="259">
        <f>E119+J119+O119+Y119+T119</f>
        <v>131.96</v>
      </c>
      <c r="D119" s="140">
        <f>F119+K119+P119+Z119+U119</f>
        <v>127341</v>
      </c>
      <c r="E119" s="166">
        <v>0</v>
      </c>
      <c r="F119" s="114">
        <f t="shared" si="117"/>
        <v>0</v>
      </c>
      <c r="G119" s="114">
        <v>0</v>
      </c>
      <c r="H119" s="114">
        <v>0</v>
      </c>
      <c r="I119" s="114">
        <v>0</v>
      </c>
      <c r="J119" s="259">
        <v>0</v>
      </c>
      <c r="K119" s="117">
        <v>0</v>
      </c>
      <c r="L119" s="117">
        <v>0</v>
      </c>
      <c r="M119" s="117">
        <v>0</v>
      </c>
      <c r="N119" s="117">
        <v>0</v>
      </c>
      <c r="O119" s="152">
        <v>0</v>
      </c>
      <c r="P119" s="117">
        <f t="shared" si="119"/>
        <v>0</v>
      </c>
      <c r="Q119" s="117">
        <v>0</v>
      </c>
      <c r="R119" s="117">
        <v>0</v>
      </c>
      <c r="S119" s="117">
        <v>0</v>
      </c>
      <c r="T119" s="152">
        <v>0</v>
      </c>
      <c r="U119" s="117">
        <f t="shared" si="120"/>
        <v>0</v>
      </c>
      <c r="V119" s="117">
        <v>0</v>
      </c>
      <c r="W119" s="117">
        <v>0</v>
      </c>
      <c r="X119" s="117">
        <v>0</v>
      </c>
      <c r="Y119" s="152">
        <v>131.96</v>
      </c>
      <c r="Z119" s="117">
        <v>127341</v>
      </c>
      <c r="AA119" s="117">
        <v>0</v>
      </c>
      <c r="AB119" s="117">
        <v>121229</v>
      </c>
      <c r="AC119" s="117">
        <v>6112</v>
      </c>
    </row>
    <row r="120" spans="1:29" s="2" customFormat="1" ht="41.45" customHeight="1" outlineLevel="1" x14ac:dyDescent="0.2">
      <c r="A120" s="167" t="s">
        <v>10</v>
      </c>
      <c r="B120" s="165" t="s">
        <v>126</v>
      </c>
      <c r="C120" s="259">
        <f t="shared" ref="C120:C125" si="123">E120+J120+O120+Y120+T120</f>
        <v>13.47</v>
      </c>
      <c r="D120" s="140">
        <f t="shared" ref="D120:D124" si="124">F120+K120+P120+Z120+U120</f>
        <v>31074</v>
      </c>
      <c r="E120" s="166">
        <v>0</v>
      </c>
      <c r="F120" s="114">
        <f t="shared" si="117"/>
        <v>0</v>
      </c>
      <c r="G120" s="114">
        <v>0</v>
      </c>
      <c r="H120" s="114">
        <v>0</v>
      </c>
      <c r="I120" s="114">
        <v>0</v>
      </c>
      <c r="J120" s="259">
        <v>0</v>
      </c>
      <c r="K120" s="117">
        <v>0</v>
      </c>
      <c r="L120" s="117">
        <v>0</v>
      </c>
      <c r="M120" s="117">
        <v>0</v>
      </c>
      <c r="N120" s="117">
        <v>0</v>
      </c>
      <c r="O120" s="152">
        <v>0</v>
      </c>
      <c r="P120" s="117">
        <f t="shared" si="119"/>
        <v>0</v>
      </c>
      <c r="Q120" s="117">
        <v>0</v>
      </c>
      <c r="R120" s="117">
        <v>0</v>
      </c>
      <c r="S120" s="117">
        <v>0</v>
      </c>
      <c r="T120" s="152">
        <v>0</v>
      </c>
      <c r="U120" s="117">
        <f t="shared" si="120"/>
        <v>0</v>
      </c>
      <c r="V120" s="117">
        <v>0</v>
      </c>
      <c r="W120" s="117">
        <v>0</v>
      </c>
      <c r="X120" s="117">
        <v>0</v>
      </c>
      <c r="Y120" s="152">
        <v>13.47</v>
      </c>
      <c r="Z120" s="117">
        <v>31074</v>
      </c>
      <c r="AA120" s="117">
        <v>0</v>
      </c>
      <c r="AB120" s="117">
        <v>29582</v>
      </c>
      <c r="AC120" s="117">
        <v>1492</v>
      </c>
    </row>
    <row r="121" spans="1:29" s="2" customFormat="1" ht="40.15" customHeight="1" outlineLevel="1" x14ac:dyDescent="0.2">
      <c r="A121" s="167" t="s">
        <v>24</v>
      </c>
      <c r="B121" s="165" t="s">
        <v>128</v>
      </c>
      <c r="C121" s="259">
        <f t="shared" si="123"/>
        <v>92.14</v>
      </c>
      <c r="D121" s="140">
        <f t="shared" si="124"/>
        <v>221701</v>
      </c>
      <c r="E121" s="166">
        <v>0</v>
      </c>
      <c r="F121" s="114">
        <f t="shared" si="117"/>
        <v>0</v>
      </c>
      <c r="G121" s="114">
        <v>0</v>
      </c>
      <c r="H121" s="114">
        <v>0</v>
      </c>
      <c r="I121" s="114">
        <v>0</v>
      </c>
      <c r="J121" s="259">
        <v>0</v>
      </c>
      <c r="K121" s="117">
        <v>0</v>
      </c>
      <c r="L121" s="117">
        <v>0</v>
      </c>
      <c r="M121" s="117">
        <v>0</v>
      </c>
      <c r="N121" s="117">
        <v>0</v>
      </c>
      <c r="O121" s="152">
        <v>0</v>
      </c>
      <c r="P121" s="117">
        <f t="shared" si="119"/>
        <v>0</v>
      </c>
      <c r="Q121" s="117">
        <v>0</v>
      </c>
      <c r="R121" s="117">
        <v>0</v>
      </c>
      <c r="S121" s="117">
        <v>0</v>
      </c>
      <c r="T121" s="152">
        <v>0</v>
      </c>
      <c r="U121" s="117">
        <f t="shared" si="120"/>
        <v>0</v>
      </c>
      <c r="V121" s="117">
        <v>0</v>
      </c>
      <c r="W121" s="117">
        <v>0</v>
      </c>
      <c r="X121" s="117">
        <v>0</v>
      </c>
      <c r="Y121" s="152">
        <v>92.14</v>
      </c>
      <c r="Z121" s="117">
        <v>221701</v>
      </c>
      <c r="AA121" s="117">
        <v>0</v>
      </c>
      <c r="AB121" s="117">
        <v>211059</v>
      </c>
      <c r="AC121" s="117">
        <v>10642</v>
      </c>
    </row>
    <row r="122" spans="1:29" s="2" customFormat="1" ht="40.5" customHeight="1" outlineLevel="1" x14ac:dyDescent="0.2">
      <c r="A122" s="167" t="s">
        <v>25</v>
      </c>
      <c r="B122" s="165" t="s">
        <v>129</v>
      </c>
      <c r="C122" s="259">
        <f t="shared" si="123"/>
        <v>1.21</v>
      </c>
      <c r="D122" s="140">
        <f t="shared" si="124"/>
        <v>5866</v>
      </c>
      <c r="E122" s="166">
        <v>0</v>
      </c>
      <c r="F122" s="114">
        <f t="shared" si="117"/>
        <v>0</v>
      </c>
      <c r="G122" s="114">
        <v>0</v>
      </c>
      <c r="H122" s="114">
        <v>0</v>
      </c>
      <c r="I122" s="114">
        <v>0</v>
      </c>
      <c r="J122" s="259">
        <v>0</v>
      </c>
      <c r="K122" s="117">
        <v>0</v>
      </c>
      <c r="L122" s="117">
        <v>0</v>
      </c>
      <c r="M122" s="117">
        <v>0</v>
      </c>
      <c r="N122" s="117">
        <v>0</v>
      </c>
      <c r="O122" s="152">
        <v>0</v>
      </c>
      <c r="P122" s="117">
        <f t="shared" si="119"/>
        <v>0</v>
      </c>
      <c r="Q122" s="117">
        <v>0</v>
      </c>
      <c r="R122" s="117">
        <v>0</v>
      </c>
      <c r="S122" s="117">
        <v>0</v>
      </c>
      <c r="T122" s="152">
        <v>0</v>
      </c>
      <c r="U122" s="117">
        <f t="shared" si="120"/>
        <v>0</v>
      </c>
      <c r="V122" s="117">
        <v>0</v>
      </c>
      <c r="W122" s="117">
        <v>0</v>
      </c>
      <c r="X122" s="117">
        <v>0</v>
      </c>
      <c r="Y122" s="152">
        <v>1.21</v>
      </c>
      <c r="Z122" s="117">
        <f t="shared" si="121"/>
        <v>5866</v>
      </c>
      <c r="AA122" s="117">
        <v>0</v>
      </c>
      <c r="AB122" s="117">
        <f>2792+2792</f>
        <v>5584</v>
      </c>
      <c r="AC122" s="117">
        <f>141+141</f>
        <v>282</v>
      </c>
    </row>
    <row r="123" spans="1:29" s="2" customFormat="1" ht="52.9" customHeight="1" outlineLevel="1" x14ac:dyDescent="0.2">
      <c r="A123" s="167" t="s">
        <v>26</v>
      </c>
      <c r="B123" s="165" t="s">
        <v>130</v>
      </c>
      <c r="C123" s="259">
        <f t="shared" si="123"/>
        <v>1.2</v>
      </c>
      <c r="D123" s="140">
        <f t="shared" si="124"/>
        <v>2909</v>
      </c>
      <c r="E123" s="166">
        <v>0</v>
      </c>
      <c r="F123" s="114">
        <f t="shared" si="117"/>
        <v>0</v>
      </c>
      <c r="G123" s="114">
        <v>0</v>
      </c>
      <c r="H123" s="114">
        <v>0</v>
      </c>
      <c r="I123" s="114">
        <v>0</v>
      </c>
      <c r="J123" s="259">
        <v>0</v>
      </c>
      <c r="K123" s="117">
        <v>0</v>
      </c>
      <c r="L123" s="117">
        <v>0</v>
      </c>
      <c r="M123" s="117">
        <v>0</v>
      </c>
      <c r="N123" s="117">
        <v>0</v>
      </c>
      <c r="O123" s="152">
        <v>0</v>
      </c>
      <c r="P123" s="117">
        <f t="shared" si="119"/>
        <v>0</v>
      </c>
      <c r="Q123" s="117">
        <v>0</v>
      </c>
      <c r="R123" s="117">
        <v>0</v>
      </c>
      <c r="S123" s="117">
        <v>0</v>
      </c>
      <c r="T123" s="152">
        <v>0</v>
      </c>
      <c r="U123" s="117">
        <f t="shared" si="120"/>
        <v>0</v>
      </c>
      <c r="V123" s="117">
        <v>0</v>
      </c>
      <c r="W123" s="117">
        <v>0</v>
      </c>
      <c r="X123" s="117">
        <v>0</v>
      </c>
      <c r="Y123" s="152">
        <v>1.2</v>
      </c>
      <c r="Z123" s="117">
        <v>2909</v>
      </c>
      <c r="AA123" s="117">
        <v>0</v>
      </c>
      <c r="AB123" s="117">
        <v>2769</v>
      </c>
      <c r="AC123" s="117">
        <v>140</v>
      </c>
    </row>
    <row r="124" spans="1:29" s="2" customFormat="1" ht="52.15" customHeight="1" outlineLevel="1" x14ac:dyDescent="0.2">
      <c r="A124" s="167" t="s">
        <v>27</v>
      </c>
      <c r="B124" s="165" t="s">
        <v>131</v>
      </c>
      <c r="C124" s="259">
        <f t="shared" si="123"/>
        <v>2.8</v>
      </c>
      <c r="D124" s="140">
        <f t="shared" si="124"/>
        <v>6787</v>
      </c>
      <c r="E124" s="166">
        <v>0</v>
      </c>
      <c r="F124" s="114">
        <f t="shared" si="117"/>
        <v>0</v>
      </c>
      <c r="G124" s="114">
        <v>0</v>
      </c>
      <c r="H124" s="140">
        <v>0</v>
      </c>
      <c r="I124" s="114">
        <v>0</v>
      </c>
      <c r="J124" s="259">
        <v>0</v>
      </c>
      <c r="K124" s="117">
        <v>0</v>
      </c>
      <c r="L124" s="117">
        <v>0</v>
      </c>
      <c r="M124" s="117">
        <v>0</v>
      </c>
      <c r="N124" s="117">
        <v>0</v>
      </c>
      <c r="O124" s="152">
        <v>0</v>
      </c>
      <c r="P124" s="117">
        <v>0</v>
      </c>
      <c r="Q124" s="117">
        <v>0</v>
      </c>
      <c r="R124" s="117">
        <f>P124*0.952</f>
        <v>0</v>
      </c>
      <c r="S124" s="117">
        <f>P124*0.048</f>
        <v>0</v>
      </c>
      <c r="T124" s="152">
        <v>0</v>
      </c>
      <c r="U124" s="117">
        <f t="shared" si="120"/>
        <v>0</v>
      </c>
      <c r="V124" s="117">
        <v>0</v>
      </c>
      <c r="W124" s="117">
        <v>0</v>
      </c>
      <c r="X124" s="117">
        <v>0</v>
      </c>
      <c r="Y124" s="152">
        <v>2.8</v>
      </c>
      <c r="Z124" s="117">
        <v>6787</v>
      </c>
      <c r="AA124" s="117">
        <v>0</v>
      </c>
      <c r="AB124" s="117">
        <v>6461</v>
      </c>
      <c r="AC124" s="117">
        <v>326</v>
      </c>
    </row>
    <row r="125" spans="1:29" s="2" customFormat="1" ht="48" customHeight="1" outlineLevel="1" x14ac:dyDescent="0.2">
      <c r="A125" s="167" t="s">
        <v>28</v>
      </c>
      <c r="B125" s="165" t="s">
        <v>780</v>
      </c>
      <c r="C125" s="259">
        <f t="shared" si="123"/>
        <v>35.82</v>
      </c>
      <c r="D125" s="140">
        <f t="shared" si="116"/>
        <v>100801</v>
      </c>
      <c r="E125" s="166">
        <v>0</v>
      </c>
      <c r="F125" s="114">
        <f t="shared" si="117"/>
        <v>0</v>
      </c>
      <c r="G125" s="114">
        <v>0</v>
      </c>
      <c r="H125" s="140">
        <v>0</v>
      </c>
      <c r="I125" s="114">
        <v>0</v>
      </c>
      <c r="J125" s="259">
        <v>0</v>
      </c>
      <c r="K125" s="117">
        <f t="shared" si="118"/>
        <v>0</v>
      </c>
      <c r="L125" s="117">
        <v>0</v>
      </c>
      <c r="M125" s="117">
        <v>0</v>
      </c>
      <c r="N125" s="117">
        <v>0</v>
      </c>
      <c r="O125" s="152">
        <v>0</v>
      </c>
      <c r="P125" s="117">
        <f t="shared" si="119"/>
        <v>0</v>
      </c>
      <c r="Q125" s="117">
        <v>0</v>
      </c>
      <c r="R125" s="117">
        <v>0</v>
      </c>
      <c r="S125" s="117">
        <v>0</v>
      </c>
      <c r="T125" s="152">
        <v>0</v>
      </c>
      <c r="U125" s="117">
        <f t="shared" si="120"/>
        <v>0</v>
      </c>
      <c r="V125" s="117">
        <v>0</v>
      </c>
      <c r="W125" s="117">
        <v>0</v>
      </c>
      <c r="X125" s="117">
        <v>0</v>
      </c>
      <c r="Y125" s="152">
        <v>35.82</v>
      </c>
      <c r="Z125" s="117">
        <f t="shared" si="121"/>
        <v>100801</v>
      </c>
      <c r="AA125" s="117">
        <v>0</v>
      </c>
      <c r="AB125" s="117">
        <v>96668</v>
      </c>
      <c r="AC125" s="117">
        <v>4133</v>
      </c>
    </row>
    <row r="126" spans="1:29" s="2" customFormat="1" ht="43.9" customHeight="1" outlineLevel="1" x14ac:dyDescent="0.2">
      <c r="A126" s="167" t="s">
        <v>29</v>
      </c>
      <c r="B126" s="165" t="s">
        <v>851</v>
      </c>
      <c r="C126" s="259">
        <f t="shared" si="115"/>
        <v>6.37</v>
      </c>
      <c r="D126" s="140">
        <f t="shared" si="116"/>
        <v>17926</v>
      </c>
      <c r="E126" s="166">
        <v>0</v>
      </c>
      <c r="F126" s="114">
        <f t="shared" si="117"/>
        <v>0</v>
      </c>
      <c r="G126" s="114">
        <v>0</v>
      </c>
      <c r="H126" s="140">
        <v>0</v>
      </c>
      <c r="I126" s="114">
        <v>0</v>
      </c>
      <c r="J126" s="259">
        <v>0</v>
      </c>
      <c r="K126" s="117">
        <f t="shared" si="118"/>
        <v>0</v>
      </c>
      <c r="L126" s="117">
        <v>0</v>
      </c>
      <c r="M126" s="117">
        <v>0</v>
      </c>
      <c r="N126" s="117">
        <v>0</v>
      </c>
      <c r="O126" s="152">
        <v>0</v>
      </c>
      <c r="P126" s="117">
        <f t="shared" si="119"/>
        <v>0</v>
      </c>
      <c r="Q126" s="117">
        <v>0</v>
      </c>
      <c r="R126" s="117">
        <v>0</v>
      </c>
      <c r="S126" s="117">
        <v>0</v>
      </c>
      <c r="T126" s="152">
        <v>0</v>
      </c>
      <c r="U126" s="117">
        <f t="shared" si="120"/>
        <v>0</v>
      </c>
      <c r="V126" s="117">
        <v>0</v>
      </c>
      <c r="W126" s="117">
        <v>0</v>
      </c>
      <c r="X126" s="117">
        <v>0</v>
      </c>
      <c r="Y126" s="152">
        <v>6.37</v>
      </c>
      <c r="Z126" s="117">
        <f t="shared" si="121"/>
        <v>17926</v>
      </c>
      <c r="AA126" s="117">
        <v>0</v>
      </c>
      <c r="AB126" s="117">
        <v>17191</v>
      </c>
      <c r="AC126" s="117">
        <v>735</v>
      </c>
    </row>
    <row r="127" spans="1:29" s="2" customFormat="1" ht="50.45" customHeight="1" outlineLevel="1" x14ac:dyDescent="0.2">
      <c r="A127" s="167" t="s">
        <v>30</v>
      </c>
      <c r="B127" s="165" t="s">
        <v>136</v>
      </c>
      <c r="C127" s="259">
        <f t="shared" si="115"/>
        <v>80.625</v>
      </c>
      <c r="D127" s="140">
        <f t="shared" si="116"/>
        <v>225942</v>
      </c>
      <c r="E127" s="166">
        <v>0</v>
      </c>
      <c r="F127" s="114">
        <f t="shared" si="117"/>
        <v>0</v>
      </c>
      <c r="G127" s="114">
        <v>0</v>
      </c>
      <c r="H127" s="140">
        <v>0</v>
      </c>
      <c r="I127" s="114">
        <v>0</v>
      </c>
      <c r="J127" s="259">
        <v>0</v>
      </c>
      <c r="K127" s="117">
        <f t="shared" si="118"/>
        <v>0</v>
      </c>
      <c r="L127" s="117">
        <v>0</v>
      </c>
      <c r="M127" s="117">
        <v>0</v>
      </c>
      <c r="N127" s="117">
        <v>0</v>
      </c>
      <c r="O127" s="152">
        <v>0</v>
      </c>
      <c r="P127" s="117">
        <f t="shared" si="119"/>
        <v>0</v>
      </c>
      <c r="Q127" s="117">
        <v>0</v>
      </c>
      <c r="R127" s="117">
        <v>0</v>
      </c>
      <c r="S127" s="117">
        <v>0</v>
      </c>
      <c r="T127" s="152">
        <v>0</v>
      </c>
      <c r="U127" s="117">
        <f t="shared" si="120"/>
        <v>0</v>
      </c>
      <c r="V127" s="117">
        <v>0</v>
      </c>
      <c r="W127" s="117">
        <v>0</v>
      </c>
      <c r="X127" s="117">
        <v>0</v>
      </c>
      <c r="Y127" s="152">
        <v>80.625</v>
      </c>
      <c r="Z127" s="117">
        <f t="shared" si="121"/>
        <v>225942</v>
      </c>
      <c r="AA127" s="117">
        <v>0</v>
      </c>
      <c r="AB127" s="117">
        <v>216678</v>
      </c>
      <c r="AC127" s="117">
        <v>9264</v>
      </c>
    </row>
    <row r="128" spans="1:29" s="2" customFormat="1" ht="51.75" customHeight="1" outlineLevel="1" x14ac:dyDescent="0.2">
      <c r="A128" s="167" t="s">
        <v>31</v>
      </c>
      <c r="B128" s="165" t="s">
        <v>137</v>
      </c>
      <c r="C128" s="259">
        <f t="shared" si="115"/>
        <v>6.22</v>
      </c>
      <c r="D128" s="140">
        <f t="shared" si="116"/>
        <v>17853</v>
      </c>
      <c r="E128" s="166">
        <v>0</v>
      </c>
      <c r="F128" s="114">
        <f t="shared" si="117"/>
        <v>0</v>
      </c>
      <c r="G128" s="114">
        <v>0</v>
      </c>
      <c r="H128" s="140">
        <v>0</v>
      </c>
      <c r="I128" s="114">
        <v>0</v>
      </c>
      <c r="J128" s="259">
        <v>0</v>
      </c>
      <c r="K128" s="117">
        <f t="shared" si="118"/>
        <v>0</v>
      </c>
      <c r="L128" s="117">
        <v>0</v>
      </c>
      <c r="M128" s="117">
        <v>0</v>
      </c>
      <c r="N128" s="117">
        <v>0</v>
      </c>
      <c r="O128" s="152">
        <v>0</v>
      </c>
      <c r="P128" s="117">
        <f t="shared" si="119"/>
        <v>0</v>
      </c>
      <c r="Q128" s="117">
        <v>0</v>
      </c>
      <c r="R128" s="117">
        <v>0</v>
      </c>
      <c r="S128" s="117">
        <v>0</v>
      </c>
      <c r="T128" s="152">
        <v>0</v>
      </c>
      <c r="U128" s="117">
        <f t="shared" si="120"/>
        <v>0</v>
      </c>
      <c r="V128" s="117">
        <v>0</v>
      </c>
      <c r="W128" s="117">
        <v>0</v>
      </c>
      <c r="X128" s="117">
        <v>0</v>
      </c>
      <c r="Y128" s="152">
        <v>6.22</v>
      </c>
      <c r="Z128" s="117">
        <f t="shared" si="121"/>
        <v>17853</v>
      </c>
      <c r="AA128" s="117">
        <v>0</v>
      </c>
      <c r="AB128" s="117">
        <v>17121</v>
      </c>
      <c r="AC128" s="117">
        <v>732</v>
      </c>
    </row>
    <row r="129" spans="1:30" s="2" customFormat="1" ht="37.9" customHeight="1" outlineLevel="1" x14ac:dyDescent="0.2">
      <c r="A129" s="167" t="s">
        <v>32</v>
      </c>
      <c r="B129" s="165" t="s">
        <v>138</v>
      </c>
      <c r="C129" s="259">
        <f t="shared" si="115"/>
        <v>4.5</v>
      </c>
      <c r="D129" s="140">
        <f t="shared" si="116"/>
        <v>12663</v>
      </c>
      <c r="E129" s="166">
        <v>0</v>
      </c>
      <c r="F129" s="114">
        <f t="shared" si="117"/>
        <v>0</v>
      </c>
      <c r="G129" s="114">
        <v>0</v>
      </c>
      <c r="H129" s="140">
        <v>0</v>
      </c>
      <c r="I129" s="114">
        <v>0</v>
      </c>
      <c r="J129" s="259">
        <v>0</v>
      </c>
      <c r="K129" s="117">
        <f t="shared" si="118"/>
        <v>0</v>
      </c>
      <c r="L129" s="117">
        <v>0</v>
      </c>
      <c r="M129" s="117">
        <v>0</v>
      </c>
      <c r="N129" s="117">
        <v>0</v>
      </c>
      <c r="O129" s="152">
        <v>0</v>
      </c>
      <c r="P129" s="117">
        <f t="shared" si="119"/>
        <v>0</v>
      </c>
      <c r="Q129" s="117">
        <v>0</v>
      </c>
      <c r="R129" s="117">
        <v>0</v>
      </c>
      <c r="S129" s="117">
        <v>0</v>
      </c>
      <c r="T129" s="152">
        <v>0</v>
      </c>
      <c r="U129" s="117">
        <f t="shared" si="120"/>
        <v>0</v>
      </c>
      <c r="V129" s="117">
        <v>0</v>
      </c>
      <c r="W129" s="117">
        <v>0</v>
      </c>
      <c r="X129" s="117">
        <v>0</v>
      </c>
      <c r="Y129" s="152">
        <v>4.5</v>
      </c>
      <c r="Z129" s="117">
        <f t="shared" si="121"/>
        <v>12663</v>
      </c>
      <c r="AA129" s="117">
        <v>0</v>
      </c>
      <c r="AB129" s="117">
        <v>12144</v>
      </c>
      <c r="AC129" s="117">
        <v>519</v>
      </c>
    </row>
    <row r="130" spans="1:30" s="2" customFormat="1" ht="51.6" customHeight="1" outlineLevel="1" x14ac:dyDescent="0.2">
      <c r="A130" s="167" t="s">
        <v>33</v>
      </c>
      <c r="B130" s="165" t="s">
        <v>139</v>
      </c>
      <c r="C130" s="259">
        <f t="shared" si="115"/>
        <v>2.4</v>
      </c>
      <c r="D130" s="140">
        <f t="shared" si="116"/>
        <v>6754</v>
      </c>
      <c r="E130" s="166">
        <v>0</v>
      </c>
      <c r="F130" s="114">
        <f t="shared" si="117"/>
        <v>0</v>
      </c>
      <c r="G130" s="114">
        <v>0</v>
      </c>
      <c r="H130" s="140">
        <v>0</v>
      </c>
      <c r="I130" s="114">
        <v>0</v>
      </c>
      <c r="J130" s="259">
        <v>0</v>
      </c>
      <c r="K130" s="117">
        <f t="shared" si="118"/>
        <v>0</v>
      </c>
      <c r="L130" s="117">
        <v>0</v>
      </c>
      <c r="M130" s="117">
        <v>0</v>
      </c>
      <c r="N130" s="117">
        <v>0</v>
      </c>
      <c r="O130" s="152">
        <v>0</v>
      </c>
      <c r="P130" s="117">
        <f t="shared" si="119"/>
        <v>0</v>
      </c>
      <c r="Q130" s="117">
        <v>0</v>
      </c>
      <c r="R130" s="117">
        <v>0</v>
      </c>
      <c r="S130" s="117">
        <v>0</v>
      </c>
      <c r="T130" s="152">
        <v>0</v>
      </c>
      <c r="U130" s="117">
        <f t="shared" si="120"/>
        <v>0</v>
      </c>
      <c r="V130" s="117">
        <v>0</v>
      </c>
      <c r="W130" s="117">
        <v>0</v>
      </c>
      <c r="X130" s="117">
        <v>0</v>
      </c>
      <c r="Y130" s="152">
        <v>2.4</v>
      </c>
      <c r="Z130" s="117">
        <f t="shared" si="121"/>
        <v>6754</v>
      </c>
      <c r="AA130" s="117">
        <v>0</v>
      </c>
      <c r="AB130" s="117">
        <v>6477</v>
      </c>
      <c r="AC130" s="117">
        <v>277</v>
      </c>
    </row>
    <row r="131" spans="1:30" s="2" customFormat="1" ht="46.15" customHeight="1" outlineLevel="1" x14ac:dyDescent="0.2">
      <c r="A131" s="167" t="s">
        <v>34</v>
      </c>
      <c r="B131" s="165" t="s">
        <v>852</v>
      </c>
      <c r="C131" s="259">
        <f t="shared" si="115"/>
        <v>1.8</v>
      </c>
      <c r="D131" s="140">
        <f t="shared" si="116"/>
        <v>5066</v>
      </c>
      <c r="E131" s="166">
        <v>0</v>
      </c>
      <c r="F131" s="114">
        <f t="shared" si="117"/>
        <v>0</v>
      </c>
      <c r="G131" s="114">
        <v>0</v>
      </c>
      <c r="H131" s="140">
        <v>0</v>
      </c>
      <c r="I131" s="114">
        <v>0</v>
      </c>
      <c r="J131" s="259">
        <v>0</v>
      </c>
      <c r="K131" s="117">
        <f t="shared" si="118"/>
        <v>0</v>
      </c>
      <c r="L131" s="117">
        <v>0</v>
      </c>
      <c r="M131" s="117">
        <v>0</v>
      </c>
      <c r="N131" s="117">
        <v>0</v>
      </c>
      <c r="O131" s="152">
        <v>0</v>
      </c>
      <c r="P131" s="117">
        <f t="shared" si="119"/>
        <v>0</v>
      </c>
      <c r="Q131" s="117">
        <v>0</v>
      </c>
      <c r="R131" s="117">
        <v>0</v>
      </c>
      <c r="S131" s="117">
        <v>0</v>
      </c>
      <c r="T131" s="152">
        <v>0</v>
      </c>
      <c r="U131" s="117">
        <f t="shared" si="120"/>
        <v>0</v>
      </c>
      <c r="V131" s="117">
        <v>0</v>
      </c>
      <c r="W131" s="117">
        <v>0</v>
      </c>
      <c r="X131" s="117">
        <v>0</v>
      </c>
      <c r="Y131" s="152">
        <v>1.8</v>
      </c>
      <c r="Z131" s="117">
        <f t="shared" si="121"/>
        <v>5066</v>
      </c>
      <c r="AA131" s="117">
        <v>0</v>
      </c>
      <c r="AB131" s="117">
        <v>4858</v>
      </c>
      <c r="AC131" s="117">
        <v>208</v>
      </c>
    </row>
    <row r="132" spans="1:30" s="2" customFormat="1" ht="38.450000000000003" customHeight="1" outlineLevel="1" x14ac:dyDescent="0.2">
      <c r="A132" s="167" t="s">
        <v>39</v>
      </c>
      <c r="B132" s="165" t="s">
        <v>140</v>
      </c>
      <c r="C132" s="259">
        <f t="shared" si="115"/>
        <v>1.8</v>
      </c>
      <c r="D132" s="140">
        <f t="shared" si="116"/>
        <v>5065</v>
      </c>
      <c r="E132" s="166">
        <v>0</v>
      </c>
      <c r="F132" s="114">
        <f t="shared" si="117"/>
        <v>0</v>
      </c>
      <c r="G132" s="114">
        <v>0</v>
      </c>
      <c r="H132" s="140">
        <v>0</v>
      </c>
      <c r="I132" s="114">
        <v>0</v>
      </c>
      <c r="J132" s="259">
        <v>0</v>
      </c>
      <c r="K132" s="117">
        <f t="shared" si="118"/>
        <v>0</v>
      </c>
      <c r="L132" s="117">
        <v>0</v>
      </c>
      <c r="M132" s="117">
        <v>0</v>
      </c>
      <c r="N132" s="117">
        <v>0</v>
      </c>
      <c r="O132" s="152">
        <v>0</v>
      </c>
      <c r="P132" s="117">
        <f t="shared" si="119"/>
        <v>0</v>
      </c>
      <c r="Q132" s="117">
        <v>0</v>
      </c>
      <c r="R132" s="117">
        <v>0</v>
      </c>
      <c r="S132" s="117">
        <v>0</v>
      </c>
      <c r="T132" s="152">
        <v>0</v>
      </c>
      <c r="U132" s="117">
        <f t="shared" si="120"/>
        <v>0</v>
      </c>
      <c r="V132" s="117">
        <v>0</v>
      </c>
      <c r="W132" s="117">
        <v>0</v>
      </c>
      <c r="X132" s="117">
        <v>0</v>
      </c>
      <c r="Y132" s="152">
        <v>1.8</v>
      </c>
      <c r="Z132" s="117">
        <f t="shared" si="121"/>
        <v>5065</v>
      </c>
      <c r="AA132" s="117">
        <v>0</v>
      </c>
      <c r="AB132" s="117">
        <v>4857</v>
      </c>
      <c r="AC132" s="117">
        <v>208</v>
      </c>
    </row>
    <row r="133" spans="1:30" s="2" customFormat="1" ht="43.15" customHeight="1" outlineLevel="1" x14ac:dyDescent="0.2">
      <c r="A133" s="168" t="s">
        <v>35</v>
      </c>
      <c r="B133" s="169" t="s">
        <v>141</v>
      </c>
      <c r="C133" s="259">
        <f t="shared" si="115"/>
        <v>1</v>
      </c>
      <c r="D133" s="140">
        <f t="shared" si="116"/>
        <v>2814</v>
      </c>
      <c r="E133" s="166">
        <v>0</v>
      </c>
      <c r="F133" s="114">
        <f t="shared" si="117"/>
        <v>0</v>
      </c>
      <c r="G133" s="114">
        <v>0</v>
      </c>
      <c r="H133" s="140">
        <v>0</v>
      </c>
      <c r="I133" s="114">
        <v>0</v>
      </c>
      <c r="J133" s="259">
        <v>0</v>
      </c>
      <c r="K133" s="117">
        <f t="shared" si="118"/>
        <v>0</v>
      </c>
      <c r="L133" s="117">
        <v>0</v>
      </c>
      <c r="M133" s="117">
        <v>0</v>
      </c>
      <c r="N133" s="117">
        <v>0</v>
      </c>
      <c r="O133" s="152">
        <v>0</v>
      </c>
      <c r="P133" s="117">
        <f t="shared" si="119"/>
        <v>0</v>
      </c>
      <c r="Q133" s="117">
        <v>0</v>
      </c>
      <c r="R133" s="117">
        <v>0</v>
      </c>
      <c r="S133" s="117">
        <v>0</v>
      </c>
      <c r="T133" s="152">
        <v>0</v>
      </c>
      <c r="U133" s="117">
        <f t="shared" si="120"/>
        <v>0</v>
      </c>
      <c r="V133" s="117">
        <v>0</v>
      </c>
      <c r="W133" s="117">
        <v>0</v>
      </c>
      <c r="X133" s="117">
        <v>0</v>
      </c>
      <c r="Y133" s="152">
        <v>1</v>
      </c>
      <c r="Z133" s="117">
        <f t="shared" si="121"/>
        <v>2814</v>
      </c>
      <c r="AA133" s="117">
        <v>0</v>
      </c>
      <c r="AB133" s="117">
        <v>2699</v>
      </c>
      <c r="AC133" s="117">
        <v>115</v>
      </c>
    </row>
    <row r="134" spans="1:30" s="2" customFormat="1" ht="41.45" customHeight="1" outlineLevel="1" x14ac:dyDescent="0.2">
      <c r="A134" s="167" t="s">
        <v>36</v>
      </c>
      <c r="B134" s="165" t="s">
        <v>853</v>
      </c>
      <c r="C134" s="259">
        <f t="shared" si="115"/>
        <v>1.2</v>
      </c>
      <c r="D134" s="140">
        <f t="shared" si="116"/>
        <v>3376</v>
      </c>
      <c r="E134" s="166">
        <v>0</v>
      </c>
      <c r="F134" s="114">
        <f t="shared" si="117"/>
        <v>0</v>
      </c>
      <c r="G134" s="114">
        <v>0</v>
      </c>
      <c r="H134" s="140">
        <v>0</v>
      </c>
      <c r="I134" s="114">
        <v>0</v>
      </c>
      <c r="J134" s="259">
        <v>0</v>
      </c>
      <c r="K134" s="117">
        <f t="shared" si="118"/>
        <v>0</v>
      </c>
      <c r="L134" s="117">
        <v>0</v>
      </c>
      <c r="M134" s="117">
        <v>0</v>
      </c>
      <c r="N134" s="117">
        <v>0</v>
      </c>
      <c r="O134" s="152">
        <v>0</v>
      </c>
      <c r="P134" s="117">
        <f t="shared" si="119"/>
        <v>0</v>
      </c>
      <c r="Q134" s="117">
        <v>0</v>
      </c>
      <c r="R134" s="117">
        <v>0</v>
      </c>
      <c r="S134" s="117">
        <v>0</v>
      </c>
      <c r="T134" s="152">
        <v>0</v>
      </c>
      <c r="U134" s="117">
        <f t="shared" si="120"/>
        <v>0</v>
      </c>
      <c r="V134" s="117">
        <v>0</v>
      </c>
      <c r="W134" s="117">
        <v>0</v>
      </c>
      <c r="X134" s="117">
        <v>0</v>
      </c>
      <c r="Y134" s="152">
        <v>1.2</v>
      </c>
      <c r="Z134" s="117">
        <f t="shared" si="121"/>
        <v>3376</v>
      </c>
      <c r="AA134" s="117">
        <v>0</v>
      </c>
      <c r="AB134" s="117">
        <v>3238</v>
      </c>
      <c r="AC134" s="117">
        <v>138</v>
      </c>
    </row>
    <row r="135" spans="1:30" s="2" customFormat="1" ht="40.15" customHeight="1" outlineLevel="1" x14ac:dyDescent="0.2">
      <c r="A135" s="167" t="s">
        <v>37</v>
      </c>
      <c r="B135" s="165" t="s">
        <v>142</v>
      </c>
      <c r="C135" s="259">
        <f t="shared" si="115"/>
        <v>24.79</v>
      </c>
      <c r="D135" s="140">
        <f t="shared" si="116"/>
        <v>69767</v>
      </c>
      <c r="E135" s="166">
        <v>0</v>
      </c>
      <c r="F135" s="114">
        <f t="shared" si="117"/>
        <v>0</v>
      </c>
      <c r="G135" s="114">
        <v>0</v>
      </c>
      <c r="H135" s="140">
        <v>0</v>
      </c>
      <c r="I135" s="114">
        <v>0</v>
      </c>
      <c r="J135" s="259">
        <v>0</v>
      </c>
      <c r="K135" s="117">
        <f t="shared" si="118"/>
        <v>0</v>
      </c>
      <c r="L135" s="117">
        <v>0</v>
      </c>
      <c r="M135" s="117">
        <v>0</v>
      </c>
      <c r="N135" s="117">
        <v>0</v>
      </c>
      <c r="O135" s="152">
        <v>0</v>
      </c>
      <c r="P135" s="117">
        <f t="shared" si="119"/>
        <v>0</v>
      </c>
      <c r="Q135" s="117">
        <v>0</v>
      </c>
      <c r="R135" s="117">
        <v>0</v>
      </c>
      <c r="S135" s="117">
        <v>0</v>
      </c>
      <c r="T135" s="152">
        <v>0</v>
      </c>
      <c r="U135" s="117">
        <f t="shared" si="120"/>
        <v>0</v>
      </c>
      <c r="V135" s="117">
        <v>0</v>
      </c>
      <c r="W135" s="117">
        <v>0</v>
      </c>
      <c r="X135" s="117">
        <v>0</v>
      </c>
      <c r="Y135" s="152">
        <v>24.79</v>
      </c>
      <c r="Z135" s="117">
        <f t="shared" si="121"/>
        <v>69767</v>
      </c>
      <c r="AA135" s="117">
        <v>0</v>
      </c>
      <c r="AB135" s="117">
        <v>66907</v>
      </c>
      <c r="AC135" s="117">
        <v>2860</v>
      </c>
    </row>
    <row r="136" spans="1:30" s="2" customFormat="1" ht="39" customHeight="1" outlineLevel="1" x14ac:dyDescent="0.2">
      <c r="A136" s="167" t="s">
        <v>38</v>
      </c>
      <c r="B136" s="165" t="s">
        <v>143</v>
      </c>
      <c r="C136" s="259">
        <f>E136+J136+O136+Y136+T136</f>
        <v>87.6</v>
      </c>
      <c r="D136" s="140">
        <f>F136+K136+P136+Z136+U136</f>
        <v>378119</v>
      </c>
      <c r="E136" s="166">
        <v>0</v>
      </c>
      <c r="F136" s="114">
        <f t="shared" si="117"/>
        <v>0</v>
      </c>
      <c r="G136" s="114">
        <v>0</v>
      </c>
      <c r="H136" s="140">
        <v>0</v>
      </c>
      <c r="I136" s="114">
        <v>0</v>
      </c>
      <c r="J136" s="259">
        <v>0</v>
      </c>
      <c r="K136" s="117">
        <f t="shared" si="118"/>
        <v>0</v>
      </c>
      <c r="L136" s="117">
        <v>0</v>
      </c>
      <c r="M136" s="117">
        <v>0</v>
      </c>
      <c r="N136" s="117">
        <v>0</v>
      </c>
      <c r="O136" s="152">
        <v>0</v>
      </c>
      <c r="P136" s="117">
        <f t="shared" si="119"/>
        <v>0</v>
      </c>
      <c r="Q136" s="117">
        <v>0</v>
      </c>
      <c r="R136" s="117">
        <v>0</v>
      </c>
      <c r="S136" s="117">
        <v>0</v>
      </c>
      <c r="T136" s="152">
        <v>0</v>
      </c>
      <c r="U136" s="117">
        <f t="shared" si="120"/>
        <v>0</v>
      </c>
      <c r="V136" s="117">
        <v>0</v>
      </c>
      <c r="W136" s="117">
        <v>0</v>
      </c>
      <c r="X136" s="117">
        <v>0</v>
      </c>
      <c r="Y136" s="152">
        <v>87.6</v>
      </c>
      <c r="Z136" s="117">
        <f t="shared" ref="Z136:Z142" si="125">AA136+AB136+AC136</f>
        <v>378119</v>
      </c>
      <c r="AA136" s="117">
        <v>0</v>
      </c>
      <c r="AB136" s="117">
        <v>362616</v>
      </c>
      <c r="AC136" s="117">
        <v>15503</v>
      </c>
    </row>
    <row r="137" spans="1:30" s="2" customFormat="1" ht="33" customHeight="1" outlineLevel="1" x14ac:dyDescent="0.2">
      <c r="A137" s="170" t="s">
        <v>40</v>
      </c>
      <c r="B137" s="165" t="s">
        <v>144</v>
      </c>
      <c r="C137" s="259">
        <f t="shared" ref="C137:C142" si="126">E137+J137+O137+Y137+T137</f>
        <v>0.93</v>
      </c>
      <c r="D137" s="140">
        <f t="shared" ref="D137:D143" si="127">F137+K137+P137+Z137+U137</f>
        <v>4036</v>
      </c>
      <c r="E137" s="166">
        <v>0</v>
      </c>
      <c r="F137" s="114">
        <f t="shared" si="117"/>
        <v>0</v>
      </c>
      <c r="G137" s="114">
        <v>0</v>
      </c>
      <c r="H137" s="140">
        <v>0</v>
      </c>
      <c r="I137" s="114">
        <v>0</v>
      </c>
      <c r="J137" s="259">
        <v>0</v>
      </c>
      <c r="K137" s="117">
        <f t="shared" si="118"/>
        <v>0</v>
      </c>
      <c r="L137" s="117">
        <v>0</v>
      </c>
      <c r="M137" s="117">
        <v>0</v>
      </c>
      <c r="N137" s="117">
        <v>0</v>
      </c>
      <c r="O137" s="152">
        <v>0</v>
      </c>
      <c r="P137" s="117">
        <f t="shared" si="119"/>
        <v>0</v>
      </c>
      <c r="Q137" s="117">
        <v>0</v>
      </c>
      <c r="R137" s="117">
        <v>0</v>
      </c>
      <c r="S137" s="117">
        <v>0</v>
      </c>
      <c r="T137" s="152">
        <v>0</v>
      </c>
      <c r="U137" s="117">
        <f t="shared" si="120"/>
        <v>0</v>
      </c>
      <c r="V137" s="117">
        <v>0</v>
      </c>
      <c r="W137" s="117">
        <v>0</v>
      </c>
      <c r="X137" s="117">
        <v>0</v>
      </c>
      <c r="Y137" s="152">
        <v>0.93</v>
      </c>
      <c r="Z137" s="117">
        <f t="shared" si="125"/>
        <v>4036</v>
      </c>
      <c r="AA137" s="117">
        <v>0</v>
      </c>
      <c r="AB137" s="117">
        <v>3870</v>
      </c>
      <c r="AC137" s="117">
        <v>166</v>
      </c>
    </row>
    <row r="138" spans="1:30" s="2" customFormat="1" ht="47.45" customHeight="1" outlineLevel="1" x14ac:dyDescent="0.2">
      <c r="A138" s="170" t="s">
        <v>41</v>
      </c>
      <c r="B138" s="165" t="s">
        <v>145</v>
      </c>
      <c r="C138" s="259">
        <f t="shared" si="126"/>
        <v>0.75</v>
      </c>
      <c r="D138" s="140">
        <f t="shared" si="127"/>
        <v>3254</v>
      </c>
      <c r="E138" s="166">
        <v>0</v>
      </c>
      <c r="F138" s="114">
        <f t="shared" si="117"/>
        <v>0</v>
      </c>
      <c r="G138" s="114">
        <v>0</v>
      </c>
      <c r="H138" s="140">
        <v>0</v>
      </c>
      <c r="I138" s="114">
        <v>0</v>
      </c>
      <c r="J138" s="259">
        <v>0</v>
      </c>
      <c r="K138" s="117">
        <f t="shared" si="118"/>
        <v>0</v>
      </c>
      <c r="L138" s="117">
        <v>0</v>
      </c>
      <c r="M138" s="117">
        <v>0</v>
      </c>
      <c r="N138" s="117">
        <v>0</v>
      </c>
      <c r="O138" s="152">
        <v>0</v>
      </c>
      <c r="P138" s="117">
        <f t="shared" si="119"/>
        <v>0</v>
      </c>
      <c r="Q138" s="117">
        <v>0</v>
      </c>
      <c r="R138" s="117">
        <v>0</v>
      </c>
      <c r="S138" s="117">
        <v>0</v>
      </c>
      <c r="T138" s="152">
        <v>0</v>
      </c>
      <c r="U138" s="117">
        <f t="shared" si="120"/>
        <v>0</v>
      </c>
      <c r="V138" s="117">
        <v>0</v>
      </c>
      <c r="W138" s="117">
        <v>0</v>
      </c>
      <c r="X138" s="117">
        <v>0</v>
      </c>
      <c r="Y138" s="152">
        <v>0.75</v>
      </c>
      <c r="Z138" s="117">
        <f t="shared" si="125"/>
        <v>3254</v>
      </c>
      <c r="AA138" s="117">
        <v>0</v>
      </c>
      <c r="AB138" s="117">
        <v>3121</v>
      </c>
      <c r="AC138" s="117">
        <v>133</v>
      </c>
    </row>
    <row r="139" spans="1:30" s="2" customFormat="1" ht="32.450000000000003" customHeight="1" outlineLevel="1" x14ac:dyDescent="0.2">
      <c r="A139" s="170" t="s">
        <v>42</v>
      </c>
      <c r="B139" s="165" t="s">
        <v>146</v>
      </c>
      <c r="C139" s="259">
        <f t="shared" si="126"/>
        <v>3.04</v>
      </c>
      <c r="D139" s="140">
        <f t="shared" si="127"/>
        <v>13192</v>
      </c>
      <c r="E139" s="166">
        <v>0</v>
      </c>
      <c r="F139" s="114">
        <f t="shared" si="117"/>
        <v>0</v>
      </c>
      <c r="G139" s="114">
        <v>0</v>
      </c>
      <c r="H139" s="140">
        <v>0</v>
      </c>
      <c r="I139" s="114">
        <v>0</v>
      </c>
      <c r="J139" s="259">
        <v>0</v>
      </c>
      <c r="K139" s="117">
        <f t="shared" si="118"/>
        <v>0</v>
      </c>
      <c r="L139" s="117">
        <v>0</v>
      </c>
      <c r="M139" s="117">
        <v>0</v>
      </c>
      <c r="N139" s="117">
        <v>0</v>
      </c>
      <c r="O139" s="152">
        <v>0</v>
      </c>
      <c r="P139" s="117">
        <f t="shared" si="119"/>
        <v>0</v>
      </c>
      <c r="Q139" s="117">
        <v>0</v>
      </c>
      <c r="R139" s="117">
        <v>0</v>
      </c>
      <c r="S139" s="117">
        <v>0</v>
      </c>
      <c r="T139" s="152">
        <v>0</v>
      </c>
      <c r="U139" s="117">
        <f t="shared" si="120"/>
        <v>0</v>
      </c>
      <c r="V139" s="117">
        <v>0</v>
      </c>
      <c r="W139" s="117">
        <v>0</v>
      </c>
      <c r="X139" s="117">
        <v>0</v>
      </c>
      <c r="Y139" s="152">
        <v>3.04</v>
      </c>
      <c r="Z139" s="117">
        <f t="shared" si="125"/>
        <v>13192</v>
      </c>
      <c r="AA139" s="117">
        <v>0</v>
      </c>
      <c r="AB139" s="117">
        <v>12651</v>
      </c>
      <c r="AC139" s="117">
        <v>541</v>
      </c>
      <c r="AD139" s="4"/>
    </row>
    <row r="140" spans="1:30" s="2" customFormat="1" ht="27" customHeight="1" outlineLevel="1" x14ac:dyDescent="0.2">
      <c r="A140" s="170" t="s">
        <v>43</v>
      </c>
      <c r="B140" s="165" t="s">
        <v>147</v>
      </c>
      <c r="C140" s="259">
        <f t="shared" si="126"/>
        <v>11</v>
      </c>
      <c r="D140" s="140">
        <f t="shared" si="127"/>
        <v>48092</v>
      </c>
      <c r="E140" s="166">
        <v>0</v>
      </c>
      <c r="F140" s="114">
        <f t="shared" si="117"/>
        <v>0</v>
      </c>
      <c r="G140" s="114">
        <v>0</v>
      </c>
      <c r="H140" s="140">
        <v>0</v>
      </c>
      <c r="I140" s="114">
        <v>0</v>
      </c>
      <c r="J140" s="259">
        <v>0</v>
      </c>
      <c r="K140" s="117">
        <f t="shared" si="118"/>
        <v>0</v>
      </c>
      <c r="L140" s="117">
        <v>0</v>
      </c>
      <c r="M140" s="117">
        <v>0</v>
      </c>
      <c r="N140" s="117">
        <v>0</v>
      </c>
      <c r="O140" s="152">
        <v>0</v>
      </c>
      <c r="P140" s="117">
        <f t="shared" si="119"/>
        <v>0</v>
      </c>
      <c r="Q140" s="117">
        <v>0</v>
      </c>
      <c r="R140" s="117">
        <v>0</v>
      </c>
      <c r="S140" s="117">
        <v>0</v>
      </c>
      <c r="T140" s="152">
        <v>0</v>
      </c>
      <c r="U140" s="117">
        <f t="shared" si="120"/>
        <v>0</v>
      </c>
      <c r="V140" s="117">
        <v>0</v>
      </c>
      <c r="W140" s="117">
        <v>0</v>
      </c>
      <c r="X140" s="117">
        <v>0</v>
      </c>
      <c r="Y140" s="152">
        <v>11</v>
      </c>
      <c r="Z140" s="117">
        <f t="shared" si="125"/>
        <v>48092</v>
      </c>
      <c r="AA140" s="117">
        <v>0</v>
      </c>
      <c r="AB140" s="117">
        <v>46120</v>
      </c>
      <c r="AC140" s="117">
        <v>1972</v>
      </c>
      <c r="AD140" s="4"/>
    </row>
    <row r="141" spans="1:30" s="4" customFormat="1" ht="34.15" customHeight="1" outlineLevel="1" x14ac:dyDescent="0.2">
      <c r="A141" s="170" t="s">
        <v>44</v>
      </c>
      <c r="B141" s="165" t="s">
        <v>148</v>
      </c>
      <c r="C141" s="259">
        <f t="shared" si="126"/>
        <v>2.75</v>
      </c>
      <c r="D141" s="140">
        <f t="shared" si="127"/>
        <v>11933</v>
      </c>
      <c r="E141" s="166">
        <v>0</v>
      </c>
      <c r="F141" s="114">
        <f t="shared" si="117"/>
        <v>0</v>
      </c>
      <c r="G141" s="114">
        <v>0</v>
      </c>
      <c r="H141" s="140">
        <v>0</v>
      </c>
      <c r="I141" s="114">
        <v>0</v>
      </c>
      <c r="J141" s="259">
        <v>0</v>
      </c>
      <c r="K141" s="117">
        <f t="shared" si="118"/>
        <v>0</v>
      </c>
      <c r="L141" s="117">
        <v>0</v>
      </c>
      <c r="M141" s="117">
        <v>0</v>
      </c>
      <c r="N141" s="117">
        <v>0</v>
      </c>
      <c r="O141" s="152">
        <v>0</v>
      </c>
      <c r="P141" s="117">
        <f t="shared" si="119"/>
        <v>0</v>
      </c>
      <c r="Q141" s="117">
        <v>0</v>
      </c>
      <c r="R141" s="117">
        <v>0</v>
      </c>
      <c r="S141" s="117">
        <v>0</v>
      </c>
      <c r="T141" s="152">
        <v>0</v>
      </c>
      <c r="U141" s="117">
        <f t="shared" si="120"/>
        <v>0</v>
      </c>
      <c r="V141" s="117">
        <v>0</v>
      </c>
      <c r="W141" s="117">
        <v>0</v>
      </c>
      <c r="X141" s="117">
        <v>0</v>
      </c>
      <c r="Y141" s="154">
        <v>2.75</v>
      </c>
      <c r="Z141" s="117">
        <f t="shared" si="125"/>
        <v>11933</v>
      </c>
      <c r="AA141" s="153">
        <v>0</v>
      </c>
      <c r="AB141" s="117">
        <v>11444</v>
      </c>
      <c r="AC141" s="117">
        <v>489</v>
      </c>
    </row>
    <row r="142" spans="1:30" s="4" customFormat="1" ht="30.6" customHeight="1" outlineLevel="1" x14ac:dyDescent="0.2">
      <c r="A142" s="150" t="s">
        <v>45</v>
      </c>
      <c r="B142" s="165" t="s">
        <v>149</v>
      </c>
      <c r="C142" s="259">
        <f t="shared" si="126"/>
        <v>3.26</v>
      </c>
      <c r="D142" s="140">
        <f t="shared" si="127"/>
        <v>14147</v>
      </c>
      <c r="E142" s="166">
        <v>0</v>
      </c>
      <c r="F142" s="114">
        <f t="shared" si="117"/>
        <v>0</v>
      </c>
      <c r="G142" s="114">
        <v>0</v>
      </c>
      <c r="H142" s="140">
        <v>0</v>
      </c>
      <c r="I142" s="114">
        <v>0</v>
      </c>
      <c r="J142" s="259">
        <v>0</v>
      </c>
      <c r="K142" s="117">
        <f t="shared" si="118"/>
        <v>0</v>
      </c>
      <c r="L142" s="117">
        <v>0</v>
      </c>
      <c r="M142" s="117">
        <v>0</v>
      </c>
      <c r="N142" s="117">
        <v>0</v>
      </c>
      <c r="O142" s="152">
        <v>0</v>
      </c>
      <c r="P142" s="117">
        <f t="shared" si="119"/>
        <v>0</v>
      </c>
      <c r="Q142" s="117">
        <v>0</v>
      </c>
      <c r="R142" s="117">
        <v>0</v>
      </c>
      <c r="S142" s="117">
        <v>0</v>
      </c>
      <c r="T142" s="152">
        <v>0</v>
      </c>
      <c r="U142" s="117">
        <f t="shared" si="120"/>
        <v>0</v>
      </c>
      <c r="V142" s="117">
        <v>0</v>
      </c>
      <c r="W142" s="117">
        <v>0</v>
      </c>
      <c r="X142" s="117">
        <v>0</v>
      </c>
      <c r="Y142" s="154">
        <v>3.26</v>
      </c>
      <c r="Z142" s="117">
        <f t="shared" si="125"/>
        <v>14147</v>
      </c>
      <c r="AA142" s="153">
        <v>0</v>
      </c>
      <c r="AB142" s="117">
        <v>13567</v>
      </c>
      <c r="AC142" s="117">
        <v>580</v>
      </c>
    </row>
    <row r="143" spans="1:30" s="82" customFormat="1" ht="30" customHeight="1" outlineLevel="1" x14ac:dyDescent="0.2">
      <c r="A143" s="150" t="s">
        <v>46</v>
      </c>
      <c r="B143" s="171" t="s">
        <v>70</v>
      </c>
      <c r="C143" s="259">
        <f t="shared" si="115"/>
        <v>46.18</v>
      </c>
      <c r="D143" s="140">
        <f t="shared" si="127"/>
        <v>74802</v>
      </c>
      <c r="E143" s="138">
        <v>0</v>
      </c>
      <c r="F143" s="114">
        <f t="shared" si="117"/>
        <v>0</v>
      </c>
      <c r="G143" s="114">
        <v>0</v>
      </c>
      <c r="H143" s="108">
        <v>0</v>
      </c>
      <c r="I143" s="114">
        <v>0</v>
      </c>
      <c r="J143" s="259">
        <v>0</v>
      </c>
      <c r="K143" s="117">
        <f t="shared" si="118"/>
        <v>0</v>
      </c>
      <c r="L143" s="117">
        <v>0</v>
      </c>
      <c r="M143" s="117">
        <v>0</v>
      </c>
      <c r="N143" s="117">
        <v>0</v>
      </c>
      <c r="O143" s="152">
        <v>0</v>
      </c>
      <c r="P143" s="117">
        <f t="shared" si="119"/>
        <v>0</v>
      </c>
      <c r="Q143" s="117">
        <v>0</v>
      </c>
      <c r="R143" s="117">
        <v>0</v>
      </c>
      <c r="S143" s="117">
        <v>0</v>
      </c>
      <c r="T143" s="152">
        <v>0</v>
      </c>
      <c r="U143" s="117">
        <f t="shared" si="120"/>
        <v>0</v>
      </c>
      <c r="V143" s="117">
        <v>0</v>
      </c>
      <c r="W143" s="117">
        <v>0</v>
      </c>
      <c r="X143" s="117">
        <v>0</v>
      </c>
      <c r="Y143" s="152">
        <v>46.18</v>
      </c>
      <c r="Z143" s="117">
        <f t="shared" si="121"/>
        <v>74802</v>
      </c>
      <c r="AA143" s="117">
        <v>0</v>
      </c>
      <c r="AB143" s="117">
        <v>71735</v>
      </c>
      <c r="AC143" s="117">
        <v>3067</v>
      </c>
    </row>
    <row r="144" spans="1:30" s="4" customFormat="1" ht="30.6" customHeight="1" outlineLevel="1" x14ac:dyDescent="0.2">
      <c r="A144" s="150" t="s">
        <v>47</v>
      </c>
      <c r="B144" s="171" t="s">
        <v>71</v>
      </c>
      <c r="C144" s="259">
        <f t="shared" si="115"/>
        <v>58.08</v>
      </c>
      <c r="D144" s="140">
        <f t="shared" si="116"/>
        <v>96300</v>
      </c>
      <c r="E144" s="138">
        <v>0</v>
      </c>
      <c r="F144" s="114">
        <f t="shared" si="117"/>
        <v>0</v>
      </c>
      <c r="G144" s="114">
        <v>0</v>
      </c>
      <c r="H144" s="108">
        <v>0</v>
      </c>
      <c r="I144" s="114">
        <v>0</v>
      </c>
      <c r="J144" s="259">
        <v>0</v>
      </c>
      <c r="K144" s="117">
        <f t="shared" si="118"/>
        <v>0</v>
      </c>
      <c r="L144" s="117">
        <v>0</v>
      </c>
      <c r="M144" s="117">
        <v>0</v>
      </c>
      <c r="N144" s="117">
        <v>0</v>
      </c>
      <c r="O144" s="152">
        <v>0</v>
      </c>
      <c r="P144" s="117">
        <f t="shared" si="119"/>
        <v>0</v>
      </c>
      <c r="Q144" s="117">
        <v>0</v>
      </c>
      <c r="R144" s="117">
        <v>0</v>
      </c>
      <c r="S144" s="117">
        <v>0</v>
      </c>
      <c r="T144" s="152">
        <v>0</v>
      </c>
      <c r="U144" s="117">
        <f t="shared" si="120"/>
        <v>0</v>
      </c>
      <c r="V144" s="117">
        <v>0</v>
      </c>
      <c r="W144" s="117">
        <v>0</v>
      </c>
      <c r="X144" s="117">
        <v>0</v>
      </c>
      <c r="Y144" s="152">
        <v>58.08</v>
      </c>
      <c r="Z144" s="117">
        <f t="shared" si="121"/>
        <v>96300</v>
      </c>
      <c r="AA144" s="117">
        <v>0</v>
      </c>
      <c r="AB144" s="117">
        <v>92352</v>
      </c>
      <c r="AC144" s="117">
        <v>3948</v>
      </c>
    </row>
    <row r="145" spans="1:29" s="4" customFormat="1" ht="43.15" customHeight="1" outlineLevel="1" x14ac:dyDescent="0.2">
      <c r="A145" s="150" t="s">
        <v>48</v>
      </c>
      <c r="B145" s="171" t="s">
        <v>854</v>
      </c>
      <c r="C145" s="259">
        <f t="shared" si="115"/>
        <v>66.3</v>
      </c>
      <c r="D145" s="140">
        <f t="shared" si="116"/>
        <v>135316</v>
      </c>
      <c r="E145" s="138">
        <v>0</v>
      </c>
      <c r="F145" s="114">
        <f t="shared" si="117"/>
        <v>0</v>
      </c>
      <c r="G145" s="114">
        <v>0</v>
      </c>
      <c r="H145" s="108">
        <v>0</v>
      </c>
      <c r="I145" s="114">
        <v>0</v>
      </c>
      <c r="J145" s="259">
        <v>0</v>
      </c>
      <c r="K145" s="117">
        <f t="shared" si="118"/>
        <v>0</v>
      </c>
      <c r="L145" s="117">
        <v>0</v>
      </c>
      <c r="M145" s="117">
        <v>0</v>
      </c>
      <c r="N145" s="117">
        <v>0</v>
      </c>
      <c r="O145" s="152">
        <v>0</v>
      </c>
      <c r="P145" s="117">
        <f t="shared" si="119"/>
        <v>0</v>
      </c>
      <c r="Q145" s="117">
        <v>0</v>
      </c>
      <c r="R145" s="117">
        <v>0</v>
      </c>
      <c r="S145" s="117">
        <v>0</v>
      </c>
      <c r="T145" s="152">
        <v>0</v>
      </c>
      <c r="U145" s="117">
        <f t="shared" si="120"/>
        <v>0</v>
      </c>
      <c r="V145" s="117">
        <v>0</v>
      </c>
      <c r="W145" s="117">
        <v>0</v>
      </c>
      <c r="X145" s="117">
        <v>0</v>
      </c>
      <c r="Y145" s="152">
        <v>66.3</v>
      </c>
      <c r="Z145" s="117">
        <f t="shared" si="121"/>
        <v>135316</v>
      </c>
      <c r="AA145" s="117">
        <v>0</v>
      </c>
      <c r="AB145" s="117">
        <v>129768</v>
      </c>
      <c r="AC145" s="117">
        <v>5548</v>
      </c>
    </row>
    <row r="146" spans="1:29" s="4" customFormat="1" ht="72.599999999999994" customHeight="1" outlineLevel="1" x14ac:dyDescent="0.2">
      <c r="A146" s="150" t="s">
        <v>49</v>
      </c>
      <c r="B146" s="171" t="s">
        <v>72</v>
      </c>
      <c r="C146" s="259">
        <f t="shared" si="115"/>
        <v>57.76</v>
      </c>
      <c r="D146" s="140">
        <f t="shared" si="116"/>
        <v>113175</v>
      </c>
      <c r="E146" s="138">
        <v>0</v>
      </c>
      <c r="F146" s="114">
        <f t="shared" si="117"/>
        <v>0</v>
      </c>
      <c r="G146" s="114">
        <v>0</v>
      </c>
      <c r="H146" s="108">
        <v>0</v>
      </c>
      <c r="I146" s="114">
        <v>0</v>
      </c>
      <c r="J146" s="259">
        <v>0</v>
      </c>
      <c r="K146" s="117">
        <f t="shared" si="118"/>
        <v>0</v>
      </c>
      <c r="L146" s="117">
        <v>0</v>
      </c>
      <c r="M146" s="117">
        <v>0</v>
      </c>
      <c r="N146" s="117">
        <v>0</v>
      </c>
      <c r="O146" s="152">
        <v>0</v>
      </c>
      <c r="P146" s="117">
        <f t="shared" si="119"/>
        <v>0</v>
      </c>
      <c r="Q146" s="117">
        <v>0</v>
      </c>
      <c r="R146" s="117">
        <v>0</v>
      </c>
      <c r="S146" s="117">
        <v>0</v>
      </c>
      <c r="T146" s="152">
        <v>0</v>
      </c>
      <c r="U146" s="117">
        <f t="shared" si="120"/>
        <v>0</v>
      </c>
      <c r="V146" s="117">
        <v>0</v>
      </c>
      <c r="W146" s="117">
        <v>0</v>
      </c>
      <c r="X146" s="117">
        <v>0</v>
      </c>
      <c r="Y146" s="152">
        <v>57.76</v>
      </c>
      <c r="Z146" s="117">
        <f t="shared" si="121"/>
        <v>113175</v>
      </c>
      <c r="AA146" s="117">
        <v>0</v>
      </c>
      <c r="AB146" s="117">
        <v>108535</v>
      </c>
      <c r="AC146" s="117">
        <v>4640</v>
      </c>
    </row>
    <row r="147" spans="1:29" s="4" customFormat="1" ht="30.6" customHeight="1" outlineLevel="1" x14ac:dyDescent="0.2">
      <c r="A147" s="150" t="s">
        <v>50</v>
      </c>
      <c r="B147" s="171" t="s">
        <v>73</v>
      </c>
      <c r="C147" s="259">
        <f t="shared" si="115"/>
        <v>31.08</v>
      </c>
      <c r="D147" s="140">
        <f t="shared" si="116"/>
        <v>64515</v>
      </c>
      <c r="E147" s="138">
        <v>0</v>
      </c>
      <c r="F147" s="114">
        <f t="shared" si="117"/>
        <v>0</v>
      </c>
      <c r="G147" s="114">
        <v>0</v>
      </c>
      <c r="H147" s="108">
        <v>0</v>
      </c>
      <c r="I147" s="114">
        <v>0</v>
      </c>
      <c r="J147" s="259">
        <v>0</v>
      </c>
      <c r="K147" s="117">
        <f t="shared" si="118"/>
        <v>0</v>
      </c>
      <c r="L147" s="117">
        <v>0</v>
      </c>
      <c r="M147" s="117">
        <v>0</v>
      </c>
      <c r="N147" s="117">
        <v>0</v>
      </c>
      <c r="O147" s="152">
        <v>0</v>
      </c>
      <c r="P147" s="117">
        <f t="shared" si="119"/>
        <v>0</v>
      </c>
      <c r="Q147" s="117">
        <v>0</v>
      </c>
      <c r="R147" s="117">
        <v>0</v>
      </c>
      <c r="S147" s="117">
        <v>0</v>
      </c>
      <c r="T147" s="152">
        <v>0</v>
      </c>
      <c r="U147" s="117">
        <f t="shared" si="120"/>
        <v>0</v>
      </c>
      <c r="V147" s="117">
        <v>0</v>
      </c>
      <c r="W147" s="117">
        <v>0</v>
      </c>
      <c r="X147" s="117">
        <v>0</v>
      </c>
      <c r="Y147" s="152">
        <v>31.08</v>
      </c>
      <c r="Z147" s="117">
        <f t="shared" si="121"/>
        <v>64515</v>
      </c>
      <c r="AA147" s="117">
        <v>0</v>
      </c>
      <c r="AB147" s="117">
        <v>61870</v>
      </c>
      <c r="AC147" s="117">
        <v>2645</v>
      </c>
    </row>
    <row r="148" spans="1:29" s="4" customFormat="1" ht="42" customHeight="1" outlineLevel="1" x14ac:dyDescent="0.2">
      <c r="A148" s="150" t="s">
        <v>105</v>
      </c>
      <c r="B148" s="171" t="s">
        <v>74</v>
      </c>
      <c r="C148" s="259">
        <f t="shared" si="115"/>
        <v>52.71</v>
      </c>
      <c r="D148" s="140">
        <f t="shared" si="116"/>
        <v>121435</v>
      </c>
      <c r="E148" s="138">
        <v>0</v>
      </c>
      <c r="F148" s="114">
        <f t="shared" si="117"/>
        <v>0</v>
      </c>
      <c r="G148" s="114">
        <v>0</v>
      </c>
      <c r="H148" s="108">
        <v>0</v>
      </c>
      <c r="I148" s="114">
        <v>0</v>
      </c>
      <c r="J148" s="259">
        <v>0</v>
      </c>
      <c r="K148" s="117">
        <f t="shared" si="118"/>
        <v>0</v>
      </c>
      <c r="L148" s="117">
        <v>0</v>
      </c>
      <c r="M148" s="117">
        <v>0</v>
      </c>
      <c r="N148" s="117">
        <v>0</v>
      </c>
      <c r="O148" s="152">
        <v>0</v>
      </c>
      <c r="P148" s="117">
        <f t="shared" si="119"/>
        <v>0</v>
      </c>
      <c r="Q148" s="117">
        <v>0</v>
      </c>
      <c r="R148" s="117">
        <v>0</v>
      </c>
      <c r="S148" s="117">
        <v>0</v>
      </c>
      <c r="T148" s="152">
        <v>0</v>
      </c>
      <c r="U148" s="117">
        <f t="shared" si="120"/>
        <v>0</v>
      </c>
      <c r="V148" s="117">
        <v>0</v>
      </c>
      <c r="W148" s="117">
        <v>0</v>
      </c>
      <c r="X148" s="117">
        <v>0</v>
      </c>
      <c r="Y148" s="152">
        <v>52.71</v>
      </c>
      <c r="Z148" s="117">
        <f t="shared" si="121"/>
        <v>121435</v>
      </c>
      <c r="AA148" s="117">
        <v>0</v>
      </c>
      <c r="AB148" s="117">
        <v>116456</v>
      </c>
      <c r="AC148" s="117">
        <v>4979</v>
      </c>
    </row>
    <row r="149" spans="1:29" s="4" customFormat="1" ht="43.15" customHeight="1" outlineLevel="1" x14ac:dyDescent="0.2">
      <c r="A149" s="150" t="s">
        <v>51</v>
      </c>
      <c r="B149" s="171" t="s">
        <v>75</v>
      </c>
      <c r="C149" s="259">
        <f t="shared" si="115"/>
        <v>19.04</v>
      </c>
      <c r="D149" s="140">
        <f t="shared" si="116"/>
        <v>31839</v>
      </c>
      <c r="E149" s="138">
        <v>0</v>
      </c>
      <c r="F149" s="114">
        <f t="shared" si="117"/>
        <v>0</v>
      </c>
      <c r="G149" s="114">
        <v>0</v>
      </c>
      <c r="H149" s="108">
        <v>0</v>
      </c>
      <c r="I149" s="114">
        <v>0</v>
      </c>
      <c r="J149" s="259">
        <v>0</v>
      </c>
      <c r="K149" s="117">
        <f t="shared" si="118"/>
        <v>0</v>
      </c>
      <c r="L149" s="117">
        <v>0</v>
      </c>
      <c r="M149" s="117">
        <v>0</v>
      </c>
      <c r="N149" s="117">
        <v>0</v>
      </c>
      <c r="O149" s="152">
        <v>0</v>
      </c>
      <c r="P149" s="117">
        <f t="shared" si="119"/>
        <v>0</v>
      </c>
      <c r="Q149" s="117">
        <v>0</v>
      </c>
      <c r="R149" s="117">
        <v>0</v>
      </c>
      <c r="S149" s="117">
        <v>0</v>
      </c>
      <c r="T149" s="152">
        <v>0</v>
      </c>
      <c r="U149" s="117">
        <f t="shared" si="120"/>
        <v>0</v>
      </c>
      <c r="V149" s="117">
        <v>0</v>
      </c>
      <c r="W149" s="117">
        <v>0</v>
      </c>
      <c r="X149" s="117">
        <v>0</v>
      </c>
      <c r="Y149" s="152">
        <v>19.04</v>
      </c>
      <c r="Z149" s="117">
        <f t="shared" si="121"/>
        <v>31839</v>
      </c>
      <c r="AA149" s="117">
        <v>0</v>
      </c>
      <c r="AB149" s="117">
        <v>30534</v>
      </c>
      <c r="AC149" s="117">
        <v>1305</v>
      </c>
    </row>
    <row r="150" spans="1:29" s="4" customFormat="1" ht="30.6" customHeight="1" outlineLevel="1" x14ac:dyDescent="0.2">
      <c r="A150" s="150" t="s">
        <v>52</v>
      </c>
      <c r="B150" s="171" t="s">
        <v>76</v>
      </c>
      <c r="C150" s="259">
        <f t="shared" si="115"/>
        <v>17.489999999999998</v>
      </c>
      <c r="D150" s="140">
        <f t="shared" si="116"/>
        <v>29944</v>
      </c>
      <c r="E150" s="138">
        <v>0</v>
      </c>
      <c r="F150" s="114">
        <f t="shared" si="117"/>
        <v>0</v>
      </c>
      <c r="G150" s="114">
        <v>0</v>
      </c>
      <c r="H150" s="108">
        <v>0</v>
      </c>
      <c r="I150" s="114">
        <v>0</v>
      </c>
      <c r="J150" s="259">
        <v>0</v>
      </c>
      <c r="K150" s="117">
        <f t="shared" si="118"/>
        <v>0</v>
      </c>
      <c r="L150" s="117">
        <v>0</v>
      </c>
      <c r="M150" s="117">
        <v>0</v>
      </c>
      <c r="N150" s="117">
        <v>0</v>
      </c>
      <c r="O150" s="152">
        <v>0</v>
      </c>
      <c r="P150" s="117">
        <f t="shared" si="119"/>
        <v>0</v>
      </c>
      <c r="Q150" s="117">
        <v>0</v>
      </c>
      <c r="R150" s="117">
        <v>0</v>
      </c>
      <c r="S150" s="117">
        <v>0</v>
      </c>
      <c r="T150" s="152">
        <v>0</v>
      </c>
      <c r="U150" s="117">
        <f t="shared" si="120"/>
        <v>0</v>
      </c>
      <c r="V150" s="117">
        <v>0</v>
      </c>
      <c r="W150" s="117">
        <v>0</v>
      </c>
      <c r="X150" s="117">
        <v>0</v>
      </c>
      <c r="Y150" s="152">
        <v>17.489999999999998</v>
      </c>
      <c r="Z150" s="117">
        <f t="shared" si="121"/>
        <v>29944</v>
      </c>
      <c r="AA150" s="117">
        <v>0</v>
      </c>
      <c r="AB150" s="117">
        <v>28716</v>
      </c>
      <c r="AC150" s="117">
        <v>1228</v>
      </c>
    </row>
    <row r="151" spans="1:29" s="4" customFormat="1" ht="30" customHeight="1" outlineLevel="1" x14ac:dyDescent="0.2">
      <c r="A151" s="150" t="s">
        <v>53</v>
      </c>
      <c r="B151" s="171" t="s">
        <v>81</v>
      </c>
      <c r="C151" s="259">
        <f>E151+J151+O151+Y151+T151</f>
        <v>7.45</v>
      </c>
      <c r="D151" s="140">
        <f>F151+K151+P151+Z151+U151</f>
        <v>9303</v>
      </c>
      <c r="E151" s="138">
        <v>0</v>
      </c>
      <c r="F151" s="114">
        <f t="shared" si="117"/>
        <v>0</v>
      </c>
      <c r="G151" s="114">
        <v>0</v>
      </c>
      <c r="H151" s="108">
        <v>0</v>
      </c>
      <c r="I151" s="114">
        <v>0</v>
      </c>
      <c r="J151" s="259">
        <v>0</v>
      </c>
      <c r="K151" s="117">
        <f t="shared" si="118"/>
        <v>0</v>
      </c>
      <c r="L151" s="117">
        <v>0</v>
      </c>
      <c r="M151" s="117">
        <v>0</v>
      </c>
      <c r="N151" s="117">
        <v>0</v>
      </c>
      <c r="O151" s="152">
        <v>0</v>
      </c>
      <c r="P151" s="117">
        <f t="shared" si="119"/>
        <v>0</v>
      </c>
      <c r="Q151" s="117">
        <v>0</v>
      </c>
      <c r="R151" s="117">
        <v>0</v>
      </c>
      <c r="S151" s="117">
        <v>0</v>
      </c>
      <c r="T151" s="152">
        <v>0</v>
      </c>
      <c r="U151" s="117">
        <f t="shared" si="120"/>
        <v>0</v>
      </c>
      <c r="V151" s="117">
        <v>0</v>
      </c>
      <c r="W151" s="117">
        <v>0</v>
      </c>
      <c r="X151" s="117">
        <v>0</v>
      </c>
      <c r="Y151" s="152">
        <v>7.45</v>
      </c>
      <c r="Z151" s="117">
        <f>AA151+AB151+AC151</f>
        <v>9303</v>
      </c>
      <c r="AA151" s="114">
        <v>0</v>
      </c>
      <c r="AB151" s="117">
        <v>8652</v>
      </c>
      <c r="AC151" s="117">
        <v>651</v>
      </c>
    </row>
    <row r="152" spans="1:29" s="4" customFormat="1" ht="22.15" customHeight="1" outlineLevel="1" x14ac:dyDescent="0.2">
      <c r="A152" s="150" t="s">
        <v>54</v>
      </c>
      <c r="B152" s="171" t="s">
        <v>82</v>
      </c>
      <c r="C152" s="259">
        <f t="shared" ref="C152:C154" si="128">E152+J152+O152+Y152+T152</f>
        <v>45.43</v>
      </c>
      <c r="D152" s="140">
        <f t="shared" ref="D152:D154" si="129">F152+K152+P152+Z152+U152</f>
        <v>46857</v>
      </c>
      <c r="E152" s="138">
        <v>0</v>
      </c>
      <c r="F152" s="114">
        <f t="shared" si="117"/>
        <v>0</v>
      </c>
      <c r="G152" s="114">
        <v>0</v>
      </c>
      <c r="H152" s="108">
        <v>0</v>
      </c>
      <c r="I152" s="114">
        <v>0</v>
      </c>
      <c r="J152" s="259">
        <v>0</v>
      </c>
      <c r="K152" s="117">
        <f t="shared" si="118"/>
        <v>0</v>
      </c>
      <c r="L152" s="117">
        <v>0</v>
      </c>
      <c r="M152" s="117">
        <v>0</v>
      </c>
      <c r="N152" s="117">
        <v>0</v>
      </c>
      <c r="O152" s="152">
        <v>0</v>
      </c>
      <c r="P152" s="117">
        <f t="shared" si="119"/>
        <v>0</v>
      </c>
      <c r="Q152" s="117">
        <v>0</v>
      </c>
      <c r="R152" s="117">
        <v>0</v>
      </c>
      <c r="S152" s="117">
        <v>0</v>
      </c>
      <c r="T152" s="152">
        <v>0</v>
      </c>
      <c r="U152" s="117">
        <f t="shared" si="120"/>
        <v>0</v>
      </c>
      <c r="V152" s="117">
        <v>0</v>
      </c>
      <c r="W152" s="117">
        <v>0</v>
      </c>
      <c r="X152" s="117">
        <v>0</v>
      </c>
      <c r="Y152" s="152">
        <v>45.43</v>
      </c>
      <c r="Z152" s="117">
        <f>AA152+AB152+AC152</f>
        <v>46857</v>
      </c>
      <c r="AA152" s="117">
        <v>0</v>
      </c>
      <c r="AB152" s="117">
        <v>43577</v>
      </c>
      <c r="AC152" s="117">
        <v>3280</v>
      </c>
    </row>
    <row r="153" spans="1:29" s="4" customFormat="1" ht="25.15" customHeight="1" outlineLevel="1" x14ac:dyDescent="0.2">
      <c r="A153" s="150" t="s">
        <v>55</v>
      </c>
      <c r="B153" s="171" t="s">
        <v>855</v>
      </c>
      <c r="C153" s="259">
        <f t="shared" si="128"/>
        <v>16.760000000000002</v>
      </c>
      <c r="D153" s="140">
        <f t="shared" si="129"/>
        <v>21682</v>
      </c>
      <c r="E153" s="138">
        <v>0</v>
      </c>
      <c r="F153" s="114">
        <f t="shared" si="117"/>
        <v>0</v>
      </c>
      <c r="G153" s="114">
        <v>0</v>
      </c>
      <c r="H153" s="108">
        <v>0</v>
      </c>
      <c r="I153" s="114">
        <v>0</v>
      </c>
      <c r="J153" s="259">
        <v>0</v>
      </c>
      <c r="K153" s="117">
        <f t="shared" si="118"/>
        <v>0</v>
      </c>
      <c r="L153" s="117">
        <v>0</v>
      </c>
      <c r="M153" s="117">
        <v>0</v>
      </c>
      <c r="N153" s="117">
        <v>0</v>
      </c>
      <c r="O153" s="152">
        <v>0</v>
      </c>
      <c r="P153" s="117">
        <f t="shared" si="119"/>
        <v>0</v>
      </c>
      <c r="Q153" s="117">
        <v>0</v>
      </c>
      <c r="R153" s="117">
        <v>0</v>
      </c>
      <c r="S153" s="117">
        <v>0</v>
      </c>
      <c r="T153" s="152">
        <v>0</v>
      </c>
      <c r="U153" s="117">
        <f t="shared" si="120"/>
        <v>0</v>
      </c>
      <c r="V153" s="117">
        <v>0</v>
      </c>
      <c r="W153" s="117">
        <v>0</v>
      </c>
      <c r="X153" s="117">
        <v>0</v>
      </c>
      <c r="Y153" s="152">
        <v>16.760000000000002</v>
      </c>
      <c r="Z153" s="117">
        <f>AA153+AB153+AC153</f>
        <v>21682</v>
      </c>
      <c r="AA153" s="117">
        <v>0</v>
      </c>
      <c r="AB153" s="117">
        <v>20164</v>
      </c>
      <c r="AC153" s="117">
        <v>1518</v>
      </c>
    </row>
    <row r="154" spans="1:29" s="4" customFormat="1" ht="30" customHeight="1" outlineLevel="1" x14ac:dyDescent="0.2">
      <c r="A154" s="150" t="s">
        <v>56</v>
      </c>
      <c r="B154" s="171" t="s">
        <v>83</v>
      </c>
      <c r="C154" s="259">
        <f t="shared" si="128"/>
        <v>126.12</v>
      </c>
      <c r="D154" s="140">
        <f t="shared" si="129"/>
        <v>137899</v>
      </c>
      <c r="E154" s="138">
        <v>0</v>
      </c>
      <c r="F154" s="114">
        <f t="shared" si="117"/>
        <v>0</v>
      </c>
      <c r="G154" s="114">
        <v>0</v>
      </c>
      <c r="H154" s="108">
        <v>0</v>
      </c>
      <c r="I154" s="114">
        <v>0</v>
      </c>
      <c r="J154" s="259">
        <v>0</v>
      </c>
      <c r="K154" s="117">
        <f t="shared" si="118"/>
        <v>0</v>
      </c>
      <c r="L154" s="117">
        <v>0</v>
      </c>
      <c r="M154" s="117">
        <v>0</v>
      </c>
      <c r="N154" s="117">
        <v>0</v>
      </c>
      <c r="O154" s="152">
        <v>0</v>
      </c>
      <c r="P154" s="117">
        <f t="shared" si="119"/>
        <v>0</v>
      </c>
      <c r="Q154" s="117">
        <v>0</v>
      </c>
      <c r="R154" s="117">
        <v>0</v>
      </c>
      <c r="S154" s="117">
        <v>0</v>
      </c>
      <c r="T154" s="152">
        <v>0</v>
      </c>
      <c r="U154" s="117">
        <f t="shared" si="120"/>
        <v>0</v>
      </c>
      <c r="V154" s="117">
        <v>0</v>
      </c>
      <c r="W154" s="117">
        <v>0</v>
      </c>
      <c r="X154" s="117">
        <v>0</v>
      </c>
      <c r="Y154" s="152">
        <v>126.12</v>
      </c>
      <c r="Z154" s="117">
        <f>AA154+AB154+AC154</f>
        <v>137899</v>
      </c>
      <c r="AA154" s="117">
        <v>0</v>
      </c>
      <c r="AB154" s="117">
        <v>128246</v>
      </c>
      <c r="AC154" s="117">
        <v>9653</v>
      </c>
    </row>
    <row r="155" spans="1:29" s="4" customFormat="1" ht="48" outlineLevel="1" x14ac:dyDescent="0.2">
      <c r="A155" s="150" t="s">
        <v>57</v>
      </c>
      <c r="B155" s="171" t="s">
        <v>1362</v>
      </c>
      <c r="C155" s="259">
        <f t="shared" ref="C155:C156" si="130">E155+J155+O155+T155+Y155</f>
        <v>1.2</v>
      </c>
      <c r="D155" s="140">
        <f t="shared" ref="D155:D156" si="131">F155+K155+P155+U155+Z155</f>
        <v>8874</v>
      </c>
      <c r="E155" s="138">
        <v>1.2</v>
      </c>
      <c r="F155" s="114">
        <f t="shared" ref="F155:F156" si="132">G155+H155+I155</f>
        <v>8874</v>
      </c>
      <c r="G155" s="114">
        <v>0</v>
      </c>
      <c r="H155" s="108">
        <v>8448</v>
      </c>
      <c r="I155" s="114">
        <v>426</v>
      </c>
      <c r="J155" s="259">
        <v>0</v>
      </c>
      <c r="K155" s="117">
        <f t="shared" ref="K155:K158" si="133">SUM(L155:N155)</f>
        <v>0</v>
      </c>
      <c r="L155" s="117">
        <v>0</v>
      </c>
      <c r="M155" s="117">
        <v>0</v>
      </c>
      <c r="N155" s="117">
        <v>0</v>
      </c>
      <c r="O155" s="152">
        <v>0</v>
      </c>
      <c r="P155" s="117">
        <f t="shared" ref="P155:P158" si="134">Q155+R155+S155</f>
        <v>0</v>
      </c>
      <c r="Q155" s="117">
        <v>0</v>
      </c>
      <c r="R155" s="117">
        <v>0</v>
      </c>
      <c r="S155" s="117">
        <v>0</v>
      </c>
      <c r="T155" s="152">
        <v>0</v>
      </c>
      <c r="U155" s="117">
        <f t="shared" si="120"/>
        <v>0</v>
      </c>
      <c r="V155" s="117">
        <v>0</v>
      </c>
      <c r="W155" s="117">
        <v>0</v>
      </c>
      <c r="X155" s="117">
        <v>0</v>
      </c>
      <c r="Y155" s="152">
        <v>0</v>
      </c>
      <c r="Z155" s="117">
        <f t="shared" ref="Z155:Z156" si="135">AA155+AB155+AC155</f>
        <v>0</v>
      </c>
      <c r="AA155" s="117">
        <v>0</v>
      </c>
      <c r="AB155" s="117">
        <v>0</v>
      </c>
      <c r="AC155" s="117">
        <v>0</v>
      </c>
    </row>
    <row r="156" spans="1:29" s="4" customFormat="1" ht="46.5" customHeight="1" outlineLevel="1" x14ac:dyDescent="0.2">
      <c r="A156" s="150" t="s">
        <v>58</v>
      </c>
      <c r="B156" s="171" t="s">
        <v>1363</v>
      </c>
      <c r="C156" s="259">
        <f t="shared" si="130"/>
        <v>0.85</v>
      </c>
      <c r="D156" s="140">
        <f t="shared" si="131"/>
        <v>18436</v>
      </c>
      <c r="E156" s="138">
        <v>0.85</v>
      </c>
      <c r="F156" s="114">
        <f t="shared" si="132"/>
        <v>18436</v>
      </c>
      <c r="G156" s="114">
        <v>0</v>
      </c>
      <c r="H156" s="108">
        <v>17551</v>
      </c>
      <c r="I156" s="114">
        <v>885</v>
      </c>
      <c r="J156" s="259">
        <v>0</v>
      </c>
      <c r="K156" s="117">
        <f t="shared" si="133"/>
        <v>0</v>
      </c>
      <c r="L156" s="117">
        <v>0</v>
      </c>
      <c r="M156" s="117">
        <v>0</v>
      </c>
      <c r="N156" s="117">
        <v>0</v>
      </c>
      <c r="O156" s="152">
        <v>0</v>
      </c>
      <c r="P156" s="117">
        <f t="shared" si="134"/>
        <v>0</v>
      </c>
      <c r="Q156" s="117">
        <v>0</v>
      </c>
      <c r="R156" s="117">
        <v>0</v>
      </c>
      <c r="S156" s="117">
        <v>0</v>
      </c>
      <c r="T156" s="152">
        <v>0</v>
      </c>
      <c r="U156" s="117">
        <f t="shared" si="120"/>
        <v>0</v>
      </c>
      <c r="V156" s="117">
        <v>0</v>
      </c>
      <c r="W156" s="117">
        <v>0</v>
      </c>
      <c r="X156" s="117">
        <v>0</v>
      </c>
      <c r="Y156" s="152">
        <v>0</v>
      </c>
      <c r="Z156" s="117">
        <f t="shared" si="135"/>
        <v>0</v>
      </c>
      <c r="AA156" s="117">
        <v>0</v>
      </c>
      <c r="AB156" s="117">
        <v>0</v>
      </c>
      <c r="AC156" s="117">
        <v>0</v>
      </c>
    </row>
    <row r="157" spans="1:29" s="4" customFormat="1" ht="46.5" customHeight="1" outlineLevel="1" x14ac:dyDescent="0.2">
      <c r="A157" s="150" t="s">
        <v>59</v>
      </c>
      <c r="B157" s="171" t="s">
        <v>1408</v>
      </c>
      <c r="C157" s="259">
        <f t="shared" ref="C157" si="136">E157+J157+O157+T157+Y157</f>
        <v>0</v>
      </c>
      <c r="D157" s="140">
        <f t="shared" ref="D157" si="137">F157+K157+P157+U157+Z157</f>
        <v>323</v>
      </c>
      <c r="E157" s="138">
        <v>0</v>
      </c>
      <c r="F157" s="114">
        <f t="shared" ref="F157" si="138">G157+H157+I157</f>
        <v>0</v>
      </c>
      <c r="G157" s="114">
        <v>0</v>
      </c>
      <c r="H157" s="108">
        <v>0</v>
      </c>
      <c r="I157" s="114">
        <v>0</v>
      </c>
      <c r="J157" s="259">
        <v>0</v>
      </c>
      <c r="K157" s="117">
        <f t="shared" ref="K157" si="139">SUM(L157:N157)</f>
        <v>323</v>
      </c>
      <c r="L157" s="117">
        <v>0</v>
      </c>
      <c r="M157" s="117">
        <v>0</v>
      </c>
      <c r="N157" s="117">
        <v>323</v>
      </c>
      <c r="O157" s="152">
        <v>0</v>
      </c>
      <c r="P157" s="117">
        <f t="shared" ref="P157" si="140">Q157+R157+S157</f>
        <v>0</v>
      </c>
      <c r="Q157" s="117">
        <v>0</v>
      </c>
      <c r="R157" s="117">
        <v>0</v>
      </c>
      <c r="S157" s="117">
        <v>0</v>
      </c>
      <c r="T157" s="152">
        <v>0</v>
      </c>
      <c r="U157" s="117">
        <f t="shared" si="120"/>
        <v>0</v>
      </c>
      <c r="V157" s="117">
        <v>0</v>
      </c>
      <c r="W157" s="117">
        <v>0</v>
      </c>
      <c r="X157" s="117">
        <v>0</v>
      </c>
      <c r="Y157" s="152">
        <v>0</v>
      </c>
      <c r="Z157" s="117">
        <f t="shared" ref="Z157" si="141">AA157+AB157+AC157</f>
        <v>0</v>
      </c>
      <c r="AA157" s="117">
        <v>0</v>
      </c>
      <c r="AB157" s="117">
        <v>0</v>
      </c>
      <c r="AC157" s="117">
        <v>0</v>
      </c>
    </row>
    <row r="158" spans="1:29" s="4" customFormat="1" ht="104.45" customHeight="1" outlineLevel="1" x14ac:dyDescent="0.2">
      <c r="A158" s="150" t="s">
        <v>60</v>
      </c>
      <c r="B158" s="171" t="s">
        <v>78</v>
      </c>
      <c r="C158" s="259">
        <f t="shared" si="115"/>
        <v>0</v>
      </c>
      <c r="D158" s="140">
        <f>F158+K158+P158+U158+Z158</f>
        <v>13591</v>
      </c>
      <c r="E158" s="138">
        <v>0</v>
      </c>
      <c r="F158" s="114">
        <f t="shared" si="117"/>
        <v>595</v>
      </c>
      <c r="G158" s="114">
        <v>0</v>
      </c>
      <c r="H158" s="108">
        <v>0</v>
      </c>
      <c r="I158" s="108">
        <v>595</v>
      </c>
      <c r="J158" s="259">
        <v>0</v>
      </c>
      <c r="K158" s="117">
        <f t="shared" si="133"/>
        <v>2100</v>
      </c>
      <c r="L158" s="117">
        <v>0</v>
      </c>
      <c r="M158" s="117">
        <v>0</v>
      </c>
      <c r="N158" s="117">
        <v>2100</v>
      </c>
      <c r="O158" s="152">
        <v>0</v>
      </c>
      <c r="P158" s="117">
        <f t="shared" si="134"/>
        <v>3000</v>
      </c>
      <c r="Q158" s="117">
        <v>0</v>
      </c>
      <c r="R158" s="117">
        <v>0</v>
      </c>
      <c r="S158" s="117">
        <v>3000</v>
      </c>
      <c r="T158" s="152">
        <v>0</v>
      </c>
      <c r="U158" s="117">
        <f t="shared" ref="U158" si="142">V158+W158+X158</f>
        <v>3000</v>
      </c>
      <c r="V158" s="117">
        <v>0</v>
      </c>
      <c r="W158" s="117">
        <v>0</v>
      </c>
      <c r="X158" s="117">
        <v>3000</v>
      </c>
      <c r="Y158" s="152">
        <v>0</v>
      </c>
      <c r="Z158" s="117">
        <f t="shared" si="121"/>
        <v>4896</v>
      </c>
      <c r="AA158" s="117">
        <v>0</v>
      </c>
      <c r="AB158" s="117">
        <v>0</v>
      </c>
      <c r="AC158" s="117">
        <v>4896</v>
      </c>
    </row>
    <row r="159" spans="1:29" s="4" customFormat="1" ht="37.5" customHeight="1" outlineLevel="1" x14ac:dyDescent="0.2">
      <c r="A159" s="150" t="s">
        <v>61</v>
      </c>
      <c r="B159" s="171" t="s">
        <v>981</v>
      </c>
      <c r="C159" s="259">
        <f t="shared" ref="C159" si="143">E159+J159+O159+T159+Y159</f>
        <v>0</v>
      </c>
      <c r="D159" s="140">
        <f>F159+K159+P159+U159+Z159</f>
        <v>2748</v>
      </c>
      <c r="E159" s="138">
        <v>0</v>
      </c>
      <c r="F159" s="114">
        <f t="shared" ref="F159" si="144">G159+H159+I159</f>
        <v>2748</v>
      </c>
      <c r="G159" s="114">
        <v>0</v>
      </c>
      <c r="H159" s="108">
        <v>0</v>
      </c>
      <c r="I159" s="108">
        <v>2748</v>
      </c>
      <c r="J159" s="259">
        <v>0</v>
      </c>
      <c r="K159" s="117">
        <f t="shared" ref="K159:K160" si="145">SUM(L159:N159)</f>
        <v>0</v>
      </c>
      <c r="L159" s="117">
        <v>0</v>
      </c>
      <c r="M159" s="117">
        <v>0</v>
      </c>
      <c r="N159" s="117">
        <v>0</v>
      </c>
      <c r="O159" s="152">
        <v>0</v>
      </c>
      <c r="P159" s="117">
        <f t="shared" ref="P159:P160" si="146">Q159+R159+S159</f>
        <v>0</v>
      </c>
      <c r="Q159" s="117">
        <v>0</v>
      </c>
      <c r="R159" s="117">
        <v>0</v>
      </c>
      <c r="S159" s="117">
        <v>0</v>
      </c>
      <c r="T159" s="152">
        <v>0</v>
      </c>
      <c r="U159" s="117">
        <f t="shared" ref="U159:U160" si="147">V159+W159+X159</f>
        <v>0</v>
      </c>
      <c r="V159" s="117">
        <v>0</v>
      </c>
      <c r="W159" s="117">
        <v>0</v>
      </c>
      <c r="X159" s="117">
        <v>0</v>
      </c>
      <c r="Y159" s="152">
        <v>0</v>
      </c>
      <c r="Z159" s="117">
        <f t="shared" ref="Z159" si="148">AA159+AB159+AC159</f>
        <v>0</v>
      </c>
      <c r="AA159" s="117">
        <v>0</v>
      </c>
      <c r="AB159" s="117">
        <v>0</v>
      </c>
      <c r="AC159" s="117">
        <v>0</v>
      </c>
    </row>
    <row r="160" spans="1:29" s="4" customFormat="1" ht="70.900000000000006" customHeight="1" outlineLevel="1" x14ac:dyDescent="0.2">
      <c r="A160" s="150" t="s">
        <v>66</v>
      </c>
      <c r="B160" s="171" t="s">
        <v>983</v>
      </c>
      <c r="C160" s="259">
        <f t="shared" ref="C160:C220" si="149">E160+J160+O160+T160+Y160</f>
        <v>0</v>
      </c>
      <c r="D160" s="140">
        <f>F160+K160+P160+U160+Z160</f>
        <v>3220</v>
      </c>
      <c r="E160" s="138">
        <v>0</v>
      </c>
      <c r="F160" s="114">
        <f t="shared" ref="F160:F219" si="150">G160+H160+I160</f>
        <v>709</v>
      </c>
      <c r="G160" s="114">
        <v>0</v>
      </c>
      <c r="H160" s="108">
        <v>0</v>
      </c>
      <c r="I160" s="108">
        <v>709</v>
      </c>
      <c r="J160" s="259">
        <v>0</v>
      </c>
      <c r="K160" s="117">
        <f t="shared" si="145"/>
        <v>837</v>
      </c>
      <c r="L160" s="117">
        <v>0</v>
      </c>
      <c r="M160" s="117">
        <v>0</v>
      </c>
      <c r="N160" s="117">
        <v>837</v>
      </c>
      <c r="O160" s="152">
        <v>0</v>
      </c>
      <c r="P160" s="117">
        <f t="shared" si="146"/>
        <v>837</v>
      </c>
      <c r="Q160" s="117">
        <v>0</v>
      </c>
      <c r="R160" s="117">
        <v>0</v>
      </c>
      <c r="S160" s="117">
        <v>837</v>
      </c>
      <c r="T160" s="152">
        <v>0</v>
      </c>
      <c r="U160" s="117">
        <f t="shared" si="147"/>
        <v>837</v>
      </c>
      <c r="V160" s="117">
        <v>0</v>
      </c>
      <c r="W160" s="117">
        <v>0</v>
      </c>
      <c r="X160" s="117">
        <v>837</v>
      </c>
      <c r="Y160" s="152">
        <v>0</v>
      </c>
      <c r="Z160" s="117">
        <f t="shared" ref="Z160" si="151">AA160+AB160+AC160</f>
        <v>0</v>
      </c>
      <c r="AA160" s="117">
        <v>0</v>
      </c>
      <c r="AB160" s="117">
        <v>0</v>
      </c>
      <c r="AC160" s="117">
        <v>0</v>
      </c>
    </row>
    <row r="161" spans="1:29" s="4" customFormat="1" ht="46.9" customHeight="1" outlineLevel="1" x14ac:dyDescent="0.2">
      <c r="A161" s="150" t="s">
        <v>67</v>
      </c>
      <c r="B161" s="171" t="s">
        <v>1020</v>
      </c>
      <c r="C161" s="259">
        <f t="shared" si="149"/>
        <v>0</v>
      </c>
      <c r="D161" s="140">
        <f t="shared" ref="D161:D223" si="152">F161+K161+P161+U161+Z161</f>
        <v>202</v>
      </c>
      <c r="E161" s="138">
        <v>0</v>
      </c>
      <c r="F161" s="114">
        <f t="shared" si="150"/>
        <v>202</v>
      </c>
      <c r="G161" s="114">
        <v>0</v>
      </c>
      <c r="H161" s="108">
        <v>192</v>
      </c>
      <c r="I161" s="108">
        <v>10</v>
      </c>
      <c r="J161" s="259">
        <v>0</v>
      </c>
      <c r="K161" s="117">
        <v>0</v>
      </c>
      <c r="L161" s="117">
        <v>0</v>
      </c>
      <c r="M161" s="117">
        <v>0</v>
      </c>
      <c r="N161" s="117">
        <v>0</v>
      </c>
      <c r="O161" s="152">
        <v>0</v>
      </c>
      <c r="P161" s="117">
        <f>S161</f>
        <v>0</v>
      </c>
      <c r="Q161" s="117">
        <v>0</v>
      </c>
      <c r="R161" s="117">
        <v>0</v>
      </c>
      <c r="S161" s="117">
        <v>0</v>
      </c>
      <c r="T161" s="152">
        <v>0</v>
      </c>
      <c r="U161" s="117">
        <v>0</v>
      </c>
      <c r="V161" s="117">
        <v>0</v>
      </c>
      <c r="W161" s="117">
        <v>0</v>
      </c>
      <c r="X161" s="117">
        <v>0</v>
      </c>
      <c r="Y161" s="152">
        <v>0</v>
      </c>
      <c r="Z161" s="117">
        <v>0</v>
      </c>
      <c r="AA161" s="117">
        <v>0</v>
      </c>
      <c r="AB161" s="117">
        <v>0</v>
      </c>
      <c r="AC161" s="117">
        <v>0</v>
      </c>
    </row>
    <row r="162" spans="1:29" s="4" customFormat="1" ht="66.599999999999994" customHeight="1" outlineLevel="1" x14ac:dyDescent="0.2">
      <c r="A162" s="150" t="s">
        <v>68</v>
      </c>
      <c r="B162" s="171" t="s">
        <v>1021</v>
      </c>
      <c r="C162" s="259">
        <f t="shared" si="149"/>
        <v>0</v>
      </c>
      <c r="D162" s="140">
        <f t="shared" si="152"/>
        <v>106</v>
      </c>
      <c r="E162" s="138">
        <v>0</v>
      </c>
      <c r="F162" s="114">
        <f t="shared" si="150"/>
        <v>106</v>
      </c>
      <c r="G162" s="114">
        <v>0</v>
      </c>
      <c r="H162" s="108">
        <v>101</v>
      </c>
      <c r="I162" s="108">
        <v>5</v>
      </c>
      <c r="J162" s="259">
        <v>0</v>
      </c>
      <c r="K162" s="117">
        <v>0</v>
      </c>
      <c r="L162" s="117">
        <v>0</v>
      </c>
      <c r="M162" s="117">
        <v>0</v>
      </c>
      <c r="N162" s="117">
        <v>0</v>
      </c>
      <c r="O162" s="152">
        <v>0</v>
      </c>
      <c r="P162" s="117">
        <f t="shared" ref="P162:P223" si="153">S162</f>
        <v>0</v>
      </c>
      <c r="Q162" s="117">
        <v>0</v>
      </c>
      <c r="R162" s="117">
        <v>0</v>
      </c>
      <c r="S162" s="117">
        <v>0</v>
      </c>
      <c r="T162" s="152">
        <v>0</v>
      </c>
      <c r="U162" s="117">
        <v>0</v>
      </c>
      <c r="V162" s="117">
        <v>0</v>
      </c>
      <c r="W162" s="117">
        <v>0</v>
      </c>
      <c r="X162" s="117">
        <v>0</v>
      </c>
      <c r="Y162" s="152">
        <v>0</v>
      </c>
      <c r="Z162" s="117">
        <v>0</v>
      </c>
      <c r="AA162" s="117">
        <v>0</v>
      </c>
      <c r="AB162" s="117">
        <v>0</v>
      </c>
      <c r="AC162" s="117">
        <v>0</v>
      </c>
    </row>
    <row r="163" spans="1:29" s="4" customFormat="1" ht="73.900000000000006" customHeight="1" outlineLevel="1" x14ac:dyDescent="0.2">
      <c r="A163" s="150" t="s">
        <v>69</v>
      </c>
      <c r="B163" s="171" t="s">
        <v>1022</v>
      </c>
      <c r="C163" s="259">
        <f t="shared" si="149"/>
        <v>0</v>
      </c>
      <c r="D163" s="140">
        <f t="shared" si="152"/>
        <v>1288</v>
      </c>
      <c r="E163" s="138">
        <v>0</v>
      </c>
      <c r="F163" s="114">
        <f t="shared" si="150"/>
        <v>1288</v>
      </c>
      <c r="G163" s="114">
        <v>0</v>
      </c>
      <c r="H163" s="108">
        <v>1226</v>
      </c>
      <c r="I163" s="108">
        <v>62</v>
      </c>
      <c r="J163" s="259">
        <v>0</v>
      </c>
      <c r="K163" s="117">
        <v>0</v>
      </c>
      <c r="L163" s="117">
        <v>0</v>
      </c>
      <c r="M163" s="117">
        <v>0</v>
      </c>
      <c r="N163" s="117">
        <v>0</v>
      </c>
      <c r="O163" s="152">
        <v>0</v>
      </c>
      <c r="P163" s="117">
        <f t="shared" si="153"/>
        <v>0</v>
      </c>
      <c r="Q163" s="117">
        <v>0</v>
      </c>
      <c r="R163" s="117">
        <v>0</v>
      </c>
      <c r="S163" s="117">
        <v>0</v>
      </c>
      <c r="T163" s="152">
        <v>0</v>
      </c>
      <c r="U163" s="117">
        <v>0</v>
      </c>
      <c r="V163" s="117">
        <v>0</v>
      </c>
      <c r="W163" s="117">
        <v>0</v>
      </c>
      <c r="X163" s="117">
        <v>0</v>
      </c>
      <c r="Y163" s="152">
        <v>0</v>
      </c>
      <c r="Z163" s="117">
        <v>0</v>
      </c>
      <c r="AA163" s="117">
        <v>0</v>
      </c>
      <c r="AB163" s="117">
        <v>0</v>
      </c>
      <c r="AC163" s="117">
        <v>0</v>
      </c>
    </row>
    <row r="164" spans="1:29" s="4" customFormat="1" ht="123" customHeight="1" outlineLevel="1" x14ac:dyDescent="0.2">
      <c r="A164" s="150" t="s">
        <v>751</v>
      </c>
      <c r="B164" s="171" t="s">
        <v>1023</v>
      </c>
      <c r="C164" s="259">
        <f t="shared" si="149"/>
        <v>0</v>
      </c>
      <c r="D164" s="140">
        <f t="shared" si="152"/>
        <v>628</v>
      </c>
      <c r="E164" s="138">
        <v>0</v>
      </c>
      <c r="F164" s="114">
        <f t="shared" si="150"/>
        <v>628</v>
      </c>
      <c r="G164" s="114">
        <v>0</v>
      </c>
      <c r="H164" s="108">
        <v>598</v>
      </c>
      <c r="I164" s="108">
        <v>30</v>
      </c>
      <c r="J164" s="259">
        <v>0</v>
      </c>
      <c r="K164" s="117">
        <v>0</v>
      </c>
      <c r="L164" s="117">
        <v>0</v>
      </c>
      <c r="M164" s="117">
        <v>0</v>
      </c>
      <c r="N164" s="117">
        <v>0</v>
      </c>
      <c r="O164" s="152">
        <v>0</v>
      </c>
      <c r="P164" s="117">
        <f t="shared" si="153"/>
        <v>0</v>
      </c>
      <c r="Q164" s="117">
        <v>0</v>
      </c>
      <c r="R164" s="117">
        <v>0</v>
      </c>
      <c r="S164" s="117">
        <v>0</v>
      </c>
      <c r="T164" s="152">
        <v>0</v>
      </c>
      <c r="U164" s="117">
        <v>0</v>
      </c>
      <c r="V164" s="117">
        <v>0</v>
      </c>
      <c r="W164" s="117">
        <v>0</v>
      </c>
      <c r="X164" s="117">
        <v>0</v>
      </c>
      <c r="Y164" s="152">
        <v>0</v>
      </c>
      <c r="Z164" s="117">
        <v>0</v>
      </c>
      <c r="AA164" s="117">
        <v>0</v>
      </c>
      <c r="AB164" s="117">
        <v>0</v>
      </c>
      <c r="AC164" s="117">
        <v>0</v>
      </c>
    </row>
    <row r="165" spans="1:29" s="4" customFormat="1" ht="75" customHeight="1" outlineLevel="1" x14ac:dyDescent="0.2">
      <c r="A165" s="150" t="s">
        <v>946</v>
      </c>
      <c r="B165" s="171" t="s">
        <v>1024</v>
      </c>
      <c r="C165" s="259">
        <f t="shared" si="149"/>
        <v>0</v>
      </c>
      <c r="D165" s="140">
        <f t="shared" si="152"/>
        <v>243</v>
      </c>
      <c r="E165" s="138">
        <v>0</v>
      </c>
      <c r="F165" s="114">
        <f t="shared" si="150"/>
        <v>243</v>
      </c>
      <c r="G165" s="114">
        <v>0</v>
      </c>
      <c r="H165" s="108">
        <v>231</v>
      </c>
      <c r="I165" s="108">
        <v>12</v>
      </c>
      <c r="J165" s="259">
        <v>0</v>
      </c>
      <c r="K165" s="117">
        <v>0</v>
      </c>
      <c r="L165" s="117">
        <v>0</v>
      </c>
      <c r="M165" s="117">
        <v>0</v>
      </c>
      <c r="N165" s="117">
        <v>0</v>
      </c>
      <c r="O165" s="152">
        <v>0</v>
      </c>
      <c r="P165" s="117">
        <f t="shared" si="153"/>
        <v>0</v>
      </c>
      <c r="Q165" s="117">
        <v>0</v>
      </c>
      <c r="R165" s="117">
        <v>0</v>
      </c>
      <c r="S165" s="117">
        <v>0</v>
      </c>
      <c r="T165" s="152">
        <v>0</v>
      </c>
      <c r="U165" s="117">
        <v>0</v>
      </c>
      <c r="V165" s="117">
        <v>0</v>
      </c>
      <c r="W165" s="117">
        <v>0</v>
      </c>
      <c r="X165" s="117">
        <v>0</v>
      </c>
      <c r="Y165" s="152">
        <v>0</v>
      </c>
      <c r="Z165" s="117">
        <v>0</v>
      </c>
      <c r="AA165" s="117">
        <v>0</v>
      </c>
      <c r="AB165" s="117">
        <v>0</v>
      </c>
      <c r="AC165" s="117">
        <v>0</v>
      </c>
    </row>
    <row r="166" spans="1:29" s="4" customFormat="1" ht="70.900000000000006" customHeight="1" outlineLevel="1" x14ac:dyDescent="0.2">
      <c r="A166" s="150" t="s">
        <v>947</v>
      </c>
      <c r="B166" s="171" t="s">
        <v>1025</v>
      </c>
      <c r="C166" s="259">
        <f t="shared" si="149"/>
        <v>0</v>
      </c>
      <c r="D166" s="140">
        <f t="shared" si="152"/>
        <v>428</v>
      </c>
      <c r="E166" s="138">
        <v>0</v>
      </c>
      <c r="F166" s="114">
        <f t="shared" si="150"/>
        <v>428</v>
      </c>
      <c r="G166" s="114">
        <v>0</v>
      </c>
      <c r="H166" s="234">
        <v>407</v>
      </c>
      <c r="I166" s="108">
        <v>21</v>
      </c>
      <c r="J166" s="259">
        <v>0</v>
      </c>
      <c r="K166" s="117">
        <v>0</v>
      </c>
      <c r="L166" s="117">
        <v>0</v>
      </c>
      <c r="M166" s="117">
        <v>0</v>
      </c>
      <c r="N166" s="117">
        <v>0</v>
      </c>
      <c r="O166" s="152">
        <v>0</v>
      </c>
      <c r="P166" s="117">
        <f t="shared" si="153"/>
        <v>0</v>
      </c>
      <c r="Q166" s="117">
        <v>0</v>
      </c>
      <c r="R166" s="117">
        <v>0</v>
      </c>
      <c r="S166" s="117">
        <v>0</v>
      </c>
      <c r="T166" s="152">
        <v>0</v>
      </c>
      <c r="U166" s="117">
        <v>0</v>
      </c>
      <c r="V166" s="117">
        <v>0</v>
      </c>
      <c r="W166" s="117">
        <v>0</v>
      </c>
      <c r="X166" s="117">
        <v>0</v>
      </c>
      <c r="Y166" s="152">
        <v>0</v>
      </c>
      <c r="Z166" s="117">
        <v>0</v>
      </c>
      <c r="AA166" s="117">
        <v>0</v>
      </c>
      <c r="AB166" s="117">
        <v>0</v>
      </c>
      <c r="AC166" s="117">
        <v>0</v>
      </c>
    </row>
    <row r="167" spans="1:29" s="4" customFormat="1" ht="59.45" customHeight="1" outlineLevel="1" x14ac:dyDescent="0.2">
      <c r="A167" s="150" t="s">
        <v>949</v>
      </c>
      <c r="B167" s="171" t="s">
        <v>1026</v>
      </c>
      <c r="C167" s="259">
        <f t="shared" si="149"/>
        <v>0</v>
      </c>
      <c r="D167" s="140">
        <f t="shared" si="152"/>
        <v>20</v>
      </c>
      <c r="E167" s="138">
        <v>0</v>
      </c>
      <c r="F167" s="114">
        <f t="shared" si="150"/>
        <v>20</v>
      </c>
      <c r="G167" s="114">
        <v>0</v>
      </c>
      <c r="H167" s="108">
        <v>19</v>
      </c>
      <c r="I167" s="108">
        <v>1</v>
      </c>
      <c r="J167" s="259">
        <v>0</v>
      </c>
      <c r="K167" s="117">
        <v>0</v>
      </c>
      <c r="L167" s="117">
        <v>0</v>
      </c>
      <c r="M167" s="117">
        <v>0</v>
      </c>
      <c r="N167" s="117">
        <v>0</v>
      </c>
      <c r="O167" s="152">
        <v>0</v>
      </c>
      <c r="P167" s="117">
        <f t="shared" si="153"/>
        <v>0</v>
      </c>
      <c r="Q167" s="117">
        <v>0</v>
      </c>
      <c r="R167" s="117">
        <v>0</v>
      </c>
      <c r="S167" s="117">
        <v>0</v>
      </c>
      <c r="T167" s="152">
        <v>0</v>
      </c>
      <c r="U167" s="117">
        <v>0</v>
      </c>
      <c r="V167" s="117">
        <v>0</v>
      </c>
      <c r="W167" s="117">
        <v>0</v>
      </c>
      <c r="X167" s="117">
        <v>0</v>
      </c>
      <c r="Y167" s="152">
        <v>0</v>
      </c>
      <c r="Z167" s="117">
        <v>0</v>
      </c>
      <c r="AA167" s="117">
        <v>0</v>
      </c>
      <c r="AB167" s="117">
        <v>0</v>
      </c>
      <c r="AC167" s="117">
        <v>0</v>
      </c>
    </row>
    <row r="168" spans="1:29" s="4" customFormat="1" ht="100.9" customHeight="1" outlineLevel="1" x14ac:dyDescent="0.2">
      <c r="A168" s="150" t="s">
        <v>950</v>
      </c>
      <c r="B168" s="171" t="s">
        <v>1027</v>
      </c>
      <c r="C168" s="259">
        <f t="shared" si="149"/>
        <v>0</v>
      </c>
      <c r="D168" s="140">
        <f t="shared" si="152"/>
        <v>57</v>
      </c>
      <c r="E168" s="138">
        <v>0</v>
      </c>
      <c r="F168" s="114">
        <f t="shared" si="150"/>
        <v>57</v>
      </c>
      <c r="G168" s="114">
        <v>0</v>
      </c>
      <c r="H168" s="108">
        <v>54</v>
      </c>
      <c r="I168" s="108">
        <v>3</v>
      </c>
      <c r="J168" s="259">
        <v>0</v>
      </c>
      <c r="K168" s="117">
        <v>0</v>
      </c>
      <c r="L168" s="117">
        <v>0</v>
      </c>
      <c r="M168" s="117">
        <v>0</v>
      </c>
      <c r="N168" s="117">
        <v>0</v>
      </c>
      <c r="O168" s="152">
        <v>0</v>
      </c>
      <c r="P168" s="117">
        <f t="shared" si="153"/>
        <v>0</v>
      </c>
      <c r="Q168" s="117">
        <v>0</v>
      </c>
      <c r="R168" s="117">
        <v>0</v>
      </c>
      <c r="S168" s="117">
        <v>0</v>
      </c>
      <c r="T168" s="152">
        <v>0</v>
      </c>
      <c r="U168" s="117">
        <v>0</v>
      </c>
      <c r="V168" s="117">
        <v>0</v>
      </c>
      <c r="W168" s="117">
        <v>0</v>
      </c>
      <c r="X168" s="117">
        <v>0</v>
      </c>
      <c r="Y168" s="152">
        <v>0</v>
      </c>
      <c r="Z168" s="117">
        <v>0</v>
      </c>
      <c r="AA168" s="117">
        <v>0</v>
      </c>
      <c r="AB168" s="117">
        <v>0</v>
      </c>
      <c r="AC168" s="117">
        <v>0</v>
      </c>
    </row>
    <row r="169" spans="1:29" s="4" customFormat="1" ht="51" customHeight="1" outlineLevel="1" x14ac:dyDescent="0.2">
      <c r="A169" s="150" t="s">
        <v>980</v>
      </c>
      <c r="B169" s="171" t="s">
        <v>1028</v>
      </c>
      <c r="C169" s="259">
        <f t="shared" si="149"/>
        <v>0</v>
      </c>
      <c r="D169" s="140">
        <f t="shared" si="152"/>
        <v>33</v>
      </c>
      <c r="E169" s="138">
        <v>0</v>
      </c>
      <c r="F169" s="114">
        <f t="shared" si="150"/>
        <v>33</v>
      </c>
      <c r="G169" s="114">
        <v>0</v>
      </c>
      <c r="H169" s="108">
        <v>31</v>
      </c>
      <c r="I169" s="108">
        <v>2</v>
      </c>
      <c r="J169" s="259">
        <v>0</v>
      </c>
      <c r="K169" s="117">
        <v>0</v>
      </c>
      <c r="L169" s="117">
        <v>0</v>
      </c>
      <c r="M169" s="117">
        <v>0</v>
      </c>
      <c r="N169" s="117">
        <v>0</v>
      </c>
      <c r="O169" s="152">
        <v>0</v>
      </c>
      <c r="P169" s="117">
        <f t="shared" si="153"/>
        <v>0</v>
      </c>
      <c r="Q169" s="117">
        <v>0</v>
      </c>
      <c r="R169" s="117">
        <v>0</v>
      </c>
      <c r="S169" s="117">
        <v>0</v>
      </c>
      <c r="T169" s="152">
        <v>0</v>
      </c>
      <c r="U169" s="117">
        <v>0</v>
      </c>
      <c r="V169" s="117">
        <v>0</v>
      </c>
      <c r="W169" s="117">
        <v>0</v>
      </c>
      <c r="X169" s="117">
        <v>0</v>
      </c>
      <c r="Y169" s="152">
        <v>0</v>
      </c>
      <c r="Z169" s="117">
        <v>0</v>
      </c>
      <c r="AA169" s="117">
        <v>0</v>
      </c>
      <c r="AB169" s="117">
        <v>0</v>
      </c>
      <c r="AC169" s="117">
        <v>0</v>
      </c>
    </row>
    <row r="170" spans="1:29" s="4" customFormat="1" ht="78" customHeight="1" outlineLevel="1" x14ac:dyDescent="0.2">
      <c r="A170" s="150" t="s">
        <v>982</v>
      </c>
      <c r="B170" s="171" t="s">
        <v>1029</v>
      </c>
      <c r="C170" s="259">
        <f t="shared" si="149"/>
        <v>0</v>
      </c>
      <c r="D170" s="140">
        <f t="shared" si="152"/>
        <v>630</v>
      </c>
      <c r="E170" s="138">
        <v>0</v>
      </c>
      <c r="F170" s="114">
        <f t="shared" si="150"/>
        <v>630</v>
      </c>
      <c r="G170" s="114">
        <v>0</v>
      </c>
      <c r="H170" s="108">
        <v>600</v>
      </c>
      <c r="I170" s="108">
        <v>30</v>
      </c>
      <c r="J170" s="259">
        <v>0</v>
      </c>
      <c r="K170" s="117">
        <v>0</v>
      </c>
      <c r="L170" s="117">
        <v>0</v>
      </c>
      <c r="M170" s="117">
        <v>0</v>
      </c>
      <c r="N170" s="117">
        <v>0</v>
      </c>
      <c r="O170" s="152">
        <v>0</v>
      </c>
      <c r="P170" s="117">
        <f t="shared" si="153"/>
        <v>0</v>
      </c>
      <c r="Q170" s="117">
        <v>0</v>
      </c>
      <c r="R170" s="117">
        <v>0</v>
      </c>
      <c r="S170" s="117">
        <v>0</v>
      </c>
      <c r="T170" s="152">
        <v>0</v>
      </c>
      <c r="U170" s="117">
        <v>0</v>
      </c>
      <c r="V170" s="117">
        <v>0</v>
      </c>
      <c r="W170" s="117">
        <v>0</v>
      </c>
      <c r="X170" s="117">
        <v>0</v>
      </c>
      <c r="Y170" s="152">
        <v>0</v>
      </c>
      <c r="Z170" s="117">
        <v>0</v>
      </c>
      <c r="AA170" s="117">
        <v>0</v>
      </c>
      <c r="AB170" s="117">
        <v>0</v>
      </c>
      <c r="AC170" s="117">
        <v>0</v>
      </c>
    </row>
    <row r="171" spans="1:29" s="4" customFormat="1" ht="46.9" customHeight="1" outlineLevel="1" x14ac:dyDescent="0.2">
      <c r="A171" s="150" t="s">
        <v>984</v>
      </c>
      <c r="B171" s="171" t="s">
        <v>1030</v>
      </c>
      <c r="C171" s="259">
        <f t="shared" si="149"/>
        <v>0</v>
      </c>
      <c r="D171" s="140">
        <f t="shared" si="152"/>
        <v>139</v>
      </c>
      <c r="E171" s="138">
        <v>0</v>
      </c>
      <c r="F171" s="114">
        <f t="shared" si="150"/>
        <v>139</v>
      </c>
      <c r="G171" s="114">
        <v>0</v>
      </c>
      <c r="H171" s="108">
        <v>132</v>
      </c>
      <c r="I171" s="108">
        <v>7</v>
      </c>
      <c r="J171" s="259">
        <v>0</v>
      </c>
      <c r="K171" s="117">
        <v>0</v>
      </c>
      <c r="L171" s="117">
        <v>0</v>
      </c>
      <c r="M171" s="117">
        <v>0</v>
      </c>
      <c r="N171" s="117">
        <v>0</v>
      </c>
      <c r="O171" s="152">
        <v>0</v>
      </c>
      <c r="P171" s="117">
        <f t="shared" si="153"/>
        <v>0</v>
      </c>
      <c r="Q171" s="117">
        <v>0</v>
      </c>
      <c r="R171" s="117">
        <v>0</v>
      </c>
      <c r="S171" s="117">
        <v>0</v>
      </c>
      <c r="T171" s="152">
        <v>0</v>
      </c>
      <c r="U171" s="117">
        <v>0</v>
      </c>
      <c r="V171" s="117">
        <v>0</v>
      </c>
      <c r="W171" s="117">
        <v>0</v>
      </c>
      <c r="X171" s="117">
        <v>0</v>
      </c>
      <c r="Y171" s="152">
        <v>0</v>
      </c>
      <c r="Z171" s="117">
        <v>0</v>
      </c>
      <c r="AA171" s="117">
        <v>0</v>
      </c>
      <c r="AB171" s="117">
        <v>0</v>
      </c>
      <c r="AC171" s="117">
        <v>0</v>
      </c>
    </row>
    <row r="172" spans="1:29" s="4" customFormat="1" ht="58.9" customHeight="1" outlineLevel="1" x14ac:dyDescent="0.2">
      <c r="A172" s="150" t="s">
        <v>1079</v>
      </c>
      <c r="B172" s="171" t="s">
        <v>1031</v>
      </c>
      <c r="C172" s="259">
        <f t="shared" si="149"/>
        <v>0</v>
      </c>
      <c r="D172" s="140">
        <f t="shared" si="152"/>
        <v>188</v>
      </c>
      <c r="E172" s="138">
        <v>0</v>
      </c>
      <c r="F172" s="114">
        <f t="shared" si="150"/>
        <v>188</v>
      </c>
      <c r="G172" s="114">
        <v>0</v>
      </c>
      <c r="H172" s="108">
        <v>179</v>
      </c>
      <c r="I172" s="108">
        <v>9</v>
      </c>
      <c r="J172" s="259">
        <v>0</v>
      </c>
      <c r="K172" s="117">
        <v>0</v>
      </c>
      <c r="L172" s="117">
        <v>0</v>
      </c>
      <c r="M172" s="117">
        <v>0</v>
      </c>
      <c r="N172" s="117">
        <v>0</v>
      </c>
      <c r="O172" s="152">
        <v>0</v>
      </c>
      <c r="P172" s="117">
        <f t="shared" si="153"/>
        <v>0</v>
      </c>
      <c r="Q172" s="117">
        <v>0</v>
      </c>
      <c r="R172" s="117">
        <v>0</v>
      </c>
      <c r="S172" s="117">
        <v>0</v>
      </c>
      <c r="T172" s="152">
        <v>0</v>
      </c>
      <c r="U172" s="117">
        <v>0</v>
      </c>
      <c r="V172" s="117">
        <v>0</v>
      </c>
      <c r="W172" s="117">
        <v>0</v>
      </c>
      <c r="X172" s="117">
        <v>0</v>
      </c>
      <c r="Y172" s="152">
        <v>0</v>
      </c>
      <c r="Z172" s="117">
        <v>0</v>
      </c>
      <c r="AA172" s="117">
        <v>0</v>
      </c>
      <c r="AB172" s="117">
        <v>0</v>
      </c>
      <c r="AC172" s="117">
        <v>0</v>
      </c>
    </row>
    <row r="173" spans="1:29" s="4" customFormat="1" ht="63.6" customHeight="1" outlineLevel="1" x14ac:dyDescent="0.2">
      <c r="A173" s="150" t="s">
        <v>1080</v>
      </c>
      <c r="B173" s="171" t="s">
        <v>1032</v>
      </c>
      <c r="C173" s="259">
        <f t="shared" si="149"/>
        <v>0</v>
      </c>
      <c r="D173" s="140">
        <f t="shared" si="152"/>
        <v>415</v>
      </c>
      <c r="E173" s="138">
        <v>0</v>
      </c>
      <c r="F173" s="114">
        <f t="shared" si="150"/>
        <v>415</v>
      </c>
      <c r="G173" s="114">
        <v>0</v>
      </c>
      <c r="H173" s="108">
        <v>395</v>
      </c>
      <c r="I173" s="108">
        <v>20</v>
      </c>
      <c r="J173" s="259">
        <v>0</v>
      </c>
      <c r="K173" s="117">
        <v>0</v>
      </c>
      <c r="L173" s="117">
        <v>0</v>
      </c>
      <c r="M173" s="117">
        <v>0</v>
      </c>
      <c r="N173" s="117">
        <v>0</v>
      </c>
      <c r="O173" s="152">
        <v>0</v>
      </c>
      <c r="P173" s="117">
        <f t="shared" si="153"/>
        <v>0</v>
      </c>
      <c r="Q173" s="117">
        <v>0</v>
      </c>
      <c r="R173" s="117">
        <v>0</v>
      </c>
      <c r="S173" s="117">
        <v>0</v>
      </c>
      <c r="T173" s="152">
        <v>0</v>
      </c>
      <c r="U173" s="117">
        <v>0</v>
      </c>
      <c r="V173" s="117">
        <v>0</v>
      </c>
      <c r="W173" s="117">
        <v>0</v>
      </c>
      <c r="X173" s="117">
        <v>0</v>
      </c>
      <c r="Y173" s="152">
        <v>0</v>
      </c>
      <c r="Z173" s="117">
        <v>0</v>
      </c>
      <c r="AA173" s="117">
        <v>0</v>
      </c>
      <c r="AB173" s="117">
        <v>0</v>
      </c>
      <c r="AC173" s="117">
        <v>0</v>
      </c>
    </row>
    <row r="174" spans="1:29" s="4" customFormat="1" ht="75" customHeight="1" outlineLevel="1" x14ac:dyDescent="0.2">
      <c r="A174" s="150" t="s">
        <v>1081</v>
      </c>
      <c r="B174" s="171" t="s">
        <v>1033</v>
      </c>
      <c r="C174" s="259">
        <f t="shared" si="149"/>
        <v>0</v>
      </c>
      <c r="D174" s="140">
        <f t="shared" si="152"/>
        <v>125</v>
      </c>
      <c r="E174" s="138">
        <v>0</v>
      </c>
      <c r="F174" s="114">
        <f t="shared" si="150"/>
        <v>125</v>
      </c>
      <c r="G174" s="114">
        <v>0</v>
      </c>
      <c r="H174" s="108">
        <v>119</v>
      </c>
      <c r="I174" s="108">
        <v>6</v>
      </c>
      <c r="J174" s="259">
        <v>0</v>
      </c>
      <c r="K174" s="117">
        <v>0</v>
      </c>
      <c r="L174" s="117">
        <v>0</v>
      </c>
      <c r="M174" s="117">
        <v>0</v>
      </c>
      <c r="N174" s="117">
        <v>0</v>
      </c>
      <c r="O174" s="152">
        <v>0</v>
      </c>
      <c r="P174" s="117">
        <f t="shared" si="153"/>
        <v>0</v>
      </c>
      <c r="Q174" s="117">
        <v>0</v>
      </c>
      <c r="R174" s="117">
        <v>0</v>
      </c>
      <c r="S174" s="117">
        <v>0</v>
      </c>
      <c r="T174" s="152">
        <v>0</v>
      </c>
      <c r="U174" s="117">
        <v>0</v>
      </c>
      <c r="V174" s="117">
        <v>0</v>
      </c>
      <c r="W174" s="117">
        <v>0</v>
      </c>
      <c r="X174" s="117">
        <v>0</v>
      </c>
      <c r="Y174" s="152">
        <v>0</v>
      </c>
      <c r="Z174" s="117">
        <v>0</v>
      </c>
      <c r="AA174" s="117">
        <v>0</v>
      </c>
      <c r="AB174" s="117">
        <v>0</v>
      </c>
      <c r="AC174" s="117">
        <v>0</v>
      </c>
    </row>
    <row r="175" spans="1:29" s="4" customFormat="1" ht="78.75" customHeight="1" outlineLevel="1" x14ac:dyDescent="0.2">
      <c r="A175" s="150" t="s">
        <v>1082</v>
      </c>
      <c r="B175" s="171" t="s">
        <v>1034</v>
      </c>
      <c r="C175" s="259">
        <f t="shared" si="149"/>
        <v>0</v>
      </c>
      <c r="D175" s="140">
        <f t="shared" si="152"/>
        <v>230</v>
      </c>
      <c r="E175" s="138">
        <v>0</v>
      </c>
      <c r="F175" s="114">
        <f t="shared" si="150"/>
        <v>230</v>
      </c>
      <c r="G175" s="114">
        <v>0</v>
      </c>
      <c r="H175" s="108">
        <v>219</v>
      </c>
      <c r="I175" s="108">
        <v>11</v>
      </c>
      <c r="J175" s="259">
        <v>0</v>
      </c>
      <c r="K175" s="117">
        <v>0</v>
      </c>
      <c r="L175" s="117">
        <v>0</v>
      </c>
      <c r="M175" s="117">
        <v>0</v>
      </c>
      <c r="N175" s="117">
        <v>0</v>
      </c>
      <c r="O175" s="152">
        <v>0</v>
      </c>
      <c r="P175" s="117">
        <f t="shared" si="153"/>
        <v>0</v>
      </c>
      <c r="Q175" s="117">
        <v>0</v>
      </c>
      <c r="R175" s="117">
        <v>0</v>
      </c>
      <c r="S175" s="117">
        <v>0</v>
      </c>
      <c r="T175" s="152">
        <v>0</v>
      </c>
      <c r="U175" s="117">
        <v>0</v>
      </c>
      <c r="V175" s="117">
        <v>0</v>
      </c>
      <c r="W175" s="117">
        <v>0</v>
      </c>
      <c r="X175" s="117">
        <v>0</v>
      </c>
      <c r="Y175" s="152">
        <v>0</v>
      </c>
      <c r="Z175" s="117">
        <v>0</v>
      </c>
      <c r="AA175" s="117">
        <v>0</v>
      </c>
      <c r="AB175" s="117">
        <v>0</v>
      </c>
      <c r="AC175" s="117">
        <v>0</v>
      </c>
    </row>
    <row r="176" spans="1:29" s="4" customFormat="1" ht="73.900000000000006" customHeight="1" outlineLevel="1" x14ac:dyDescent="0.2">
      <c r="A176" s="150" t="s">
        <v>1083</v>
      </c>
      <c r="B176" s="171" t="s">
        <v>1035</v>
      </c>
      <c r="C176" s="259">
        <f t="shared" si="149"/>
        <v>0</v>
      </c>
      <c r="D176" s="140">
        <f t="shared" si="152"/>
        <v>532</v>
      </c>
      <c r="E176" s="138">
        <v>0</v>
      </c>
      <c r="F176" s="114">
        <f t="shared" si="150"/>
        <v>532</v>
      </c>
      <c r="G176" s="114">
        <v>0</v>
      </c>
      <c r="H176" s="108">
        <v>507</v>
      </c>
      <c r="I176" s="108">
        <v>25</v>
      </c>
      <c r="J176" s="259">
        <v>0</v>
      </c>
      <c r="K176" s="117">
        <v>0</v>
      </c>
      <c r="L176" s="117">
        <v>0</v>
      </c>
      <c r="M176" s="117">
        <v>0</v>
      </c>
      <c r="N176" s="117">
        <v>0</v>
      </c>
      <c r="O176" s="152">
        <v>0</v>
      </c>
      <c r="P176" s="117">
        <f t="shared" si="153"/>
        <v>0</v>
      </c>
      <c r="Q176" s="117">
        <v>0</v>
      </c>
      <c r="R176" s="117">
        <v>0</v>
      </c>
      <c r="S176" s="117">
        <v>0</v>
      </c>
      <c r="T176" s="152">
        <v>0</v>
      </c>
      <c r="U176" s="117">
        <v>0</v>
      </c>
      <c r="V176" s="117">
        <v>0</v>
      </c>
      <c r="W176" s="117">
        <v>0</v>
      </c>
      <c r="X176" s="117">
        <v>0</v>
      </c>
      <c r="Y176" s="152">
        <v>0</v>
      </c>
      <c r="Z176" s="117">
        <v>0</v>
      </c>
      <c r="AA176" s="117">
        <v>0</v>
      </c>
      <c r="AB176" s="117">
        <v>0</v>
      </c>
      <c r="AC176" s="117">
        <v>0</v>
      </c>
    </row>
    <row r="177" spans="1:29" s="4" customFormat="1" ht="75" customHeight="1" outlineLevel="1" x14ac:dyDescent="0.2">
      <c r="A177" s="150" t="s">
        <v>1084</v>
      </c>
      <c r="B177" s="171" t="s">
        <v>1036</v>
      </c>
      <c r="C177" s="259">
        <f t="shared" si="149"/>
        <v>0</v>
      </c>
      <c r="D177" s="140">
        <f t="shared" si="152"/>
        <v>1055</v>
      </c>
      <c r="E177" s="138">
        <v>0</v>
      </c>
      <c r="F177" s="114">
        <f t="shared" si="150"/>
        <v>1055</v>
      </c>
      <c r="G177" s="114">
        <v>0</v>
      </c>
      <c r="H177" s="108">
        <v>1005</v>
      </c>
      <c r="I177" s="108">
        <v>50</v>
      </c>
      <c r="J177" s="259">
        <v>0</v>
      </c>
      <c r="K177" s="117">
        <v>0</v>
      </c>
      <c r="L177" s="117">
        <v>0</v>
      </c>
      <c r="M177" s="117">
        <v>0</v>
      </c>
      <c r="N177" s="117">
        <v>0</v>
      </c>
      <c r="O177" s="152">
        <v>0</v>
      </c>
      <c r="P177" s="117">
        <f t="shared" si="153"/>
        <v>0</v>
      </c>
      <c r="Q177" s="117">
        <v>0</v>
      </c>
      <c r="R177" s="117">
        <v>0</v>
      </c>
      <c r="S177" s="117">
        <v>0</v>
      </c>
      <c r="T177" s="152">
        <v>0</v>
      </c>
      <c r="U177" s="117">
        <v>0</v>
      </c>
      <c r="V177" s="117">
        <v>0</v>
      </c>
      <c r="W177" s="117">
        <v>0</v>
      </c>
      <c r="X177" s="117">
        <v>0</v>
      </c>
      <c r="Y177" s="152">
        <v>0</v>
      </c>
      <c r="Z177" s="117">
        <v>0</v>
      </c>
      <c r="AA177" s="117">
        <v>0</v>
      </c>
      <c r="AB177" s="117">
        <v>0</v>
      </c>
      <c r="AC177" s="117">
        <v>0</v>
      </c>
    </row>
    <row r="178" spans="1:29" s="4" customFormat="1" ht="75" customHeight="1" outlineLevel="1" x14ac:dyDescent="0.2">
      <c r="A178" s="150" t="s">
        <v>1085</v>
      </c>
      <c r="B178" s="171" t="s">
        <v>1037</v>
      </c>
      <c r="C178" s="259">
        <f t="shared" si="149"/>
        <v>0</v>
      </c>
      <c r="D178" s="140">
        <f t="shared" si="152"/>
        <v>386</v>
      </c>
      <c r="E178" s="138">
        <v>0</v>
      </c>
      <c r="F178" s="114">
        <f t="shared" si="150"/>
        <v>386</v>
      </c>
      <c r="G178" s="114">
        <v>0</v>
      </c>
      <c r="H178" s="108">
        <v>367</v>
      </c>
      <c r="I178" s="108">
        <v>19</v>
      </c>
      <c r="J178" s="259">
        <v>0</v>
      </c>
      <c r="K178" s="117">
        <v>0</v>
      </c>
      <c r="L178" s="117">
        <v>0</v>
      </c>
      <c r="M178" s="117">
        <v>0</v>
      </c>
      <c r="N178" s="117">
        <v>0</v>
      </c>
      <c r="O178" s="152">
        <v>0</v>
      </c>
      <c r="P178" s="117">
        <f t="shared" si="153"/>
        <v>0</v>
      </c>
      <c r="Q178" s="117">
        <v>0</v>
      </c>
      <c r="R178" s="117">
        <v>0</v>
      </c>
      <c r="S178" s="117">
        <v>0</v>
      </c>
      <c r="T178" s="152">
        <v>0</v>
      </c>
      <c r="U178" s="117">
        <v>0</v>
      </c>
      <c r="V178" s="117">
        <v>0</v>
      </c>
      <c r="W178" s="117">
        <v>0</v>
      </c>
      <c r="X178" s="117">
        <v>0</v>
      </c>
      <c r="Y178" s="152">
        <v>0</v>
      </c>
      <c r="Z178" s="117">
        <v>0</v>
      </c>
      <c r="AA178" s="117">
        <v>0</v>
      </c>
      <c r="AB178" s="117">
        <v>0</v>
      </c>
      <c r="AC178" s="117">
        <v>0</v>
      </c>
    </row>
    <row r="179" spans="1:29" s="4" customFormat="1" ht="73.900000000000006" customHeight="1" outlineLevel="1" x14ac:dyDescent="0.2">
      <c r="A179" s="150" t="s">
        <v>1086</v>
      </c>
      <c r="B179" s="171" t="s">
        <v>1038</v>
      </c>
      <c r="C179" s="259">
        <f t="shared" si="149"/>
        <v>0</v>
      </c>
      <c r="D179" s="140">
        <f t="shared" si="152"/>
        <v>94</v>
      </c>
      <c r="E179" s="138">
        <v>0</v>
      </c>
      <c r="F179" s="114">
        <f t="shared" si="150"/>
        <v>94</v>
      </c>
      <c r="G179" s="114">
        <v>0</v>
      </c>
      <c r="H179" s="108">
        <v>90</v>
      </c>
      <c r="I179" s="108">
        <v>4</v>
      </c>
      <c r="J179" s="259">
        <v>0</v>
      </c>
      <c r="K179" s="117">
        <v>0</v>
      </c>
      <c r="L179" s="117">
        <v>0</v>
      </c>
      <c r="M179" s="117">
        <v>0</v>
      </c>
      <c r="N179" s="117">
        <v>0</v>
      </c>
      <c r="O179" s="152">
        <v>0</v>
      </c>
      <c r="P179" s="117">
        <f t="shared" si="153"/>
        <v>0</v>
      </c>
      <c r="Q179" s="117">
        <v>0</v>
      </c>
      <c r="R179" s="117">
        <v>0</v>
      </c>
      <c r="S179" s="117">
        <v>0</v>
      </c>
      <c r="T179" s="152">
        <v>0</v>
      </c>
      <c r="U179" s="117">
        <v>0</v>
      </c>
      <c r="V179" s="117">
        <v>0</v>
      </c>
      <c r="W179" s="117">
        <v>0</v>
      </c>
      <c r="X179" s="117">
        <v>0</v>
      </c>
      <c r="Y179" s="152">
        <v>0</v>
      </c>
      <c r="Z179" s="117">
        <v>0</v>
      </c>
      <c r="AA179" s="117">
        <v>0</v>
      </c>
      <c r="AB179" s="117">
        <v>0</v>
      </c>
      <c r="AC179" s="117">
        <v>0</v>
      </c>
    </row>
    <row r="180" spans="1:29" s="4" customFormat="1" ht="68.45" customHeight="1" outlineLevel="1" x14ac:dyDescent="0.2">
      <c r="A180" s="150" t="s">
        <v>1087</v>
      </c>
      <c r="B180" s="171" t="s">
        <v>1039</v>
      </c>
      <c r="C180" s="259">
        <f t="shared" si="149"/>
        <v>0</v>
      </c>
      <c r="D180" s="140">
        <f t="shared" si="152"/>
        <v>41</v>
      </c>
      <c r="E180" s="138">
        <v>0</v>
      </c>
      <c r="F180" s="114">
        <f t="shared" si="150"/>
        <v>41</v>
      </c>
      <c r="G180" s="114">
        <v>0</v>
      </c>
      <c r="H180" s="108">
        <v>39</v>
      </c>
      <c r="I180" s="108">
        <v>2</v>
      </c>
      <c r="J180" s="259">
        <v>0</v>
      </c>
      <c r="K180" s="117">
        <v>0</v>
      </c>
      <c r="L180" s="117">
        <v>0</v>
      </c>
      <c r="M180" s="117">
        <v>0</v>
      </c>
      <c r="N180" s="117">
        <v>0</v>
      </c>
      <c r="O180" s="152">
        <v>0</v>
      </c>
      <c r="P180" s="117">
        <f t="shared" si="153"/>
        <v>0</v>
      </c>
      <c r="Q180" s="117">
        <v>0</v>
      </c>
      <c r="R180" s="117">
        <v>0</v>
      </c>
      <c r="S180" s="117">
        <v>0</v>
      </c>
      <c r="T180" s="152">
        <v>0</v>
      </c>
      <c r="U180" s="117">
        <v>0</v>
      </c>
      <c r="V180" s="117">
        <v>0</v>
      </c>
      <c r="W180" s="117">
        <v>0</v>
      </c>
      <c r="X180" s="117">
        <v>0</v>
      </c>
      <c r="Y180" s="152">
        <v>0</v>
      </c>
      <c r="Z180" s="117">
        <v>0</v>
      </c>
      <c r="AA180" s="117">
        <v>0</v>
      </c>
      <c r="AB180" s="117">
        <v>0</v>
      </c>
      <c r="AC180" s="117">
        <v>0</v>
      </c>
    </row>
    <row r="181" spans="1:29" s="4" customFormat="1" ht="66" customHeight="1" outlineLevel="1" x14ac:dyDescent="0.2">
      <c r="A181" s="150" t="s">
        <v>1088</v>
      </c>
      <c r="B181" s="171" t="s">
        <v>1040</v>
      </c>
      <c r="C181" s="259">
        <f t="shared" si="149"/>
        <v>0</v>
      </c>
      <c r="D181" s="140">
        <f t="shared" si="152"/>
        <v>95</v>
      </c>
      <c r="E181" s="138">
        <v>0</v>
      </c>
      <c r="F181" s="114">
        <f t="shared" si="150"/>
        <v>95</v>
      </c>
      <c r="G181" s="114">
        <v>0</v>
      </c>
      <c r="H181" s="108">
        <v>90</v>
      </c>
      <c r="I181" s="108">
        <v>5</v>
      </c>
      <c r="J181" s="259">
        <v>0</v>
      </c>
      <c r="K181" s="117">
        <v>0</v>
      </c>
      <c r="L181" s="117">
        <v>0</v>
      </c>
      <c r="M181" s="117">
        <v>0</v>
      </c>
      <c r="N181" s="117">
        <v>0</v>
      </c>
      <c r="O181" s="152">
        <v>0</v>
      </c>
      <c r="P181" s="117">
        <f t="shared" si="153"/>
        <v>0</v>
      </c>
      <c r="Q181" s="117">
        <v>0</v>
      </c>
      <c r="R181" s="117">
        <v>0</v>
      </c>
      <c r="S181" s="117">
        <v>0</v>
      </c>
      <c r="T181" s="152">
        <v>0</v>
      </c>
      <c r="U181" s="117">
        <v>0</v>
      </c>
      <c r="V181" s="117">
        <v>0</v>
      </c>
      <c r="W181" s="117">
        <v>0</v>
      </c>
      <c r="X181" s="117">
        <v>0</v>
      </c>
      <c r="Y181" s="152">
        <v>0</v>
      </c>
      <c r="Z181" s="117">
        <v>0</v>
      </c>
      <c r="AA181" s="117">
        <v>0</v>
      </c>
      <c r="AB181" s="117">
        <v>0</v>
      </c>
      <c r="AC181" s="117">
        <v>0</v>
      </c>
    </row>
    <row r="182" spans="1:29" s="4" customFormat="1" ht="75" customHeight="1" outlineLevel="1" x14ac:dyDescent="0.2">
      <c r="A182" s="150" t="s">
        <v>1089</v>
      </c>
      <c r="B182" s="171" t="s">
        <v>1041</v>
      </c>
      <c r="C182" s="259">
        <f t="shared" si="149"/>
        <v>0</v>
      </c>
      <c r="D182" s="140">
        <f t="shared" si="152"/>
        <v>1766</v>
      </c>
      <c r="E182" s="138">
        <v>0</v>
      </c>
      <c r="F182" s="114">
        <f t="shared" si="150"/>
        <v>1766</v>
      </c>
      <c r="G182" s="114">
        <v>0</v>
      </c>
      <c r="H182" s="108">
        <v>1681</v>
      </c>
      <c r="I182" s="108">
        <v>85</v>
      </c>
      <c r="J182" s="259">
        <v>0</v>
      </c>
      <c r="K182" s="117">
        <v>0</v>
      </c>
      <c r="L182" s="117">
        <v>0</v>
      </c>
      <c r="M182" s="117">
        <v>0</v>
      </c>
      <c r="N182" s="117">
        <v>0</v>
      </c>
      <c r="O182" s="152">
        <v>0</v>
      </c>
      <c r="P182" s="117">
        <f t="shared" si="153"/>
        <v>0</v>
      </c>
      <c r="Q182" s="117">
        <v>0</v>
      </c>
      <c r="R182" s="117">
        <v>0</v>
      </c>
      <c r="S182" s="117">
        <v>0</v>
      </c>
      <c r="T182" s="152">
        <v>0</v>
      </c>
      <c r="U182" s="117">
        <v>0</v>
      </c>
      <c r="V182" s="117">
        <v>0</v>
      </c>
      <c r="W182" s="117">
        <v>0</v>
      </c>
      <c r="X182" s="117">
        <v>0</v>
      </c>
      <c r="Y182" s="152">
        <v>0</v>
      </c>
      <c r="Z182" s="117">
        <v>0</v>
      </c>
      <c r="AA182" s="117">
        <v>0</v>
      </c>
      <c r="AB182" s="117">
        <v>0</v>
      </c>
      <c r="AC182" s="117">
        <v>0</v>
      </c>
    </row>
    <row r="183" spans="1:29" s="4" customFormat="1" ht="70.900000000000006" customHeight="1" outlineLevel="1" x14ac:dyDescent="0.2">
      <c r="A183" s="150" t="s">
        <v>1090</v>
      </c>
      <c r="B183" s="171" t="s">
        <v>1042</v>
      </c>
      <c r="C183" s="259">
        <f t="shared" si="149"/>
        <v>0</v>
      </c>
      <c r="D183" s="140">
        <f t="shared" si="152"/>
        <v>342</v>
      </c>
      <c r="E183" s="138">
        <v>0</v>
      </c>
      <c r="F183" s="114">
        <f t="shared" si="150"/>
        <v>342</v>
      </c>
      <c r="G183" s="114">
        <v>0</v>
      </c>
      <c r="H183" s="108">
        <v>326</v>
      </c>
      <c r="I183" s="108">
        <v>16</v>
      </c>
      <c r="J183" s="259">
        <v>0</v>
      </c>
      <c r="K183" s="117">
        <v>0</v>
      </c>
      <c r="L183" s="117">
        <v>0</v>
      </c>
      <c r="M183" s="117">
        <v>0</v>
      </c>
      <c r="N183" s="117">
        <v>0</v>
      </c>
      <c r="O183" s="152">
        <v>0</v>
      </c>
      <c r="P183" s="117">
        <f t="shared" si="153"/>
        <v>0</v>
      </c>
      <c r="Q183" s="117">
        <v>0</v>
      </c>
      <c r="R183" s="117">
        <v>0</v>
      </c>
      <c r="S183" s="117">
        <v>0</v>
      </c>
      <c r="T183" s="152">
        <v>0</v>
      </c>
      <c r="U183" s="117">
        <v>0</v>
      </c>
      <c r="V183" s="117">
        <v>0</v>
      </c>
      <c r="W183" s="117">
        <v>0</v>
      </c>
      <c r="X183" s="117">
        <v>0</v>
      </c>
      <c r="Y183" s="152">
        <v>0</v>
      </c>
      <c r="Z183" s="117">
        <v>0</v>
      </c>
      <c r="AA183" s="117">
        <v>0</v>
      </c>
      <c r="AB183" s="117">
        <v>0</v>
      </c>
      <c r="AC183" s="117">
        <v>0</v>
      </c>
    </row>
    <row r="184" spans="1:29" s="4" customFormat="1" ht="51" customHeight="1" outlineLevel="1" x14ac:dyDescent="0.2">
      <c r="A184" s="150" t="s">
        <v>1091</v>
      </c>
      <c r="B184" s="171" t="s">
        <v>1043</v>
      </c>
      <c r="C184" s="259">
        <f t="shared" si="149"/>
        <v>0</v>
      </c>
      <c r="D184" s="140">
        <f t="shared" si="152"/>
        <v>289</v>
      </c>
      <c r="E184" s="138">
        <v>0</v>
      </c>
      <c r="F184" s="114">
        <f t="shared" si="150"/>
        <v>289</v>
      </c>
      <c r="G184" s="114">
        <v>0</v>
      </c>
      <c r="H184" s="108">
        <v>276</v>
      </c>
      <c r="I184" s="108">
        <v>13</v>
      </c>
      <c r="J184" s="259">
        <v>0</v>
      </c>
      <c r="K184" s="117">
        <v>0</v>
      </c>
      <c r="L184" s="117">
        <v>0</v>
      </c>
      <c r="M184" s="117">
        <v>0</v>
      </c>
      <c r="N184" s="117">
        <v>0</v>
      </c>
      <c r="O184" s="152">
        <v>0</v>
      </c>
      <c r="P184" s="117">
        <f t="shared" si="153"/>
        <v>0</v>
      </c>
      <c r="Q184" s="117">
        <v>0</v>
      </c>
      <c r="R184" s="117">
        <v>0</v>
      </c>
      <c r="S184" s="117">
        <v>0</v>
      </c>
      <c r="T184" s="152">
        <v>0</v>
      </c>
      <c r="U184" s="117">
        <v>0</v>
      </c>
      <c r="V184" s="117">
        <v>0</v>
      </c>
      <c r="W184" s="117">
        <v>0</v>
      </c>
      <c r="X184" s="117">
        <v>0</v>
      </c>
      <c r="Y184" s="152">
        <v>0</v>
      </c>
      <c r="Z184" s="117">
        <v>0</v>
      </c>
      <c r="AA184" s="117">
        <v>0</v>
      </c>
      <c r="AB184" s="117">
        <v>0</v>
      </c>
      <c r="AC184" s="117">
        <v>0</v>
      </c>
    </row>
    <row r="185" spans="1:29" s="4" customFormat="1" ht="51" customHeight="1" outlineLevel="1" x14ac:dyDescent="0.2">
      <c r="A185" s="150" t="s">
        <v>1092</v>
      </c>
      <c r="B185" s="171" t="s">
        <v>1044</v>
      </c>
      <c r="C185" s="259">
        <f t="shared" si="149"/>
        <v>0</v>
      </c>
      <c r="D185" s="140">
        <f t="shared" si="152"/>
        <v>1150</v>
      </c>
      <c r="E185" s="138">
        <v>0</v>
      </c>
      <c r="F185" s="114">
        <f t="shared" si="150"/>
        <v>1150</v>
      </c>
      <c r="G185" s="114">
        <v>0</v>
      </c>
      <c r="H185" s="108">
        <v>1095</v>
      </c>
      <c r="I185" s="108">
        <v>55</v>
      </c>
      <c r="J185" s="259">
        <v>0</v>
      </c>
      <c r="K185" s="117">
        <v>0</v>
      </c>
      <c r="L185" s="117">
        <v>0</v>
      </c>
      <c r="M185" s="117">
        <v>0</v>
      </c>
      <c r="N185" s="117">
        <v>0</v>
      </c>
      <c r="O185" s="152">
        <v>0</v>
      </c>
      <c r="P185" s="117">
        <f t="shared" si="153"/>
        <v>0</v>
      </c>
      <c r="Q185" s="117">
        <v>0</v>
      </c>
      <c r="R185" s="117">
        <v>0</v>
      </c>
      <c r="S185" s="117">
        <v>0</v>
      </c>
      <c r="T185" s="152">
        <v>0</v>
      </c>
      <c r="U185" s="117">
        <v>0</v>
      </c>
      <c r="V185" s="117">
        <v>0</v>
      </c>
      <c r="W185" s="117">
        <v>0</v>
      </c>
      <c r="X185" s="117">
        <v>0</v>
      </c>
      <c r="Y185" s="152">
        <v>0</v>
      </c>
      <c r="Z185" s="117">
        <v>0</v>
      </c>
      <c r="AA185" s="117">
        <v>0</v>
      </c>
      <c r="AB185" s="117">
        <v>0</v>
      </c>
      <c r="AC185" s="117">
        <v>0</v>
      </c>
    </row>
    <row r="186" spans="1:29" s="4" customFormat="1" ht="51" customHeight="1" outlineLevel="1" x14ac:dyDescent="0.2">
      <c r="A186" s="150" t="s">
        <v>1093</v>
      </c>
      <c r="B186" s="171" t="s">
        <v>1045</v>
      </c>
      <c r="C186" s="259">
        <f t="shared" si="149"/>
        <v>0</v>
      </c>
      <c r="D186" s="140">
        <f t="shared" si="152"/>
        <v>286</v>
      </c>
      <c r="E186" s="138">
        <v>0</v>
      </c>
      <c r="F186" s="114">
        <f t="shared" si="150"/>
        <v>286</v>
      </c>
      <c r="G186" s="114">
        <v>0</v>
      </c>
      <c r="H186" s="108">
        <v>272</v>
      </c>
      <c r="I186" s="108">
        <v>14</v>
      </c>
      <c r="J186" s="259">
        <v>0</v>
      </c>
      <c r="K186" s="117">
        <v>0</v>
      </c>
      <c r="L186" s="117">
        <v>0</v>
      </c>
      <c r="M186" s="117">
        <v>0</v>
      </c>
      <c r="N186" s="117">
        <v>0</v>
      </c>
      <c r="O186" s="152">
        <v>0</v>
      </c>
      <c r="P186" s="117">
        <f t="shared" si="153"/>
        <v>0</v>
      </c>
      <c r="Q186" s="117">
        <v>0</v>
      </c>
      <c r="R186" s="117">
        <v>0</v>
      </c>
      <c r="S186" s="117">
        <v>0</v>
      </c>
      <c r="T186" s="152">
        <v>0</v>
      </c>
      <c r="U186" s="117">
        <v>0</v>
      </c>
      <c r="V186" s="117">
        <v>0</v>
      </c>
      <c r="W186" s="117">
        <v>0</v>
      </c>
      <c r="X186" s="117">
        <v>0</v>
      </c>
      <c r="Y186" s="152">
        <v>0</v>
      </c>
      <c r="Z186" s="117">
        <v>0</v>
      </c>
      <c r="AA186" s="117">
        <v>0</v>
      </c>
      <c r="AB186" s="117">
        <v>0</v>
      </c>
      <c r="AC186" s="117">
        <v>0</v>
      </c>
    </row>
    <row r="187" spans="1:29" s="4" customFormat="1" ht="64.900000000000006" customHeight="1" outlineLevel="1" x14ac:dyDescent="0.2">
      <c r="A187" s="150" t="s">
        <v>1094</v>
      </c>
      <c r="B187" s="171" t="s">
        <v>1046</v>
      </c>
      <c r="C187" s="259">
        <f t="shared" si="149"/>
        <v>0</v>
      </c>
      <c r="D187" s="140">
        <f t="shared" si="152"/>
        <v>238</v>
      </c>
      <c r="E187" s="138">
        <v>0</v>
      </c>
      <c r="F187" s="114">
        <f t="shared" si="150"/>
        <v>238</v>
      </c>
      <c r="G187" s="114">
        <v>0</v>
      </c>
      <c r="H187" s="108">
        <v>227</v>
      </c>
      <c r="I187" s="108">
        <v>11</v>
      </c>
      <c r="J187" s="259">
        <v>0</v>
      </c>
      <c r="K187" s="117">
        <v>0</v>
      </c>
      <c r="L187" s="117">
        <v>0</v>
      </c>
      <c r="M187" s="117">
        <v>0</v>
      </c>
      <c r="N187" s="117">
        <v>0</v>
      </c>
      <c r="O187" s="152">
        <v>0</v>
      </c>
      <c r="P187" s="117">
        <f t="shared" si="153"/>
        <v>0</v>
      </c>
      <c r="Q187" s="117">
        <v>0</v>
      </c>
      <c r="R187" s="117">
        <v>0</v>
      </c>
      <c r="S187" s="117">
        <v>0</v>
      </c>
      <c r="T187" s="152">
        <v>0</v>
      </c>
      <c r="U187" s="117">
        <v>0</v>
      </c>
      <c r="V187" s="117">
        <v>0</v>
      </c>
      <c r="W187" s="117">
        <v>0</v>
      </c>
      <c r="X187" s="117">
        <v>0</v>
      </c>
      <c r="Y187" s="152">
        <v>0</v>
      </c>
      <c r="Z187" s="117">
        <v>0</v>
      </c>
      <c r="AA187" s="117">
        <v>0</v>
      </c>
      <c r="AB187" s="117">
        <v>0</v>
      </c>
      <c r="AC187" s="117">
        <v>0</v>
      </c>
    </row>
    <row r="188" spans="1:29" s="4" customFormat="1" ht="75" customHeight="1" outlineLevel="1" x14ac:dyDescent="0.2">
      <c r="A188" s="150" t="s">
        <v>1095</v>
      </c>
      <c r="B188" s="171" t="s">
        <v>1047</v>
      </c>
      <c r="C188" s="259">
        <f t="shared" si="149"/>
        <v>0</v>
      </c>
      <c r="D188" s="140">
        <f t="shared" si="152"/>
        <v>1846</v>
      </c>
      <c r="E188" s="138">
        <v>0</v>
      </c>
      <c r="F188" s="114">
        <f>G188+H188+I188</f>
        <v>1846</v>
      </c>
      <c r="G188" s="114">
        <v>0</v>
      </c>
      <c r="H188" s="108">
        <v>1757</v>
      </c>
      <c r="I188" s="108">
        <v>89</v>
      </c>
      <c r="J188" s="259">
        <v>0</v>
      </c>
      <c r="K188" s="117">
        <v>0</v>
      </c>
      <c r="L188" s="117">
        <v>0</v>
      </c>
      <c r="M188" s="117">
        <v>0</v>
      </c>
      <c r="N188" s="117">
        <v>0</v>
      </c>
      <c r="O188" s="152">
        <v>0</v>
      </c>
      <c r="P188" s="117">
        <f t="shared" si="153"/>
        <v>0</v>
      </c>
      <c r="Q188" s="117">
        <v>0</v>
      </c>
      <c r="R188" s="117">
        <v>0</v>
      </c>
      <c r="S188" s="117">
        <v>0</v>
      </c>
      <c r="T188" s="152">
        <v>0</v>
      </c>
      <c r="U188" s="117">
        <v>0</v>
      </c>
      <c r="V188" s="117">
        <v>0</v>
      </c>
      <c r="W188" s="117">
        <v>0</v>
      </c>
      <c r="X188" s="117">
        <v>0</v>
      </c>
      <c r="Y188" s="152">
        <v>0</v>
      </c>
      <c r="Z188" s="117">
        <v>0</v>
      </c>
      <c r="AA188" s="117">
        <v>0</v>
      </c>
      <c r="AB188" s="117">
        <v>0</v>
      </c>
      <c r="AC188" s="117">
        <v>0</v>
      </c>
    </row>
    <row r="189" spans="1:29" s="4" customFormat="1" ht="57" customHeight="1" outlineLevel="1" x14ac:dyDescent="0.2">
      <c r="A189" s="150" t="s">
        <v>1096</v>
      </c>
      <c r="B189" s="171" t="s">
        <v>1048</v>
      </c>
      <c r="C189" s="259">
        <f t="shared" si="149"/>
        <v>0</v>
      </c>
      <c r="D189" s="140">
        <f t="shared" si="152"/>
        <v>1668</v>
      </c>
      <c r="E189" s="138">
        <v>0</v>
      </c>
      <c r="F189" s="114">
        <f t="shared" si="150"/>
        <v>1668</v>
      </c>
      <c r="G189" s="114">
        <v>0</v>
      </c>
      <c r="H189" s="108">
        <v>1588</v>
      </c>
      <c r="I189" s="108">
        <v>80</v>
      </c>
      <c r="J189" s="259">
        <v>0</v>
      </c>
      <c r="K189" s="117">
        <v>0</v>
      </c>
      <c r="L189" s="117">
        <v>0</v>
      </c>
      <c r="M189" s="117">
        <v>0</v>
      </c>
      <c r="N189" s="117">
        <v>0</v>
      </c>
      <c r="O189" s="152">
        <v>0</v>
      </c>
      <c r="P189" s="117">
        <f t="shared" si="153"/>
        <v>0</v>
      </c>
      <c r="Q189" s="117">
        <v>0</v>
      </c>
      <c r="R189" s="117">
        <v>0</v>
      </c>
      <c r="S189" s="117">
        <v>0</v>
      </c>
      <c r="T189" s="152">
        <v>0</v>
      </c>
      <c r="U189" s="117">
        <v>0</v>
      </c>
      <c r="V189" s="117">
        <v>0</v>
      </c>
      <c r="W189" s="117">
        <v>0</v>
      </c>
      <c r="X189" s="117">
        <v>0</v>
      </c>
      <c r="Y189" s="152">
        <v>0</v>
      </c>
      <c r="Z189" s="117">
        <v>0</v>
      </c>
      <c r="AA189" s="117">
        <v>0</v>
      </c>
      <c r="AB189" s="117">
        <v>0</v>
      </c>
      <c r="AC189" s="117">
        <v>0</v>
      </c>
    </row>
    <row r="190" spans="1:29" s="4" customFormat="1" ht="64.900000000000006" customHeight="1" outlineLevel="1" x14ac:dyDescent="0.2">
      <c r="A190" s="150" t="s">
        <v>1097</v>
      </c>
      <c r="B190" s="171" t="s">
        <v>1049</v>
      </c>
      <c r="C190" s="259">
        <f t="shared" si="149"/>
        <v>0</v>
      </c>
      <c r="D190" s="140">
        <f t="shared" si="152"/>
        <v>3481</v>
      </c>
      <c r="E190" s="138">
        <v>0</v>
      </c>
      <c r="F190" s="114">
        <f t="shared" si="150"/>
        <v>3481</v>
      </c>
      <c r="G190" s="114">
        <v>0</v>
      </c>
      <c r="H190" s="108">
        <v>3314</v>
      </c>
      <c r="I190" s="108">
        <v>167</v>
      </c>
      <c r="J190" s="259">
        <v>0</v>
      </c>
      <c r="K190" s="117">
        <v>0</v>
      </c>
      <c r="L190" s="117">
        <v>0</v>
      </c>
      <c r="M190" s="117">
        <v>0</v>
      </c>
      <c r="N190" s="117">
        <v>0</v>
      </c>
      <c r="O190" s="152">
        <v>0</v>
      </c>
      <c r="P190" s="117">
        <f t="shared" si="153"/>
        <v>0</v>
      </c>
      <c r="Q190" s="117">
        <v>0</v>
      </c>
      <c r="R190" s="117">
        <v>0</v>
      </c>
      <c r="S190" s="117">
        <v>0</v>
      </c>
      <c r="T190" s="152">
        <v>0</v>
      </c>
      <c r="U190" s="117">
        <v>0</v>
      </c>
      <c r="V190" s="117">
        <v>0</v>
      </c>
      <c r="W190" s="117">
        <v>0</v>
      </c>
      <c r="X190" s="117">
        <v>0</v>
      </c>
      <c r="Y190" s="152">
        <v>0</v>
      </c>
      <c r="Z190" s="117">
        <v>0</v>
      </c>
      <c r="AA190" s="117">
        <v>0</v>
      </c>
      <c r="AB190" s="117">
        <v>0</v>
      </c>
      <c r="AC190" s="117">
        <v>0</v>
      </c>
    </row>
    <row r="191" spans="1:29" s="4" customFormat="1" ht="37.9" customHeight="1" outlineLevel="1" x14ac:dyDescent="0.2">
      <c r="A191" s="150" t="s">
        <v>1098</v>
      </c>
      <c r="B191" s="171" t="s">
        <v>1148</v>
      </c>
      <c r="C191" s="259">
        <f t="shared" si="149"/>
        <v>0</v>
      </c>
      <c r="D191" s="140">
        <f t="shared" si="152"/>
        <v>136</v>
      </c>
      <c r="E191" s="138">
        <v>0</v>
      </c>
      <c r="F191" s="114">
        <f t="shared" si="150"/>
        <v>136</v>
      </c>
      <c r="G191" s="114">
        <v>0</v>
      </c>
      <c r="H191" s="108">
        <v>130</v>
      </c>
      <c r="I191" s="108">
        <v>6</v>
      </c>
      <c r="J191" s="259">
        <v>0</v>
      </c>
      <c r="K191" s="117">
        <v>0</v>
      </c>
      <c r="L191" s="117">
        <v>0</v>
      </c>
      <c r="M191" s="117">
        <v>0</v>
      </c>
      <c r="N191" s="117">
        <v>0</v>
      </c>
      <c r="O191" s="152">
        <v>0</v>
      </c>
      <c r="P191" s="117">
        <f t="shared" si="153"/>
        <v>0</v>
      </c>
      <c r="Q191" s="117">
        <v>0</v>
      </c>
      <c r="R191" s="117">
        <v>0</v>
      </c>
      <c r="S191" s="117">
        <v>0</v>
      </c>
      <c r="T191" s="152">
        <v>0</v>
      </c>
      <c r="U191" s="117">
        <v>0</v>
      </c>
      <c r="V191" s="117">
        <v>0</v>
      </c>
      <c r="W191" s="117">
        <v>0</v>
      </c>
      <c r="X191" s="117">
        <v>0</v>
      </c>
      <c r="Y191" s="152">
        <v>0</v>
      </c>
      <c r="Z191" s="117">
        <v>0</v>
      </c>
      <c r="AA191" s="117">
        <v>0</v>
      </c>
      <c r="AB191" s="117">
        <v>0</v>
      </c>
      <c r="AC191" s="117">
        <v>0</v>
      </c>
    </row>
    <row r="192" spans="1:29" s="4" customFormat="1" ht="85.9" customHeight="1" outlineLevel="1" x14ac:dyDescent="0.2">
      <c r="A192" s="150" t="s">
        <v>1099</v>
      </c>
      <c r="B192" s="171" t="s">
        <v>1050</v>
      </c>
      <c r="C192" s="259">
        <f t="shared" si="149"/>
        <v>0</v>
      </c>
      <c r="D192" s="140">
        <f t="shared" si="152"/>
        <v>310</v>
      </c>
      <c r="E192" s="138">
        <v>0</v>
      </c>
      <c r="F192" s="114">
        <f t="shared" si="150"/>
        <v>310</v>
      </c>
      <c r="G192" s="114">
        <v>0</v>
      </c>
      <c r="H192" s="108">
        <v>295</v>
      </c>
      <c r="I192" s="108">
        <v>15</v>
      </c>
      <c r="J192" s="259">
        <v>0</v>
      </c>
      <c r="K192" s="117">
        <v>0</v>
      </c>
      <c r="L192" s="117">
        <v>0</v>
      </c>
      <c r="M192" s="117">
        <v>0</v>
      </c>
      <c r="N192" s="117">
        <v>0</v>
      </c>
      <c r="O192" s="152">
        <v>0</v>
      </c>
      <c r="P192" s="117">
        <f t="shared" si="153"/>
        <v>0</v>
      </c>
      <c r="Q192" s="117">
        <v>0</v>
      </c>
      <c r="R192" s="117">
        <v>0</v>
      </c>
      <c r="S192" s="117">
        <v>0</v>
      </c>
      <c r="T192" s="152">
        <v>0</v>
      </c>
      <c r="U192" s="117">
        <v>0</v>
      </c>
      <c r="V192" s="117">
        <v>0</v>
      </c>
      <c r="W192" s="117">
        <v>0</v>
      </c>
      <c r="X192" s="117">
        <v>0</v>
      </c>
      <c r="Y192" s="152">
        <v>0</v>
      </c>
      <c r="Z192" s="117">
        <v>0</v>
      </c>
      <c r="AA192" s="117">
        <v>0</v>
      </c>
      <c r="AB192" s="117">
        <v>0</v>
      </c>
      <c r="AC192" s="117">
        <v>0</v>
      </c>
    </row>
    <row r="193" spans="1:29" s="4" customFormat="1" ht="87" customHeight="1" outlineLevel="1" x14ac:dyDescent="0.2">
      <c r="A193" s="150" t="s">
        <v>1100</v>
      </c>
      <c r="B193" s="171" t="s">
        <v>1051</v>
      </c>
      <c r="C193" s="259">
        <f t="shared" si="149"/>
        <v>0</v>
      </c>
      <c r="D193" s="140">
        <f t="shared" si="152"/>
        <v>1492</v>
      </c>
      <c r="E193" s="138">
        <v>0</v>
      </c>
      <c r="F193" s="114">
        <f t="shared" si="150"/>
        <v>1492</v>
      </c>
      <c r="G193" s="114">
        <v>0</v>
      </c>
      <c r="H193" s="108">
        <v>1420</v>
      </c>
      <c r="I193" s="108">
        <v>72</v>
      </c>
      <c r="J193" s="259">
        <v>0</v>
      </c>
      <c r="K193" s="117">
        <v>0</v>
      </c>
      <c r="L193" s="117">
        <v>0</v>
      </c>
      <c r="M193" s="117">
        <v>0</v>
      </c>
      <c r="N193" s="117">
        <v>0</v>
      </c>
      <c r="O193" s="152">
        <v>0</v>
      </c>
      <c r="P193" s="117">
        <f t="shared" si="153"/>
        <v>0</v>
      </c>
      <c r="Q193" s="117">
        <v>0</v>
      </c>
      <c r="R193" s="117">
        <v>0</v>
      </c>
      <c r="S193" s="117">
        <v>0</v>
      </c>
      <c r="T193" s="152">
        <v>0</v>
      </c>
      <c r="U193" s="117">
        <v>0</v>
      </c>
      <c r="V193" s="117">
        <v>0</v>
      </c>
      <c r="W193" s="117">
        <v>0</v>
      </c>
      <c r="X193" s="117">
        <v>0</v>
      </c>
      <c r="Y193" s="152">
        <v>0</v>
      </c>
      <c r="Z193" s="117">
        <v>0</v>
      </c>
      <c r="AA193" s="117">
        <v>0</v>
      </c>
      <c r="AB193" s="117">
        <v>0</v>
      </c>
      <c r="AC193" s="117">
        <v>0</v>
      </c>
    </row>
    <row r="194" spans="1:29" s="4" customFormat="1" ht="67.900000000000006" customHeight="1" outlineLevel="1" x14ac:dyDescent="0.2">
      <c r="A194" s="150" t="s">
        <v>1101</v>
      </c>
      <c r="B194" s="171" t="s">
        <v>1052</v>
      </c>
      <c r="C194" s="259">
        <f t="shared" si="149"/>
        <v>0</v>
      </c>
      <c r="D194" s="140">
        <f t="shared" si="152"/>
        <v>143</v>
      </c>
      <c r="E194" s="138">
        <v>0</v>
      </c>
      <c r="F194" s="114">
        <f t="shared" si="150"/>
        <v>143</v>
      </c>
      <c r="G194" s="114">
        <v>0</v>
      </c>
      <c r="H194" s="108">
        <v>136</v>
      </c>
      <c r="I194" s="108">
        <v>7</v>
      </c>
      <c r="J194" s="259">
        <v>0</v>
      </c>
      <c r="K194" s="117">
        <v>0</v>
      </c>
      <c r="L194" s="117">
        <v>0</v>
      </c>
      <c r="M194" s="117">
        <v>0</v>
      </c>
      <c r="N194" s="117">
        <v>0</v>
      </c>
      <c r="O194" s="152">
        <v>0</v>
      </c>
      <c r="P194" s="117">
        <f t="shared" si="153"/>
        <v>0</v>
      </c>
      <c r="Q194" s="117">
        <v>0</v>
      </c>
      <c r="R194" s="117">
        <v>0</v>
      </c>
      <c r="S194" s="117">
        <v>0</v>
      </c>
      <c r="T194" s="152">
        <v>0</v>
      </c>
      <c r="U194" s="117">
        <v>0</v>
      </c>
      <c r="V194" s="117">
        <v>0</v>
      </c>
      <c r="W194" s="117">
        <v>0</v>
      </c>
      <c r="X194" s="117">
        <v>0</v>
      </c>
      <c r="Y194" s="152">
        <v>0</v>
      </c>
      <c r="Z194" s="117">
        <v>0</v>
      </c>
      <c r="AA194" s="117">
        <v>0</v>
      </c>
      <c r="AB194" s="117">
        <v>0</v>
      </c>
      <c r="AC194" s="117">
        <v>0</v>
      </c>
    </row>
    <row r="195" spans="1:29" s="4" customFormat="1" ht="69" customHeight="1" outlineLevel="1" x14ac:dyDescent="0.2">
      <c r="A195" s="150" t="s">
        <v>1102</v>
      </c>
      <c r="B195" s="171" t="s">
        <v>1053</v>
      </c>
      <c r="C195" s="259">
        <f t="shared" si="149"/>
        <v>0</v>
      </c>
      <c r="D195" s="140">
        <f t="shared" si="152"/>
        <v>442</v>
      </c>
      <c r="E195" s="138">
        <v>0</v>
      </c>
      <c r="F195" s="114">
        <f t="shared" si="150"/>
        <v>442</v>
      </c>
      <c r="G195" s="114">
        <v>0</v>
      </c>
      <c r="H195" s="108">
        <v>421</v>
      </c>
      <c r="I195" s="108">
        <v>21</v>
      </c>
      <c r="J195" s="259">
        <v>0</v>
      </c>
      <c r="K195" s="117">
        <v>0</v>
      </c>
      <c r="L195" s="117">
        <v>0</v>
      </c>
      <c r="M195" s="117">
        <v>0</v>
      </c>
      <c r="N195" s="117">
        <v>0</v>
      </c>
      <c r="O195" s="152">
        <v>0</v>
      </c>
      <c r="P195" s="117">
        <f t="shared" si="153"/>
        <v>0</v>
      </c>
      <c r="Q195" s="117">
        <v>0</v>
      </c>
      <c r="R195" s="117">
        <v>0</v>
      </c>
      <c r="S195" s="117">
        <v>0</v>
      </c>
      <c r="T195" s="152">
        <v>0</v>
      </c>
      <c r="U195" s="117">
        <v>0</v>
      </c>
      <c r="V195" s="117">
        <v>0</v>
      </c>
      <c r="W195" s="117">
        <v>0</v>
      </c>
      <c r="X195" s="117">
        <v>0</v>
      </c>
      <c r="Y195" s="152">
        <v>0</v>
      </c>
      <c r="Z195" s="117">
        <v>0</v>
      </c>
      <c r="AA195" s="117">
        <v>0</v>
      </c>
      <c r="AB195" s="117">
        <v>0</v>
      </c>
      <c r="AC195" s="117">
        <v>0</v>
      </c>
    </row>
    <row r="196" spans="1:29" s="4" customFormat="1" ht="88.15" customHeight="1" outlineLevel="1" x14ac:dyDescent="0.2">
      <c r="A196" s="150" t="s">
        <v>1103</v>
      </c>
      <c r="B196" s="171" t="s">
        <v>1054</v>
      </c>
      <c r="C196" s="259">
        <f t="shared" si="149"/>
        <v>0</v>
      </c>
      <c r="D196" s="140">
        <f t="shared" si="152"/>
        <v>435</v>
      </c>
      <c r="E196" s="138">
        <v>0</v>
      </c>
      <c r="F196" s="114">
        <f t="shared" si="150"/>
        <v>435</v>
      </c>
      <c r="G196" s="114">
        <v>0</v>
      </c>
      <c r="H196" s="108">
        <v>414</v>
      </c>
      <c r="I196" s="108">
        <v>21</v>
      </c>
      <c r="J196" s="259">
        <v>0</v>
      </c>
      <c r="K196" s="117">
        <v>0</v>
      </c>
      <c r="L196" s="117">
        <v>0</v>
      </c>
      <c r="M196" s="117">
        <v>0</v>
      </c>
      <c r="N196" s="117">
        <v>0</v>
      </c>
      <c r="O196" s="152">
        <v>0</v>
      </c>
      <c r="P196" s="117">
        <f t="shared" si="153"/>
        <v>0</v>
      </c>
      <c r="Q196" s="117">
        <v>0</v>
      </c>
      <c r="R196" s="117">
        <v>0</v>
      </c>
      <c r="S196" s="117">
        <v>0</v>
      </c>
      <c r="T196" s="152">
        <v>0</v>
      </c>
      <c r="U196" s="117">
        <v>0</v>
      </c>
      <c r="V196" s="117">
        <v>0</v>
      </c>
      <c r="W196" s="117">
        <v>0</v>
      </c>
      <c r="X196" s="117">
        <v>0</v>
      </c>
      <c r="Y196" s="152">
        <v>0</v>
      </c>
      <c r="Z196" s="117">
        <v>0</v>
      </c>
      <c r="AA196" s="117">
        <v>0</v>
      </c>
      <c r="AB196" s="117">
        <v>0</v>
      </c>
      <c r="AC196" s="117">
        <v>0</v>
      </c>
    </row>
    <row r="197" spans="1:29" s="4" customFormat="1" ht="90" customHeight="1" outlineLevel="1" x14ac:dyDescent="0.2">
      <c r="A197" s="150" t="s">
        <v>1104</v>
      </c>
      <c r="B197" s="171" t="s">
        <v>1055</v>
      </c>
      <c r="C197" s="259">
        <f t="shared" si="149"/>
        <v>0</v>
      </c>
      <c r="D197" s="140">
        <f t="shared" si="152"/>
        <v>269</v>
      </c>
      <c r="E197" s="138">
        <v>0</v>
      </c>
      <c r="F197" s="114">
        <f t="shared" si="150"/>
        <v>269</v>
      </c>
      <c r="G197" s="114">
        <v>0</v>
      </c>
      <c r="H197" s="108">
        <v>256</v>
      </c>
      <c r="I197" s="108">
        <v>13</v>
      </c>
      <c r="J197" s="259">
        <v>0</v>
      </c>
      <c r="K197" s="117">
        <v>0</v>
      </c>
      <c r="L197" s="117">
        <v>0</v>
      </c>
      <c r="M197" s="117">
        <v>0</v>
      </c>
      <c r="N197" s="117">
        <v>0</v>
      </c>
      <c r="O197" s="152">
        <v>0</v>
      </c>
      <c r="P197" s="117">
        <f t="shared" si="153"/>
        <v>0</v>
      </c>
      <c r="Q197" s="117">
        <v>0</v>
      </c>
      <c r="R197" s="117">
        <v>0</v>
      </c>
      <c r="S197" s="117">
        <v>0</v>
      </c>
      <c r="T197" s="152">
        <v>0</v>
      </c>
      <c r="U197" s="117">
        <v>0</v>
      </c>
      <c r="V197" s="117">
        <v>0</v>
      </c>
      <c r="W197" s="117">
        <v>0</v>
      </c>
      <c r="X197" s="117">
        <v>0</v>
      </c>
      <c r="Y197" s="152">
        <v>0</v>
      </c>
      <c r="Z197" s="117">
        <v>0</v>
      </c>
      <c r="AA197" s="117">
        <v>0</v>
      </c>
      <c r="AB197" s="117">
        <v>0</v>
      </c>
      <c r="AC197" s="117">
        <v>0</v>
      </c>
    </row>
    <row r="198" spans="1:29" s="4" customFormat="1" ht="49.9" customHeight="1" outlineLevel="1" x14ac:dyDescent="0.2">
      <c r="A198" s="150" t="s">
        <v>1105</v>
      </c>
      <c r="B198" s="171" t="s">
        <v>1056</v>
      </c>
      <c r="C198" s="259">
        <f t="shared" si="149"/>
        <v>0</v>
      </c>
      <c r="D198" s="140">
        <f t="shared" si="152"/>
        <v>207</v>
      </c>
      <c r="E198" s="138">
        <v>0</v>
      </c>
      <c r="F198" s="114">
        <f t="shared" si="150"/>
        <v>207</v>
      </c>
      <c r="G198" s="114">
        <v>0</v>
      </c>
      <c r="H198" s="108">
        <v>197</v>
      </c>
      <c r="I198" s="108">
        <v>10</v>
      </c>
      <c r="J198" s="259">
        <v>0</v>
      </c>
      <c r="K198" s="117">
        <v>0</v>
      </c>
      <c r="L198" s="117">
        <v>0</v>
      </c>
      <c r="M198" s="117">
        <v>0</v>
      </c>
      <c r="N198" s="117">
        <v>0</v>
      </c>
      <c r="O198" s="152">
        <v>0</v>
      </c>
      <c r="P198" s="117">
        <f t="shared" si="153"/>
        <v>0</v>
      </c>
      <c r="Q198" s="117">
        <v>0</v>
      </c>
      <c r="R198" s="117">
        <v>0</v>
      </c>
      <c r="S198" s="117">
        <v>0</v>
      </c>
      <c r="T198" s="152">
        <v>0</v>
      </c>
      <c r="U198" s="117">
        <v>0</v>
      </c>
      <c r="V198" s="117">
        <v>0</v>
      </c>
      <c r="W198" s="117">
        <v>0</v>
      </c>
      <c r="X198" s="117">
        <v>0</v>
      </c>
      <c r="Y198" s="152">
        <v>0</v>
      </c>
      <c r="Z198" s="117">
        <v>0</v>
      </c>
      <c r="AA198" s="117">
        <v>0</v>
      </c>
      <c r="AB198" s="117">
        <v>0</v>
      </c>
      <c r="AC198" s="117">
        <v>0</v>
      </c>
    </row>
    <row r="199" spans="1:29" s="4" customFormat="1" ht="69" customHeight="1" outlineLevel="1" x14ac:dyDescent="0.2">
      <c r="A199" s="150" t="s">
        <v>1106</v>
      </c>
      <c r="B199" s="171" t="s">
        <v>1057</v>
      </c>
      <c r="C199" s="259">
        <f t="shared" si="149"/>
        <v>0</v>
      </c>
      <c r="D199" s="140">
        <f t="shared" si="152"/>
        <v>276</v>
      </c>
      <c r="E199" s="138">
        <v>0</v>
      </c>
      <c r="F199" s="114">
        <f t="shared" si="150"/>
        <v>276</v>
      </c>
      <c r="G199" s="114">
        <v>0</v>
      </c>
      <c r="H199" s="108">
        <v>263</v>
      </c>
      <c r="I199" s="108">
        <v>13</v>
      </c>
      <c r="J199" s="259">
        <v>0</v>
      </c>
      <c r="K199" s="117">
        <v>0</v>
      </c>
      <c r="L199" s="117">
        <v>0</v>
      </c>
      <c r="M199" s="117">
        <v>0</v>
      </c>
      <c r="N199" s="117">
        <v>0</v>
      </c>
      <c r="O199" s="152">
        <v>0</v>
      </c>
      <c r="P199" s="117">
        <f t="shared" si="153"/>
        <v>0</v>
      </c>
      <c r="Q199" s="117">
        <v>0</v>
      </c>
      <c r="R199" s="117">
        <v>0</v>
      </c>
      <c r="S199" s="117">
        <v>0</v>
      </c>
      <c r="T199" s="152">
        <v>0</v>
      </c>
      <c r="U199" s="117">
        <v>0</v>
      </c>
      <c r="V199" s="117">
        <v>0</v>
      </c>
      <c r="W199" s="117">
        <v>0</v>
      </c>
      <c r="X199" s="117">
        <v>0</v>
      </c>
      <c r="Y199" s="152">
        <v>0</v>
      </c>
      <c r="Z199" s="117">
        <v>0</v>
      </c>
      <c r="AA199" s="117">
        <v>0</v>
      </c>
      <c r="AB199" s="117">
        <v>0</v>
      </c>
      <c r="AC199" s="117">
        <v>0</v>
      </c>
    </row>
    <row r="200" spans="1:29" s="4" customFormat="1" ht="55.9" customHeight="1" outlineLevel="1" x14ac:dyDescent="0.2">
      <c r="A200" s="150" t="s">
        <v>1107</v>
      </c>
      <c r="B200" s="171" t="s">
        <v>1058</v>
      </c>
      <c r="C200" s="259">
        <f t="shared" si="149"/>
        <v>0</v>
      </c>
      <c r="D200" s="140">
        <f t="shared" si="152"/>
        <v>1603</v>
      </c>
      <c r="E200" s="138">
        <v>0</v>
      </c>
      <c r="F200" s="114">
        <f t="shared" si="150"/>
        <v>1603</v>
      </c>
      <c r="G200" s="114">
        <v>0</v>
      </c>
      <c r="H200" s="108">
        <v>1526</v>
      </c>
      <c r="I200" s="108">
        <v>77</v>
      </c>
      <c r="J200" s="259">
        <v>0</v>
      </c>
      <c r="K200" s="117">
        <v>0</v>
      </c>
      <c r="L200" s="117">
        <v>0</v>
      </c>
      <c r="M200" s="117">
        <v>0</v>
      </c>
      <c r="N200" s="117">
        <v>0</v>
      </c>
      <c r="O200" s="152">
        <v>0</v>
      </c>
      <c r="P200" s="117">
        <f t="shared" si="153"/>
        <v>0</v>
      </c>
      <c r="Q200" s="117">
        <v>0</v>
      </c>
      <c r="R200" s="117">
        <v>0</v>
      </c>
      <c r="S200" s="117">
        <v>0</v>
      </c>
      <c r="T200" s="152">
        <v>0</v>
      </c>
      <c r="U200" s="117">
        <v>0</v>
      </c>
      <c r="V200" s="117">
        <v>0</v>
      </c>
      <c r="W200" s="117">
        <v>0</v>
      </c>
      <c r="X200" s="117">
        <v>0</v>
      </c>
      <c r="Y200" s="152">
        <v>0</v>
      </c>
      <c r="Z200" s="117">
        <v>0</v>
      </c>
      <c r="AA200" s="117">
        <v>0</v>
      </c>
      <c r="AB200" s="117">
        <v>0</v>
      </c>
      <c r="AC200" s="117">
        <v>0</v>
      </c>
    </row>
    <row r="201" spans="1:29" s="4" customFormat="1" ht="42" customHeight="1" outlineLevel="1" x14ac:dyDescent="0.2">
      <c r="A201" s="150" t="s">
        <v>1108</v>
      </c>
      <c r="B201" s="171" t="s">
        <v>1059</v>
      </c>
      <c r="C201" s="259">
        <f t="shared" si="149"/>
        <v>0</v>
      </c>
      <c r="D201" s="140">
        <f t="shared" si="152"/>
        <v>3493</v>
      </c>
      <c r="E201" s="138">
        <v>0</v>
      </c>
      <c r="F201" s="114">
        <f t="shared" si="150"/>
        <v>3493</v>
      </c>
      <c r="G201" s="114">
        <v>0</v>
      </c>
      <c r="H201" s="108">
        <v>3325</v>
      </c>
      <c r="I201" s="108">
        <v>168</v>
      </c>
      <c r="J201" s="259">
        <v>0</v>
      </c>
      <c r="K201" s="117">
        <v>0</v>
      </c>
      <c r="L201" s="117">
        <v>0</v>
      </c>
      <c r="M201" s="117">
        <v>0</v>
      </c>
      <c r="N201" s="117">
        <v>0</v>
      </c>
      <c r="O201" s="152">
        <v>0</v>
      </c>
      <c r="P201" s="117">
        <f t="shared" si="153"/>
        <v>0</v>
      </c>
      <c r="Q201" s="117">
        <v>0</v>
      </c>
      <c r="R201" s="117">
        <v>0</v>
      </c>
      <c r="S201" s="117">
        <v>0</v>
      </c>
      <c r="T201" s="152">
        <v>0</v>
      </c>
      <c r="U201" s="117">
        <v>0</v>
      </c>
      <c r="V201" s="117">
        <v>0</v>
      </c>
      <c r="W201" s="117">
        <v>0</v>
      </c>
      <c r="X201" s="117">
        <v>0</v>
      </c>
      <c r="Y201" s="152">
        <v>0</v>
      </c>
      <c r="Z201" s="117">
        <v>0</v>
      </c>
      <c r="AA201" s="117">
        <v>0</v>
      </c>
      <c r="AB201" s="117">
        <v>0</v>
      </c>
      <c r="AC201" s="117">
        <v>0</v>
      </c>
    </row>
    <row r="202" spans="1:29" s="4" customFormat="1" ht="82.9" customHeight="1" outlineLevel="1" x14ac:dyDescent="0.2">
      <c r="A202" s="150" t="s">
        <v>1109</v>
      </c>
      <c r="B202" s="171" t="s">
        <v>1380</v>
      </c>
      <c r="C202" s="259">
        <f t="shared" si="149"/>
        <v>0</v>
      </c>
      <c r="D202" s="140">
        <f t="shared" si="152"/>
        <v>413</v>
      </c>
      <c r="E202" s="138">
        <v>0</v>
      </c>
      <c r="F202" s="114">
        <f t="shared" si="150"/>
        <v>413</v>
      </c>
      <c r="G202" s="114">
        <v>0</v>
      </c>
      <c r="H202" s="108">
        <v>393</v>
      </c>
      <c r="I202" s="108">
        <v>20</v>
      </c>
      <c r="J202" s="259">
        <v>0</v>
      </c>
      <c r="K202" s="117">
        <v>0</v>
      </c>
      <c r="L202" s="117">
        <v>0</v>
      </c>
      <c r="M202" s="117">
        <v>0</v>
      </c>
      <c r="N202" s="117">
        <v>0</v>
      </c>
      <c r="O202" s="152">
        <v>0</v>
      </c>
      <c r="P202" s="117">
        <f t="shared" si="153"/>
        <v>0</v>
      </c>
      <c r="Q202" s="117">
        <v>0</v>
      </c>
      <c r="R202" s="117">
        <v>0</v>
      </c>
      <c r="S202" s="117">
        <v>0</v>
      </c>
      <c r="T202" s="152">
        <v>0</v>
      </c>
      <c r="U202" s="117">
        <v>0</v>
      </c>
      <c r="V202" s="117">
        <v>0</v>
      </c>
      <c r="W202" s="117">
        <v>0</v>
      </c>
      <c r="X202" s="117">
        <v>0</v>
      </c>
      <c r="Y202" s="152">
        <v>0</v>
      </c>
      <c r="Z202" s="117">
        <v>0</v>
      </c>
      <c r="AA202" s="117">
        <v>0</v>
      </c>
      <c r="AB202" s="117">
        <v>0</v>
      </c>
      <c r="AC202" s="117">
        <v>0</v>
      </c>
    </row>
    <row r="203" spans="1:29" s="4" customFormat="1" ht="84" customHeight="1" outlineLevel="1" x14ac:dyDescent="0.2">
      <c r="A203" s="150" t="s">
        <v>1110</v>
      </c>
      <c r="B203" s="171" t="s">
        <v>1060</v>
      </c>
      <c r="C203" s="259">
        <f t="shared" si="149"/>
        <v>0</v>
      </c>
      <c r="D203" s="140">
        <f t="shared" si="152"/>
        <v>1112</v>
      </c>
      <c r="E203" s="138">
        <v>0</v>
      </c>
      <c r="F203" s="114">
        <f t="shared" si="150"/>
        <v>1112</v>
      </c>
      <c r="G203" s="114">
        <v>0</v>
      </c>
      <c r="H203" s="108">
        <v>1059</v>
      </c>
      <c r="I203" s="108">
        <v>53</v>
      </c>
      <c r="J203" s="259">
        <v>0</v>
      </c>
      <c r="K203" s="117">
        <v>0</v>
      </c>
      <c r="L203" s="117">
        <v>0</v>
      </c>
      <c r="M203" s="117">
        <v>0</v>
      </c>
      <c r="N203" s="117">
        <v>0</v>
      </c>
      <c r="O203" s="152">
        <v>0</v>
      </c>
      <c r="P203" s="117">
        <f t="shared" si="153"/>
        <v>0</v>
      </c>
      <c r="Q203" s="117">
        <v>0</v>
      </c>
      <c r="R203" s="117">
        <v>0</v>
      </c>
      <c r="S203" s="117">
        <v>0</v>
      </c>
      <c r="T203" s="152">
        <v>0</v>
      </c>
      <c r="U203" s="117">
        <v>0</v>
      </c>
      <c r="V203" s="117">
        <v>0</v>
      </c>
      <c r="W203" s="117">
        <v>0</v>
      </c>
      <c r="X203" s="117">
        <v>0</v>
      </c>
      <c r="Y203" s="152">
        <v>0</v>
      </c>
      <c r="Z203" s="117">
        <v>0</v>
      </c>
      <c r="AA203" s="117">
        <v>0</v>
      </c>
      <c r="AB203" s="117">
        <v>0</v>
      </c>
      <c r="AC203" s="117">
        <v>0</v>
      </c>
    </row>
    <row r="204" spans="1:29" s="4" customFormat="1" ht="67.900000000000006" customHeight="1" outlineLevel="1" x14ac:dyDescent="0.2">
      <c r="A204" s="150" t="s">
        <v>1111</v>
      </c>
      <c r="B204" s="171" t="s">
        <v>1061</v>
      </c>
      <c r="C204" s="259">
        <f t="shared" si="149"/>
        <v>0</v>
      </c>
      <c r="D204" s="140">
        <f t="shared" si="152"/>
        <v>340</v>
      </c>
      <c r="E204" s="138">
        <v>0</v>
      </c>
      <c r="F204" s="114">
        <f t="shared" si="150"/>
        <v>340</v>
      </c>
      <c r="G204" s="114">
        <v>0</v>
      </c>
      <c r="H204" s="108">
        <v>324</v>
      </c>
      <c r="I204" s="108">
        <v>16</v>
      </c>
      <c r="J204" s="259">
        <v>0</v>
      </c>
      <c r="K204" s="117">
        <v>0</v>
      </c>
      <c r="L204" s="117">
        <v>0</v>
      </c>
      <c r="M204" s="117">
        <v>0</v>
      </c>
      <c r="N204" s="117">
        <v>0</v>
      </c>
      <c r="O204" s="152">
        <v>0</v>
      </c>
      <c r="P204" s="117">
        <f t="shared" si="153"/>
        <v>0</v>
      </c>
      <c r="Q204" s="117">
        <v>0</v>
      </c>
      <c r="R204" s="117">
        <v>0</v>
      </c>
      <c r="S204" s="117">
        <v>0</v>
      </c>
      <c r="T204" s="152">
        <v>0</v>
      </c>
      <c r="U204" s="117">
        <v>0</v>
      </c>
      <c r="V204" s="117">
        <v>0</v>
      </c>
      <c r="W204" s="117">
        <v>0</v>
      </c>
      <c r="X204" s="117">
        <v>0</v>
      </c>
      <c r="Y204" s="152">
        <v>0</v>
      </c>
      <c r="Z204" s="117">
        <v>0</v>
      </c>
      <c r="AA204" s="117">
        <v>0</v>
      </c>
      <c r="AB204" s="117">
        <v>0</v>
      </c>
      <c r="AC204" s="117">
        <v>0</v>
      </c>
    </row>
    <row r="205" spans="1:29" s="4" customFormat="1" ht="76.900000000000006" customHeight="1" outlineLevel="1" x14ac:dyDescent="0.2">
      <c r="A205" s="150" t="s">
        <v>1112</v>
      </c>
      <c r="B205" s="171" t="s">
        <v>1062</v>
      </c>
      <c r="C205" s="259">
        <f t="shared" si="149"/>
        <v>0</v>
      </c>
      <c r="D205" s="140">
        <f t="shared" si="152"/>
        <v>1050</v>
      </c>
      <c r="E205" s="138">
        <v>0</v>
      </c>
      <c r="F205" s="114">
        <f t="shared" si="150"/>
        <v>1050</v>
      </c>
      <c r="G205" s="114">
        <v>0</v>
      </c>
      <c r="H205" s="108">
        <v>1000</v>
      </c>
      <c r="I205" s="108">
        <v>50</v>
      </c>
      <c r="J205" s="259">
        <v>0</v>
      </c>
      <c r="K205" s="117">
        <v>0</v>
      </c>
      <c r="L205" s="117">
        <v>0</v>
      </c>
      <c r="M205" s="117">
        <v>0</v>
      </c>
      <c r="N205" s="117">
        <v>0</v>
      </c>
      <c r="O205" s="152">
        <v>0</v>
      </c>
      <c r="P205" s="117">
        <f t="shared" si="153"/>
        <v>0</v>
      </c>
      <c r="Q205" s="117">
        <v>0</v>
      </c>
      <c r="R205" s="117">
        <v>0</v>
      </c>
      <c r="S205" s="117">
        <v>0</v>
      </c>
      <c r="T205" s="152">
        <v>0</v>
      </c>
      <c r="U205" s="117">
        <v>0</v>
      </c>
      <c r="V205" s="117">
        <v>0</v>
      </c>
      <c r="W205" s="117">
        <v>0</v>
      </c>
      <c r="X205" s="117">
        <v>0</v>
      </c>
      <c r="Y205" s="152">
        <v>0</v>
      </c>
      <c r="Z205" s="117">
        <v>0</v>
      </c>
      <c r="AA205" s="117">
        <v>0</v>
      </c>
      <c r="AB205" s="117">
        <v>0</v>
      </c>
      <c r="AC205" s="117">
        <v>0</v>
      </c>
    </row>
    <row r="206" spans="1:29" s="4" customFormat="1" ht="60" customHeight="1" outlineLevel="1" x14ac:dyDescent="0.2">
      <c r="A206" s="150" t="s">
        <v>1113</v>
      </c>
      <c r="B206" s="171" t="s">
        <v>1063</v>
      </c>
      <c r="C206" s="259">
        <f t="shared" si="149"/>
        <v>0</v>
      </c>
      <c r="D206" s="140">
        <f t="shared" si="152"/>
        <v>452</v>
      </c>
      <c r="E206" s="138">
        <v>0</v>
      </c>
      <c r="F206" s="114">
        <f t="shared" si="150"/>
        <v>452</v>
      </c>
      <c r="G206" s="114">
        <v>0</v>
      </c>
      <c r="H206" s="108">
        <v>430</v>
      </c>
      <c r="I206" s="108">
        <v>22</v>
      </c>
      <c r="J206" s="259">
        <v>0</v>
      </c>
      <c r="K206" s="117">
        <v>0</v>
      </c>
      <c r="L206" s="117">
        <v>0</v>
      </c>
      <c r="M206" s="117">
        <v>0</v>
      </c>
      <c r="N206" s="117">
        <v>0</v>
      </c>
      <c r="O206" s="152">
        <v>0</v>
      </c>
      <c r="P206" s="117">
        <f t="shared" si="153"/>
        <v>0</v>
      </c>
      <c r="Q206" s="117">
        <v>0</v>
      </c>
      <c r="R206" s="117">
        <v>0</v>
      </c>
      <c r="S206" s="117">
        <v>0</v>
      </c>
      <c r="T206" s="152">
        <v>0</v>
      </c>
      <c r="U206" s="117">
        <v>0</v>
      </c>
      <c r="V206" s="117">
        <v>0</v>
      </c>
      <c r="W206" s="117">
        <v>0</v>
      </c>
      <c r="X206" s="117">
        <v>0</v>
      </c>
      <c r="Y206" s="152">
        <v>0</v>
      </c>
      <c r="Z206" s="117">
        <v>0</v>
      </c>
      <c r="AA206" s="117">
        <v>0</v>
      </c>
      <c r="AB206" s="117">
        <v>0</v>
      </c>
      <c r="AC206" s="117">
        <v>0</v>
      </c>
    </row>
    <row r="207" spans="1:29" s="4" customFormat="1" ht="63" customHeight="1" outlineLevel="1" x14ac:dyDescent="0.2">
      <c r="A207" s="150" t="s">
        <v>1114</v>
      </c>
      <c r="B207" s="171" t="s">
        <v>1064</v>
      </c>
      <c r="C207" s="259">
        <f t="shared" si="149"/>
        <v>0</v>
      </c>
      <c r="D207" s="140">
        <f t="shared" si="152"/>
        <v>697</v>
      </c>
      <c r="E207" s="138">
        <v>0</v>
      </c>
      <c r="F207" s="114">
        <f t="shared" si="150"/>
        <v>697</v>
      </c>
      <c r="G207" s="114">
        <v>0</v>
      </c>
      <c r="H207" s="108">
        <v>664</v>
      </c>
      <c r="I207" s="108">
        <v>33</v>
      </c>
      <c r="J207" s="259">
        <v>0</v>
      </c>
      <c r="K207" s="117">
        <v>0</v>
      </c>
      <c r="L207" s="117">
        <v>0</v>
      </c>
      <c r="M207" s="117">
        <v>0</v>
      </c>
      <c r="N207" s="117">
        <v>0</v>
      </c>
      <c r="O207" s="152">
        <v>0</v>
      </c>
      <c r="P207" s="117">
        <f t="shared" si="153"/>
        <v>0</v>
      </c>
      <c r="Q207" s="117">
        <v>0</v>
      </c>
      <c r="R207" s="117">
        <v>0</v>
      </c>
      <c r="S207" s="117">
        <v>0</v>
      </c>
      <c r="T207" s="152">
        <v>0</v>
      </c>
      <c r="U207" s="117">
        <v>0</v>
      </c>
      <c r="V207" s="117">
        <v>0</v>
      </c>
      <c r="W207" s="117">
        <v>0</v>
      </c>
      <c r="X207" s="117">
        <v>0</v>
      </c>
      <c r="Y207" s="152">
        <v>0</v>
      </c>
      <c r="Z207" s="117">
        <v>0</v>
      </c>
      <c r="AA207" s="117">
        <v>0</v>
      </c>
      <c r="AB207" s="117">
        <v>0</v>
      </c>
      <c r="AC207" s="117">
        <v>0</v>
      </c>
    </row>
    <row r="208" spans="1:29" s="4" customFormat="1" ht="91.9" customHeight="1" outlineLevel="1" x14ac:dyDescent="0.2">
      <c r="A208" s="150" t="s">
        <v>1115</v>
      </c>
      <c r="B208" s="171" t="s">
        <v>1371</v>
      </c>
      <c r="C208" s="259">
        <f t="shared" si="149"/>
        <v>0</v>
      </c>
      <c r="D208" s="140">
        <f t="shared" si="152"/>
        <v>461</v>
      </c>
      <c r="E208" s="138">
        <v>0</v>
      </c>
      <c r="F208" s="114">
        <f t="shared" si="150"/>
        <v>461</v>
      </c>
      <c r="G208" s="114">
        <v>0</v>
      </c>
      <c r="H208" s="108">
        <v>439</v>
      </c>
      <c r="I208" s="108">
        <v>22</v>
      </c>
      <c r="J208" s="259">
        <v>0</v>
      </c>
      <c r="K208" s="117">
        <v>0</v>
      </c>
      <c r="L208" s="117">
        <v>0</v>
      </c>
      <c r="M208" s="117">
        <v>0</v>
      </c>
      <c r="N208" s="117">
        <v>0</v>
      </c>
      <c r="O208" s="152">
        <v>0</v>
      </c>
      <c r="P208" s="117">
        <f t="shared" si="153"/>
        <v>0</v>
      </c>
      <c r="Q208" s="117">
        <v>0</v>
      </c>
      <c r="R208" s="117">
        <v>0</v>
      </c>
      <c r="S208" s="117">
        <v>0</v>
      </c>
      <c r="T208" s="152">
        <v>0</v>
      </c>
      <c r="U208" s="117">
        <v>0</v>
      </c>
      <c r="V208" s="117">
        <v>0</v>
      </c>
      <c r="W208" s="117">
        <v>0</v>
      </c>
      <c r="X208" s="117">
        <v>0</v>
      </c>
      <c r="Y208" s="152">
        <v>0</v>
      </c>
      <c r="Z208" s="117">
        <v>0</v>
      </c>
      <c r="AA208" s="117">
        <v>0</v>
      </c>
      <c r="AB208" s="117">
        <v>0</v>
      </c>
      <c r="AC208" s="117">
        <v>0</v>
      </c>
    </row>
    <row r="209" spans="1:29" s="4" customFormat="1" ht="54.75" customHeight="1" outlineLevel="1" x14ac:dyDescent="0.2">
      <c r="A209" s="150" t="s">
        <v>1116</v>
      </c>
      <c r="B209" s="171" t="s">
        <v>1372</v>
      </c>
      <c r="C209" s="259">
        <f t="shared" si="149"/>
        <v>0</v>
      </c>
      <c r="D209" s="140">
        <f t="shared" si="152"/>
        <v>286</v>
      </c>
      <c r="E209" s="138">
        <v>0</v>
      </c>
      <c r="F209" s="114">
        <f t="shared" si="150"/>
        <v>286</v>
      </c>
      <c r="G209" s="114">
        <v>0</v>
      </c>
      <c r="H209" s="108">
        <v>272</v>
      </c>
      <c r="I209" s="108">
        <v>14</v>
      </c>
      <c r="J209" s="259">
        <v>0</v>
      </c>
      <c r="K209" s="117">
        <v>0</v>
      </c>
      <c r="L209" s="117">
        <v>0</v>
      </c>
      <c r="M209" s="117">
        <v>0</v>
      </c>
      <c r="N209" s="117">
        <v>0</v>
      </c>
      <c r="O209" s="152">
        <v>0</v>
      </c>
      <c r="P209" s="117">
        <f t="shared" si="153"/>
        <v>0</v>
      </c>
      <c r="Q209" s="117">
        <v>0</v>
      </c>
      <c r="R209" s="117">
        <v>0</v>
      </c>
      <c r="S209" s="117">
        <v>0</v>
      </c>
      <c r="T209" s="152">
        <v>0</v>
      </c>
      <c r="U209" s="117">
        <v>0</v>
      </c>
      <c r="V209" s="117">
        <v>0</v>
      </c>
      <c r="W209" s="117">
        <v>0</v>
      </c>
      <c r="X209" s="117">
        <v>0</v>
      </c>
      <c r="Y209" s="152">
        <v>0</v>
      </c>
      <c r="Z209" s="117">
        <v>0</v>
      </c>
      <c r="AA209" s="117">
        <v>0</v>
      </c>
      <c r="AB209" s="117">
        <v>0</v>
      </c>
      <c r="AC209" s="117">
        <v>0</v>
      </c>
    </row>
    <row r="210" spans="1:29" s="4" customFormat="1" ht="99" customHeight="1" outlineLevel="1" x14ac:dyDescent="0.2">
      <c r="A210" s="150" t="s">
        <v>1117</v>
      </c>
      <c r="B210" s="171" t="s">
        <v>1373</v>
      </c>
      <c r="C210" s="259">
        <f t="shared" si="149"/>
        <v>0</v>
      </c>
      <c r="D210" s="140">
        <f t="shared" si="152"/>
        <v>1349</v>
      </c>
      <c r="E210" s="138">
        <v>0</v>
      </c>
      <c r="F210" s="114">
        <f t="shared" si="150"/>
        <v>1349</v>
      </c>
      <c r="G210" s="114">
        <v>0</v>
      </c>
      <c r="H210" s="108">
        <v>1284</v>
      </c>
      <c r="I210" s="108">
        <v>65</v>
      </c>
      <c r="J210" s="259">
        <v>0</v>
      </c>
      <c r="K210" s="117">
        <v>0</v>
      </c>
      <c r="L210" s="117">
        <v>0</v>
      </c>
      <c r="M210" s="117">
        <v>0</v>
      </c>
      <c r="N210" s="117">
        <v>0</v>
      </c>
      <c r="O210" s="152">
        <v>0</v>
      </c>
      <c r="P210" s="117">
        <f t="shared" si="153"/>
        <v>0</v>
      </c>
      <c r="Q210" s="117">
        <v>0</v>
      </c>
      <c r="R210" s="117">
        <v>0</v>
      </c>
      <c r="S210" s="117">
        <v>0</v>
      </c>
      <c r="T210" s="152">
        <v>0</v>
      </c>
      <c r="U210" s="117">
        <v>0</v>
      </c>
      <c r="V210" s="117">
        <v>0</v>
      </c>
      <c r="W210" s="117">
        <v>0</v>
      </c>
      <c r="X210" s="117">
        <v>0</v>
      </c>
      <c r="Y210" s="152">
        <v>0</v>
      </c>
      <c r="Z210" s="117">
        <v>0</v>
      </c>
      <c r="AA210" s="117">
        <v>0</v>
      </c>
      <c r="AB210" s="117">
        <v>0</v>
      </c>
      <c r="AC210" s="117">
        <v>0</v>
      </c>
    </row>
    <row r="211" spans="1:29" s="4" customFormat="1" ht="69" customHeight="1" outlineLevel="1" x14ac:dyDescent="0.2">
      <c r="A211" s="150" t="s">
        <v>1118</v>
      </c>
      <c r="B211" s="171" t="s">
        <v>1065</v>
      </c>
      <c r="C211" s="259">
        <f t="shared" si="149"/>
        <v>0</v>
      </c>
      <c r="D211" s="140">
        <f t="shared" si="152"/>
        <v>142</v>
      </c>
      <c r="E211" s="138">
        <v>0</v>
      </c>
      <c r="F211" s="114">
        <f t="shared" si="150"/>
        <v>142</v>
      </c>
      <c r="G211" s="114">
        <v>0</v>
      </c>
      <c r="H211" s="108">
        <v>135</v>
      </c>
      <c r="I211" s="108">
        <v>7</v>
      </c>
      <c r="J211" s="259">
        <v>0</v>
      </c>
      <c r="K211" s="117">
        <v>0</v>
      </c>
      <c r="L211" s="117">
        <v>0</v>
      </c>
      <c r="M211" s="117">
        <v>0</v>
      </c>
      <c r="N211" s="117">
        <v>0</v>
      </c>
      <c r="O211" s="152">
        <v>0</v>
      </c>
      <c r="P211" s="117">
        <f t="shared" si="153"/>
        <v>0</v>
      </c>
      <c r="Q211" s="117">
        <v>0</v>
      </c>
      <c r="R211" s="117">
        <v>0</v>
      </c>
      <c r="S211" s="117">
        <v>0</v>
      </c>
      <c r="T211" s="152">
        <v>0</v>
      </c>
      <c r="U211" s="117">
        <v>0</v>
      </c>
      <c r="V211" s="117">
        <v>0</v>
      </c>
      <c r="W211" s="117">
        <v>0</v>
      </c>
      <c r="X211" s="117">
        <v>0</v>
      </c>
      <c r="Y211" s="152">
        <v>0</v>
      </c>
      <c r="Z211" s="117">
        <v>0</v>
      </c>
      <c r="AA211" s="117">
        <v>0</v>
      </c>
      <c r="AB211" s="117">
        <v>0</v>
      </c>
      <c r="AC211" s="117">
        <v>0</v>
      </c>
    </row>
    <row r="212" spans="1:29" s="4" customFormat="1" ht="76.900000000000006" customHeight="1" outlineLevel="1" x14ac:dyDescent="0.2">
      <c r="A212" s="150" t="s">
        <v>1119</v>
      </c>
      <c r="B212" s="171" t="s">
        <v>1374</v>
      </c>
      <c r="C212" s="259">
        <f t="shared" si="149"/>
        <v>0</v>
      </c>
      <c r="D212" s="140">
        <f t="shared" si="152"/>
        <v>3782</v>
      </c>
      <c r="E212" s="138">
        <v>0</v>
      </c>
      <c r="F212" s="114">
        <f>G212+H212+I212</f>
        <v>3782</v>
      </c>
      <c r="G212" s="114">
        <v>0</v>
      </c>
      <c r="H212" s="108">
        <v>3601</v>
      </c>
      <c r="I212" s="108">
        <v>181</v>
      </c>
      <c r="J212" s="259">
        <v>0</v>
      </c>
      <c r="K212" s="117">
        <v>0</v>
      </c>
      <c r="L212" s="117">
        <v>0</v>
      </c>
      <c r="M212" s="117">
        <v>0</v>
      </c>
      <c r="N212" s="117">
        <v>0</v>
      </c>
      <c r="O212" s="152">
        <v>0</v>
      </c>
      <c r="P212" s="117">
        <f t="shared" si="153"/>
        <v>0</v>
      </c>
      <c r="Q212" s="117">
        <v>0</v>
      </c>
      <c r="R212" s="117">
        <v>0</v>
      </c>
      <c r="S212" s="117">
        <v>0</v>
      </c>
      <c r="T212" s="152">
        <v>0</v>
      </c>
      <c r="U212" s="117">
        <v>0</v>
      </c>
      <c r="V212" s="117">
        <v>0</v>
      </c>
      <c r="W212" s="117">
        <v>0</v>
      </c>
      <c r="X212" s="117">
        <v>0</v>
      </c>
      <c r="Y212" s="152">
        <v>0</v>
      </c>
      <c r="Z212" s="117">
        <v>0</v>
      </c>
      <c r="AA212" s="117">
        <v>0</v>
      </c>
      <c r="AB212" s="117">
        <v>0</v>
      </c>
      <c r="AC212" s="117">
        <v>0</v>
      </c>
    </row>
    <row r="213" spans="1:29" s="4" customFormat="1" ht="75" customHeight="1" outlineLevel="1" x14ac:dyDescent="0.2">
      <c r="A213" s="150" t="s">
        <v>1120</v>
      </c>
      <c r="B213" s="171" t="s">
        <v>1066</v>
      </c>
      <c r="C213" s="259">
        <f t="shared" si="149"/>
        <v>0</v>
      </c>
      <c r="D213" s="140">
        <f t="shared" si="152"/>
        <v>3661</v>
      </c>
      <c r="E213" s="138">
        <v>0</v>
      </c>
      <c r="F213" s="114">
        <f t="shared" si="150"/>
        <v>3661</v>
      </c>
      <c r="G213" s="114">
        <v>0</v>
      </c>
      <c r="H213" s="108">
        <v>3485</v>
      </c>
      <c r="I213" s="108">
        <v>176</v>
      </c>
      <c r="J213" s="259">
        <v>0</v>
      </c>
      <c r="K213" s="117">
        <v>0</v>
      </c>
      <c r="L213" s="117">
        <v>0</v>
      </c>
      <c r="M213" s="117">
        <v>0</v>
      </c>
      <c r="N213" s="117">
        <v>0</v>
      </c>
      <c r="O213" s="152">
        <v>0</v>
      </c>
      <c r="P213" s="117">
        <f t="shared" si="153"/>
        <v>0</v>
      </c>
      <c r="Q213" s="117">
        <v>0</v>
      </c>
      <c r="R213" s="117">
        <v>0</v>
      </c>
      <c r="S213" s="117">
        <v>0</v>
      </c>
      <c r="T213" s="152">
        <v>0</v>
      </c>
      <c r="U213" s="117">
        <v>0</v>
      </c>
      <c r="V213" s="117">
        <v>0</v>
      </c>
      <c r="W213" s="117">
        <v>0</v>
      </c>
      <c r="X213" s="117">
        <v>0</v>
      </c>
      <c r="Y213" s="152">
        <v>0</v>
      </c>
      <c r="Z213" s="117">
        <v>0</v>
      </c>
      <c r="AA213" s="117">
        <v>0</v>
      </c>
      <c r="AB213" s="117">
        <v>0</v>
      </c>
      <c r="AC213" s="117">
        <v>0</v>
      </c>
    </row>
    <row r="214" spans="1:29" s="4" customFormat="1" ht="81" customHeight="1" outlineLevel="1" x14ac:dyDescent="0.2">
      <c r="A214" s="150" t="s">
        <v>1121</v>
      </c>
      <c r="B214" s="171" t="s">
        <v>1375</v>
      </c>
      <c r="C214" s="259">
        <f t="shared" si="149"/>
        <v>0</v>
      </c>
      <c r="D214" s="140">
        <f t="shared" si="152"/>
        <v>1132</v>
      </c>
      <c r="E214" s="138">
        <v>0</v>
      </c>
      <c r="F214" s="114">
        <f t="shared" si="150"/>
        <v>1132</v>
      </c>
      <c r="G214" s="114">
        <v>0</v>
      </c>
      <c r="H214" s="108">
        <v>1078</v>
      </c>
      <c r="I214" s="108">
        <v>54</v>
      </c>
      <c r="J214" s="259">
        <v>0</v>
      </c>
      <c r="K214" s="117">
        <v>0</v>
      </c>
      <c r="L214" s="117">
        <v>0</v>
      </c>
      <c r="M214" s="117">
        <v>0</v>
      </c>
      <c r="N214" s="117">
        <v>0</v>
      </c>
      <c r="O214" s="152">
        <v>0</v>
      </c>
      <c r="P214" s="117">
        <f t="shared" si="153"/>
        <v>0</v>
      </c>
      <c r="Q214" s="117">
        <v>0</v>
      </c>
      <c r="R214" s="117">
        <v>0</v>
      </c>
      <c r="S214" s="117">
        <v>0</v>
      </c>
      <c r="T214" s="152">
        <v>0</v>
      </c>
      <c r="U214" s="117">
        <v>0</v>
      </c>
      <c r="V214" s="117">
        <v>0</v>
      </c>
      <c r="W214" s="117">
        <v>0</v>
      </c>
      <c r="X214" s="117">
        <v>0</v>
      </c>
      <c r="Y214" s="152">
        <v>0</v>
      </c>
      <c r="Z214" s="117">
        <v>0</v>
      </c>
      <c r="AA214" s="117">
        <v>0</v>
      </c>
      <c r="AB214" s="117">
        <v>0</v>
      </c>
      <c r="AC214" s="117">
        <v>0</v>
      </c>
    </row>
    <row r="215" spans="1:29" s="4" customFormat="1" ht="69.599999999999994" customHeight="1" outlineLevel="1" x14ac:dyDescent="0.2">
      <c r="A215" s="150" t="s">
        <v>1122</v>
      </c>
      <c r="B215" s="171" t="s">
        <v>1067</v>
      </c>
      <c r="C215" s="259">
        <f t="shared" si="149"/>
        <v>0</v>
      </c>
      <c r="D215" s="140">
        <f t="shared" si="152"/>
        <v>1475</v>
      </c>
      <c r="E215" s="138">
        <v>0</v>
      </c>
      <c r="F215" s="114">
        <f>G215+H215+I215</f>
        <v>1475</v>
      </c>
      <c r="G215" s="114">
        <v>0</v>
      </c>
      <c r="H215" s="108">
        <v>1404</v>
      </c>
      <c r="I215" s="108">
        <v>71</v>
      </c>
      <c r="J215" s="259">
        <v>0</v>
      </c>
      <c r="K215" s="117">
        <v>0</v>
      </c>
      <c r="L215" s="117">
        <v>0</v>
      </c>
      <c r="M215" s="117">
        <v>0</v>
      </c>
      <c r="N215" s="117">
        <v>0</v>
      </c>
      <c r="O215" s="152">
        <v>0</v>
      </c>
      <c r="P215" s="117">
        <f t="shared" si="153"/>
        <v>0</v>
      </c>
      <c r="Q215" s="117">
        <v>0</v>
      </c>
      <c r="R215" s="117">
        <v>0</v>
      </c>
      <c r="S215" s="117">
        <v>0</v>
      </c>
      <c r="T215" s="152">
        <v>0</v>
      </c>
      <c r="U215" s="117">
        <v>0</v>
      </c>
      <c r="V215" s="117">
        <v>0</v>
      </c>
      <c r="W215" s="117">
        <v>0</v>
      </c>
      <c r="X215" s="117">
        <v>0</v>
      </c>
      <c r="Y215" s="152">
        <v>0</v>
      </c>
      <c r="Z215" s="117">
        <v>0</v>
      </c>
      <c r="AA215" s="117">
        <v>0</v>
      </c>
      <c r="AB215" s="117">
        <v>0</v>
      </c>
      <c r="AC215" s="117">
        <v>0</v>
      </c>
    </row>
    <row r="216" spans="1:29" s="4" customFormat="1" ht="57" customHeight="1" outlineLevel="1" x14ac:dyDescent="0.2">
      <c r="A216" s="150" t="s">
        <v>1123</v>
      </c>
      <c r="B216" s="171" t="s">
        <v>1068</v>
      </c>
      <c r="C216" s="259">
        <f t="shared" si="149"/>
        <v>0</v>
      </c>
      <c r="D216" s="140">
        <f t="shared" si="152"/>
        <v>1148</v>
      </c>
      <c r="E216" s="138">
        <v>0</v>
      </c>
      <c r="F216" s="114">
        <f>G216+H216+I216</f>
        <v>1148</v>
      </c>
      <c r="G216" s="114">
        <v>0</v>
      </c>
      <c r="H216" s="108">
        <v>1093</v>
      </c>
      <c r="I216" s="108">
        <v>55</v>
      </c>
      <c r="J216" s="259">
        <v>0</v>
      </c>
      <c r="K216" s="117">
        <v>0</v>
      </c>
      <c r="L216" s="117">
        <v>0</v>
      </c>
      <c r="M216" s="117">
        <v>0</v>
      </c>
      <c r="N216" s="117">
        <v>0</v>
      </c>
      <c r="O216" s="152">
        <v>0</v>
      </c>
      <c r="P216" s="117">
        <f t="shared" si="153"/>
        <v>0</v>
      </c>
      <c r="Q216" s="117">
        <v>0</v>
      </c>
      <c r="R216" s="117">
        <v>0</v>
      </c>
      <c r="S216" s="117">
        <v>0</v>
      </c>
      <c r="T216" s="152">
        <v>0</v>
      </c>
      <c r="U216" s="117">
        <v>0</v>
      </c>
      <c r="V216" s="117">
        <v>0</v>
      </c>
      <c r="W216" s="117">
        <v>0</v>
      </c>
      <c r="X216" s="117">
        <v>0</v>
      </c>
      <c r="Y216" s="152">
        <v>0</v>
      </c>
      <c r="Z216" s="117">
        <v>0</v>
      </c>
      <c r="AA216" s="117">
        <v>0</v>
      </c>
      <c r="AB216" s="117">
        <v>0</v>
      </c>
      <c r="AC216" s="117">
        <v>0</v>
      </c>
    </row>
    <row r="217" spans="1:29" s="4" customFormat="1" ht="63" customHeight="1" outlineLevel="1" x14ac:dyDescent="0.2">
      <c r="A217" s="150" t="s">
        <v>1124</v>
      </c>
      <c r="B217" s="171" t="s">
        <v>1376</v>
      </c>
      <c r="C217" s="259">
        <f t="shared" si="149"/>
        <v>0</v>
      </c>
      <c r="D217" s="140">
        <f t="shared" si="152"/>
        <v>828</v>
      </c>
      <c r="E217" s="138">
        <v>0</v>
      </c>
      <c r="F217" s="114">
        <f t="shared" si="150"/>
        <v>828</v>
      </c>
      <c r="G217" s="114">
        <v>0</v>
      </c>
      <c r="H217" s="108">
        <v>788</v>
      </c>
      <c r="I217" s="108">
        <v>40</v>
      </c>
      <c r="J217" s="259">
        <v>0</v>
      </c>
      <c r="K217" s="117">
        <v>0</v>
      </c>
      <c r="L217" s="117">
        <v>0</v>
      </c>
      <c r="M217" s="117">
        <v>0</v>
      </c>
      <c r="N217" s="117">
        <v>0</v>
      </c>
      <c r="O217" s="152">
        <v>0</v>
      </c>
      <c r="P217" s="117">
        <f t="shared" si="153"/>
        <v>0</v>
      </c>
      <c r="Q217" s="117">
        <v>0</v>
      </c>
      <c r="R217" s="117">
        <v>0</v>
      </c>
      <c r="S217" s="117">
        <v>0</v>
      </c>
      <c r="T217" s="152">
        <v>0</v>
      </c>
      <c r="U217" s="117">
        <v>0</v>
      </c>
      <c r="V217" s="117">
        <v>0</v>
      </c>
      <c r="W217" s="117">
        <v>0</v>
      </c>
      <c r="X217" s="117">
        <v>0</v>
      </c>
      <c r="Y217" s="152">
        <v>0</v>
      </c>
      <c r="Z217" s="117">
        <v>0</v>
      </c>
      <c r="AA217" s="117">
        <v>0</v>
      </c>
      <c r="AB217" s="117">
        <v>0</v>
      </c>
      <c r="AC217" s="117">
        <v>0</v>
      </c>
    </row>
    <row r="218" spans="1:29" s="4" customFormat="1" ht="115.9" customHeight="1" outlineLevel="1" x14ac:dyDescent="0.2">
      <c r="A218" s="150" t="s">
        <v>1378</v>
      </c>
      <c r="B218" s="171" t="s">
        <v>1069</v>
      </c>
      <c r="C218" s="259">
        <f t="shared" si="149"/>
        <v>0</v>
      </c>
      <c r="D218" s="140">
        <f t="shared" si="152"/>
        <v>5055</v>
      </c>
      <c r="E218" s="138">
        <v>0</v>
      </c>
      <c r="F218" s="114">
        <f t="shared" si="150"/>
        <v>5055</v>
      </c>
      <c r="G218" s="114">
        <v>0</v>
      </c>
      <c r="H218" s="108">
        <v>4812</v>
      </c>
      <c r="I218" s="108">
        <v>243</v>
      </c>
      <c r="J218" s="259">
        <v>0</v>
      </c>
      <c r="K218" s="117">
        <v>0</v>
      </c>
      <c r="L218" s="117">
        <v>0</v>
      </c>
      <c r="M218" s="117">
        <v>0</v>
      </c>
      <c r="N218" s="117">
        <v>0</v>
      </c>
      <c r="O218" s="152">
        <v>0</v>
      </c>
      <c r="P218" s="117">
        <f t="shared" si="153"/>
        <v>0</v>
      </c>
      <c r="Q218" s="117">
        <v>0</v>
      </c>
      <c r="R218" s="117">
        <v>0</v>
      </c>
      <c r="S218" s="117">
        <v>0</v>
      </c>
      <c r="T218" s="152">
        <v>0</v>
      </c>
      <c r="U218" s="117">
        <v>0</v>
      </c>
      <c r="V218" s="117">
        <v>0</v>
      </c>
      <c r="W218" s="117">
        <v>0</v>
      </c>
      <c r="X218" s="117">
        <v>0</v>
      </c>
      <c r="Y218" s="152">
        <v>0</v>
      </c>
      <c r="Z218" s="117">
        <v>0</v>
      </c>
      <c r="AA218" s="117">
        <v>0</v>
      </c>
      <c r="AB218" s="117">
        <v>0</v>
      </c>
      <c r="AC218" s="117">
        <v>0</v>
      </c>
    </row>
    <row r="219" spans="1:29" s="4" customFormat="1" ht="99.75" customHeight="1" outlineLevel="1" x14ac:dyDescent="0.2">
      <c r="A219" s="150" t="s">
        <v>1379</v>
      </c>
      <c r="B219" s="171" t="s">
        <v>1377</v>
      </c>
      <c r="C219" s="259">
        <f t="shared" si="149"/>
        <v>0</v>
      </c>
      <c r="D219" s="140">
        <f t="shared" si="152"/>
        <v>897</v>
      </c>
      <c r="E219" s="138">
        <v>0</v>
      </c>
      <c r="F219" s="114">
        <f t="shared" si="150"/>
        <v>897</v>
      </c>
      <c r="G219" s="114">
        <v>0</v>
      </c>
      <c r="H219" s="108">
        <v>854</v>
      </c>
      <c r="I219" s="108">
        <v>43</v>
      </c>
      <c r="J219" s="259">
        <v>0</v>
      </c>
      <c r="K219" s="117">
        <v>0</v>
      </c>
      <c r="L219" s="117">
        <v>0</v>
      </c>
      <c r="M219" s="117">
        <v>0</v>
      </c>
      <c r="N219" s="117">
        <v>0</v>
      </c>
      <c r="O219" s="152">
        <v>0</v>
      </c>
      <c r="P219" s="117">
        <f t="shared" si="153"/>
        <v>0</v>
      </c>
      <c r="Q219" s="117">
        <v>0</v>
      </c>
      <c r="R219" s="117">
        <v>0</v>
      </c>
      <c r="S219" s="117">
        <v>0</v>
      </c>
      <c r="T219" s="152">
        <v>0</v>
      </c>
      <c r="U219" s="117">
        <v>0</v>
      </c>
      <c r="V219" s="117">
        <v>0</v>
      </c>
      <c r="W219" s="117">
        <v>0</v>
      </c>
      <c r="X219" s="117">
        <v>0</v>
      </c>
      <c r="Y219" s="152">
        <v>0</v>
      </c>
      <c r="Z219" s="117">
        <v>0</v>
      </c>
      <c r="AA219" s="117">
        <v>0</v>
      </c>
      <c r="AB219" s="117">
        <v>0</v>
      </c>
      <c r="AC219" s="117">
        <v>0</v>
      </c>
    </row>
    <row r="220" spans="1:29" s="4" customFormat="1" ht="106.9" customHeight="1" outlineLevel="1" x14ac:dyDescent="0.2">
      <c r="A220" s="150" t="s">
        <v>1125</v>
      </c>
      <c r="B220" s="171" t="s">
        <v>1070</v>
      </c>
      <c r="C220" s="259">
        <f t="shared" si="149"/>
        <v>0</v>
      </c>
      <c r="D220" s="140">
        <f t="shared" si="152"/>
        <v>551</v>
      </c>
      <c r="E220" s="138">
        <v>0</v>
      </c>
      <c r="F220" s="114">
        <f>G220+H220+I220</f>
        <v>551</v>
      </c>
      <c r="G220" s="114">
        <v>0</v>
      </c>
      <c r="H220" s="108">
        <v>525</v>
      </c>
      <c r="I220" s="108">
        <v>26</v>
      </c>
      <c r="J220" s="259">
        <v>0</v>
      </c>
      <c r="K220" s="117">
        <v>0</v>
      </c>
      <c r="L220" s="117">
        <v>0</v>
      </c>
      <c r="M220" s="117">
        <v>0</v>
      </c>
      <c r="N220" s="117">
        <v>0</v>
      </c>
      <c r="O220" s="152">
        <v>0</v>
      </c>
      <c r="P220" s="117">
        <f t="shared" si="153"/>
        <v>0</v>
      </c>
      <c r="Q220" s="117">
        <v>0</v>
      </c>
      <c r="R220" s="117">
        <v>0</v>
      </c>
      <c r="S220" s="117">
        <v>0</v>
      </c>
      <c r="T220" s="152">
        <v>0</v>
      </c>
      <c r="U220" s="117">
        <v>0</v>
      </c>
      <c r="V220" s="117">
        <v>0</v>
      </c>
      <c r="W220" s="117">
        <v>0</v>
      </c>
      <c r="X220" s="117">
        <v>0</v>
      </c>
      <c r="Y220" s="152">
        <v>0</v>
      </c>
      <c r="Z220" s="117">
        <v>0</v>
      </c>
      <c r="AA220" s="117">
        <v>0</v>
      </c>
      <c r="AB220" s="117">
        <v>0</v>
      </c>
      <c r="AC220" s="117">
        <v>0</v>
      </c>
    </row>
    <row r="221" spans="1:29" s="4" customFormat="1" ht="39" customHeight="1" outlineLevel="1" x14ac:dyDescent="0.2">
      <c r="A221" s="150" t="s">
        <v>1126</v>
      </c>
      <c r="B221" s="171" t="s">
        <v>1072</v>
      </c>
      <c r="C221" s="259">
        <f>E221+J221+O221+T221+Y221</f>
        <v>0</v>
      </c>
      <c r="D221" s="140">
        <f>F221+K221+P221+U221+Z221</f>
        <v>221</v>
      </c>
      <c r="E221" s="138">
        <v>0</v>
      </c>
      <c r="F221" s="114">
        <f>G221+H221+I221</f>
        <v>221</v>
      </c>
      <c r="G221" s="114">
        <v>0</v>
      </c>
      <c r="H221" s="108">
        <v>210</v>
      </c>
      <c r="I221" s="108">
        <v>11</v>
      </c>
      <c r="J221" s="259">
        <v>0</v>
      </c>
      <c r="K221" s="117">
        <v>0</v>
      </c>
      <c r="L221" s="117">
        <v>0</v>
      </c>
      <c r="M221" s="117">
        <v>0</v>
      </c>
      <c r="N221" s="117">
        <v>0</v>
      </c>
      <c r="O221" s="152">
        <v>0</v>
      </c>
      <c r="P221" s="117">
        <f>S221</f>
        <v>0</v>
      </c>
      <c r="Q221" s="117">
        <v>0</v>
      </c>
      <c r="R221" s="117">
        <v>0</v>
      </c>
      <c r="S221" s="117">
        <v>0</v>
      </c>
      <c r="T221" s="152">
        <v>0</v>
      </c>
      <c r="U221" s="117">
        <v>0</v>
      </c>
      <c r="V221" s="117">
        <v>0</v>
      </c>
      <c r="W221" s="117">
        <v>0</v>
      </c>
      <c r="X221" s="117">
        <v>0</v>
      </c>
      <c r="Y221" s="152">
        <v>0</v>
      </c>
      <c r="Z221" s="117">
        <v>0</v>
      </c>
      <c r="AA221" s="117">
        <v>0</v>
      </c>
      <c r="AB221" s="117">
        <v>0</v>
      </c>
      <c r="AC221" s="117">
        <v>0</v>
      </c>
    </row>
    <row r="222" spans="1:29" s="4" customFormat="1" ht="105" customHeight="1" outlineLevel="1" x14ac:dyDescent="0.2">
      <c r="A222" s="150" t="s">
        <v>1127</v>
      </c>
      <c r="B222" s="171" t="s">
        <v>1076</v>
      </c>
      <c r="C222" s="259">
        <f>E222+J222+O222+T222+Y222</f>
        <v>0</v>
      </c>
      <c r="D222" s="140">
        <f>F222+K222+P222+U222+Z222</f>
        <v>1624</v>
      </c>
      <c r="E222" s="138">
        <v>0</v>
      </c>
      <c r="F222" s="114">
        <f>G222+H222+I222</f>
        <v>1624</v>
      </c>
      <c r="G222" s="114">
        <v>0</v>
      </c>
      <c r="H222" s="108">
        <v>1546</v>
      </c>
      <c r="I222" s="108">
        <v>78</v>
      </c>
      <c r="J222" s="259">
        <v>0</v>
      </c>
      <c r="K222" s="117">
        <v>0</v>
      </c>
      <c r="L222" s="117">
        <v>0</v>
      </c>
      <c r="M222" s="117">
        <v>0</v>
      </c>
      <c r="N222" s="117">
        <v>0</v>
      </c>
      <c r="O222" s="152">
        <v>0</v>
      </c>
      <c r="P222" s="117">
        <f>S222</f>
        <v>0</v>
      </c>
      <c r="Q222" s="117">
        <v>0</v>
      </c>
      <c r="R222" s="117">
        <v>0</v>
      </c>
      <c r="S222" s="117">
        <v>0</v>
      </c>
      <c r="T222" s="152">
        <v>0</v>
      </c>
      <c r="U222" s="117">
        <v>0</v>
      </c>
      <c r="V222" s="117">
        <v>0</v>
      </c>
      <c r="W222" s="117">
        <v>0</v>
      </c>
      <c r="X222" s="117">
        <v>0</v>
      </c>
      <c r="Y222" s="152">
        <v>0</v>
      </c>
      <c r="Z222" s="117">
        <v>0</v>
      </c>
      <c r="AA222" s="117">
        <v>0</v>
      </c>
      <c r="AB222" s="117">
        <v>0</v>
      </c>
      <c r="AC222" s="117">
        <v>0</v>
      </c>
    </row>
    <row r="223" spans="1:29" s="4" customFormat="1" ht="57" customHeight="1" outlineLevel="1" x14ac:dyDescent="0.2">
      <c r="A223" s="150" t="s">
        <v>1128</v>
      </c>
      <c r="B223" s="171" t="s">
        <v>1071</v>
      </c>
      <c r="C223" s="259">
        <f t="shared" ref="C223:C228" si="154">E223+J223+O223+T223+Y223</f>
        <v>0</v>
      </c>
      <c r="D223" s="140">
        <f t="shared" si="152"/>
        <v>164</v>
      </c>
      <c r="E223" s="138">
        <v>0</v>
      </c>
      <c r="F223" s="114">
        <f t="shared" ref="F223:F227" si="155">G223+H223+I223</f>
        <v>164</v>
      </c>
      <c r="G223" s="114">
        <v>0</v>
      </c>
      <c r="H223" s="108">
        <v>156</v>
      </c>
      <c r="I223" s="108">
        <v>8</v>
      </c>
      <c r="J223" s="259">
        <v>0</v>
      </c>
      <c r="K223" s="117">
        <v>0</v>
      </c>
      <c r="L223" s="117">
        <v>0</v>
      </c>
      <c r="M223" s="117">
        <v>0</v>
      </c>
      <c r="N223" s="117">
        <v>0</v>
      </c>
      <c r="O223" s="152">
        <v>0</v>
      </c>
      <c r="P223" s="117">
        <f t="shared" si="153"/>
        <v>0</v>
      </c>
      <c r="Q223" s="117">
        <v>0</v>
      </c>
      <c r="R223" s="117">
        <v>0</v>
      </c>
      <c r="S223" s="117">
        <v>0</v>
      </c>
      <c r="T223" s="152">
        <v>0</v>
      </c>
      <c r="U223" s="117">
        <v>0</v>
      </c>
      <c r="V223" s="117">
        <v>0</v>
      </c>
      <c r="W223" s="117">
        <v>0</v>
      </c>
      <c r="X223" s="117">
        <v>0</v>
      </c>
      <c r="Y223" s="152">
        <v>0</v>
      </c>
      <c r="Z223" s="117">
        <v>0</v>
      </c>
      <c r="AA223" s="117">
        <v>0</v>
      </c>
      <c r="AB223" s="117">
        <v>0</v>
      </c>
      <c r="AC223" s="117">
        <v>0</v>
      </c>
    </row>
    <row r="224" spans="1:29" s="4" customFormat="1" ht="49.9" customHeight="1" outlineLevel="1" x14ac:dyDescent="0.2">
      <c r="A224" s="150" t="s">
        <v>1129</v>
      </c>
      <c r="B224" s="171" t="s">
        <v>1073</v>
      </c>
      <c r="C224" s="259">
        <f t="shared" si="154"/>
        <v>0</v>
      </c>
      <c r="D224" s="140">
        <f t="shared" ref="D224:D228" si="156">F224+K224+P224+U224+Z224</f>
        <v>108</v>
      </c>
      <c r="E224" s="138">
        <v>0</v>
      </c>
      <c r="F224" s="114">
        <f t="shared" si="155"/>
        <v>108</v>
      </c>
      <c r="G224" s="114">
        <v>0</v>
      </c>
      <c r="H224" s="108">
        <v>102</v>
      </c>
      <c r="I224" s="108">
        <v>6</v>
      </c>
      <c r="J224" s="259">
        <v>0</v>
      </c>
      <c r="K224" s="117">
        <v>0</v>
      </c>
      <c r="L224" s="117">
        <v>0</v>
      </c>
      <c r="M224" s="117">
        <v>0</v>
      </c>
      <c r="N224" s="117">
        <v>0</v>
      </c>
      <c r="O224" s="152">
        <v>0</v>
      </c>
      <c r="P224" s="117">
        <f t="shared" ref="P224:P228" si="157">S224</f>
        <v>0</v>
      </c>
      <c r="Q224" s="117">
        <v>0</v>
      </c>
      <c r="R224" s="117">
        <v>0</v>
      </c>
      <c r="S224" s="117">
        <v>0</v>
      </c>
      <c r="T224" s="152">
        <v>0</v>
      </c>
      <c r="U224" s="117">
        <v>0</v>
      </c>
      <c r="V224" s="117">
        <v>0</v>
      </c>
      <c r="W224" s="117">
        <v>0</v>
      </c>
      <c r="X224" s="117">
        <v>0</v>
      </c>
      <c r="Y224" s="152">
        <v>0</v>
      </c>
      <c r="Z224" s="117">
        <v>0</v>
      </c>
      <c r="AA224" s="117">
        <v>0</v>
      </c>
      <c r="AB224" s="117">
        <v>0</v>
      </c>
      <c r="AC224" s="117">
        <v>0</v>
      </c>
    </row>
    <row r="225" spans="1:29" s="4" customFormat="1" ht="52.9" customHeight="1" outlineLevel="1" x14ac:dyDescent="0.2">
      <c r="A225" s="150" t="s">
        <v>1130</v>
      </c>
      <c r="B225" s="171" t="s">
        <v>1074</v>
      </c>
      <c r="C225" s="259">
        <f t="shared" si="154"/>
        <v>0</v>
      </c>
      <c r="D225" s="140">
        <f t="shared" si="156"/>
        <v>398</v>
      </c>
      <c r="E225" s="138">
        <v>0</v>
      </c>
      <c r="F225" s="114">
        <f t="shared" si="155"/>
        <v>398</v>
      </c>
      <c r="G225" s="114">
        <v>0</v>
      </c>
      <c r="H225" s="108">
        <v>379</v>
      </c>
      <c r="I225" s="108">
        <v>19</v>
      </c>
      <c r="J225" s="259">
        <v>0</v>
      </c>
      <c r="K225" s="117">
        <v>0</v>
      </c>
      <c r="L225" s="117">
        <v>0</v>
      </c>
      <c r="M225" s="117">
        <v>0</v>
      </c>
      <c r="N225" s="117">
        <v>0</v>
      </c>
      <c r="O225" s="152">
        <v>0</v>
      </c>
      <c r="P225" s="117">
        <f t="shared" si="157"/>
        <v>0</v>
      </c>
      <c r="Q225" s="117">
        <v>0</v>
      </c>
      <c r="R225" s="117">
        <v>0</v>
      </c>
      <c r="S225" s="117">
        <v>0</v>
      </c>
      <c r="T225" s="152">
        <v>0</v>
      </c>
      <c r="U225" s="117">
        <v>0</v>
      </c>
      <c r="V225" s="117">
        <v>0</v>
      </c>
      <c r="W225" s="117">
        <v>0</v>
      </c>
      <c r="X225" s="117">
        <v>0</v>
      </c>
      <c r="Y225" s="152">
        <v>0</v>
      </c>
      <c r="Z225" s="117">
        <v>0</v>
      </c>
      <c r="AA225" s="117">
        <v>0</v>
      </c>
      <c r="AB225" s="117">
        <v>0</v>
      </c>
      <c r="AC225" s="117">
        <v>0</v>
      </c>
    </row>
    <row r="226" spans="1:29" s="4" customFormat="1" ht="49.9" customHeight="1" outlineLevel="1" x14ac:dyDescent="0.2">
      <c r="A226" s="150" t="s">
        <v>1131</v>
      </c>
      <c r="B226" s="171" t="s">
        <v>1075</v>
      </c>
      <c r="C226" s="259">
        <f t="shared" si="154"/>
        <v>0</v>
      </c>
      <c r="D226" s="140">
        <f t="shared" si="156"/>
        <v>173</v>
      </c>
      <c r="E226" s="138">
        <v>0</v>
      </c>
      <c r="F226" s="114">
        <f t="shared" si="155"/>
        <v>173</v>
      </c>
      <c r="G226" s="114">
        <v>0</v>
      </c>
      <c r="H226" s="108">
        <v>165</v>
      </c>
      <c r="I226" s="108">
        <v>8</v>
      </c>
      <c r="J226" s="259">
        <v>0</v>
      </c>
      <c r="K226" s="117">
        <v>0</v>
      </c>
      <c r="L226" s="117">
        <v>0</v>
      </c>
      <c r="M226" s="117">
        <v>0</v>
      </c>
      <c r="N226" s="117">
        <v>0</v>
      </c>
      <c r="O226" s="152">
        <v>0</v>
      </c>
      <c r="P226" s="117">
        <f t="shared" si="157"/>
        <v>0</v>
      </c>
      <c r="Q226" s="117">
        <v>0</v>
      </c>
      <c r="R226" s="117">
        <v>0</v>
      </c>
      <c r="S226" s="117">
        <v>0</v>
      </c>
      <c r="T226" s="152">
        <v>0</v>
      </c>
      <c r="U226" s="117">
        <v>0</v>
      </c>
      <c r="V226" s="117">
        <v>0</v>
      </c>
      <c r="W226" s="117">
        <v>0</v>
      </c>
      <c r="X226" s="117">
        <v>0</v>
      </c>
      <c r="Y226" s="152">
        <v>0</v>
      </c>
      <c r="Z226" s="117">
        <v>0</v>
      </c>
      <c r="AA226" s="117">
        <v>0</v>
      </c>
      <c r="AB226" s="117">
        <v>0</v>
      </c>
      <c r="AC226" s="117">
        <v>0</v>
      </c>
    </row>
    <row r="227" spans="1:29" s="4" customFormat="1" ht="67.900000000000006" customHeight="1" outlineLevel="1" x14ac:dyDescent="0.2">
      <c r="A227" s="150" t="s">
        <v>1132</v>
      </c>
      <c r="B227" s="171" t="s">
        <v>1077</v>
      </c>
      <c r="C227" s="259">
        <f t="shared" si="154"/>
        <v>0</v>
      </c>
      <c r="D227" s="140">
        <f t="shared" si="156"/>
        <v>6317</v>
      </c>
      <c r="E227" s="138">
        <v>0</v>
      </c>
      <c r="F227" s="114">
        <f t="shared" si="155"/>
        <v>6317</v>
      </c>
      <c r="G227" s="114">
        <v>0</v>
      </c>
      <c r="H227" s="108">
        <v>6014</v>
      </c>
      <c r="I227" s="108">
        <v>303</v>
      </c>
      <c r="J227" s="259">
        <v>0</v>
      </c>
      <c r="K227" s="117">
        <v>0</v>
      </c>
      <c r="L227" s="117">
        <v>0</v>
      </c>
      <c r="M227" s="117">
        <v>0</v>
      </c>
      <c r="N227" s="117">
        <v>0</v>
      </c>
      <c r="O227" s="152">
        <v>0</v>
      </c>
      <c r="P227" s="117">
        <f t="shared" si="157"/>
        <v>0</v>
      </c>
      <c r="Q227" s="117">
        <v>0</v>
      </c>
      <c r="R227" s="117">
        <v>0</v>
      </c>
      <c r="S227" s="117">
        <v>0</v>
      </c>
      <c r="T227" s="152">
        <v>0</v>
      </c>
      <c r="U227" s="117">
        <v>0</v>
      </c>
      <c r="V227" s="117">
        <v>0</v>
      </c>
      <c r="W227" s="117">
        <v>0</v>
      </c>
      <c r="X227" s="117">
        <v>0</v>
      </c>
      <c r="Y227" s="152">
        <v>0</v>
      </c>
      <c r="Z227" s="117">
        <v>0</v>
      </c>
      <c r="AA227" s="117">
        <v>0</v>
      </c>
      <c r="AB227" s="117">
        <v>0</v>
      </c>
      <c r="AC227" s="117">
        <v>0</v>
      </c>
    </row>
    <row r="228" spans="1:29" s="4" customFormat="1" ht="114.75" customHeight="1" outlineLevel="1" x14ac:dyDescent="0.2">
      <c r="A228" s="150" t="s">
        <v>1133</v>
      </c>
      <c r="B228" s="171" t="s">
        <v>1078</v>
      </c>
      <c r="C228" s="259">
        <f t="shared" si="154"/>
        <v>0</v>
      </c>
      <c r="D228" s="140">
        <f t="shared" si="156"/>
        <v>21761</v>
      </c>
      <c r="E228" s="138">
        <v>0</v>
      </c>
      <c r="F228" s="114">
        <f>G228+H228+I228</f>
        <v>21761</v>
      </c>
      <c r="G228" s="114">
        <v>0</v>
      </c>
      <c r="H228" s="108">
        <v>20716</v>
      </c>
      <c r="I228" s="108">
        <v>1045</v>
      </c>
      <c r="J228" s="259">
        <v>0</v>
      </c>
      <c r="K228" s="117">
        <v>0</v>
      </c>
      <c r="L228" s="117">
        <v>0</v>
      </c>
      <c r="M228" s="117">
        <v>0</v>
      </c>
      <c r="N228" s="117">
        <v>0</v>
      </c>
      <c r="O228" s="152">
        <v>0</v>
      </c>
      <c r="P228" s="117">
        <f t="shared" si="157"/>
        <v>0</v>
      </c>
      <c r="Q228" s="117">
        <v>0</v>
      </c>
      <c r="R228" s="117">
        <v>0</v>
      </c>
      <c r="S228" s="117">
        <v>0</v>
      </c>
      <c r="T228" s="152">
        <v>0</v>
      </c>
      <c r="U228" s="117">
        <v>0</v>
      </c>
      <c r="V228" s="117">
        <v>0</v>
      </c>
      <c r="W228" s="117">
        <v>0</v>
      </c>
      <c r="X228" s="117">
        <v>0</v>
      </c>
      <c r="Y228" s="152">
        <v>0</v>
      </c>
      <c r="Z228" s="117">
        <v>0</v>
      </c>
      <c r="AA228" s="117">
        <v>0</v>
      </c>
      <c r="AB228" s="117">
        <v>0</v>
      </c>
      <c r="AC228" s="117">
        <v>0</v>
      </c>
    </row>
    <row r="229" spans="1:29" s="4" customFormat="1" ht="114.75" customHeight="1" outlineLevel="1" x14ac:dyDescent="0.2">
      <c r="A229" s="150" t="s">
        <v>1134</v>
      </c>
      <c r="B229" s="171" t="s">
        <v>1314</v>
      </c>
      <c r="C229" s="259">
        <f t="shared" ref="C229" si="158">E229+J229+O229+T229+Y229</f>
        <v>0</v>
      </c>
      <c r="D229" s="140">
        <f t="shared" ref="D229" si="159">F229+K229+P229+U229+Z229</f>
        <v>466</v>
      </c>
      <c r="E229" s="138">
        <v>0</v>
      </c>
      <c r="F229" s="114">
        <f>G229+H229+I229</f>
        <v>466</v>
      </c>
      <c r="G229" s="114">
        <v>0</v>
      </c>
      <c r="H229" s="108">
        <v>0</v>
      </c>
      <c r="I229" s="108">
        <v>466</v>
      </c>
      <c r="J229" s="259">
        <v>0</v>
      </c>
      <c r="K229" s="117">
        <v>0</v>
      </c>
      <c r="L229" s="117">
        <v>0</v>
      </c>
      <c r="M229" s="117">
        <v>0</v>
      </c>
      <c r="N229" s="117">
        <v>0</v>
      </c>
      <c r="O229" s="152">
        <v>0</v>
      </c>
      <c r="P229" s="117">
        <f t="shared" ref="P229:P231" si="160">S229</f>
        <v>0</v>
      </c>
      <c r="Q229" s="117">
        <v>0</v>
      </c>
      <c r="R229" s="117">
        <v>0</v>
      </c>
      <c r="S229" s="117">
        <v>0</v>
      </c>
      <c r="T229" s="152">
        <v>0</v>
      </c>
      <c r="U229" s="117">
        <v>0</v>
      </c>
      <c r="V229" s="117">
        <v>0</v>
      </c>
      <c r="W229" s="117">
        <v>0</v>
      </c>
      <c r="X229" s="117">
        <v>0</v>
      </c>
      <c r="Y229" s="152">
        <v>0</v>
      </c>
      <c r="Z229" s="117">
        <v>0</v>
      </c>
      <c r="AA229" s="117">
        <v>0</v>
      </c>
      <c r="AB229" s="117">
        <v>0</v>
      </c>
      <c r="AC229" s="117">
        <v>0</v>
      </c>
    </row>
    <row r="230" spans="1:29" s="4" customFormat="1" ht="31.5" customHeight="1" outlineLevel="1" x14ac:dyDescent="0.2">
      <c r="A230" s="150" t="s">
        <v>1135</v>
      </c>
      <c r="B230" s="171" t="s">
        <v>1207</v>
      </c>
      <c r="C230" s="259">
        <f t="shared" ref="C230" si="161">E230+J230+O230+T230+Y230</f>
        <v>0</v>
      </c>
      <c r="D230" s="140">
        <f t="shared" ref="D230" si="162">F230+K230+P230+U230+Z230</f>
        <v>1430</v>
      </c>
      <c r="E230" s="138">
        <v>0</v>
      </c>
      <c r="F230" s="114">
        <f t="shared" ref="F230" si="163">G230+H230+I230</f>
        <v>330</v>
      </c>
      <c r="G230" s="114">
        <v>0</v>
      </c>
      <c r="H230" s="108">
        <v>0</v>
      </c>
      <c r="I230" s="108">
        <v>330</v>
      </c>
      <c r="J230" s="318">
        <v>0</v>
      </c>
      <c r="K230" s="117">
        <f>L230+M230+N230</f>
        <v>300</v>
      </c>
      <c r="L230" s="117">
        <v>0</v>
      </c>
      <c r="M230" s="117">
        <v>0</v>
      </c>
      <c r="N230" s="117">
        <v>300</v>
      </c>
      <c r="O230" s="152">
        <v>0</v>
      </c>
      <c r="P230" s="117">
        <f t="shared" si="160"/>
        <v>400</v>
      </c>
      <c r="Q230" s="117">
        <v>0</v>
      </c>
      <c r="R230" s="117">
        <v>0</v>
      </c>
      <c r="S230" s="117">
        <v>400</v>
      </c>
      <c r="T230" s="152">
        <v>0</v>
      </c>
      <c r="U230" s="117">
        <f>X230+W230+V230</f>
        <v>400</v>
      </c>
      <c r="V230" s="117">
        <v>0</v>
      </c>
      <c r="W230" s="117">
        <v>0</v>
      </c>
      <c r="X230" s="117">
        <v>400</v>
      </c>
      <c r="Y230" s="152">
        <v>0</v>
      </c>
      <c r="Z230" s="117">
        <v>0</v>
      </c>
      <c r="AA230" s="117">
        <v>0</v>
      </c>
      <c r="AB230" s="117">
        <v>0</v>
      </c>
      <c r="AC230" s="117">
        <v>0</v>
      </c>
    </row>
    <row r="231" spans="1:29" s="4" customFormat="1" ht="32.25" customHeight="1" outlineLevel="1" x14ac:dyDescent="0.2">
      <c r="A231" s="150" t="s">
        <v>1136</v>
      </c>
      <c r="B231" s="171" t="s">
        <v>1310</v>
      </c>
      <c r="C231" s="259">
        <f t="shared" ref="C231:C232" si="164">E231+J231+O231+T231+Y231</f>
        <v>0</v>
      </c>
      <c r="D231" s="140">
        <f t="shared" ref="D231:D232" si="165">F231+K231+P231+U231+Z231</f>
        <v>125850</v>
      </c>
      <c r="E231" s="138">
        <v>0</v>
      </c>
      <c r="F231" s="114">
        <f t="shared" ref="F231:F232" si="166">G231+H231+I231</f>
        <v>0</v>
      </c>
      <c r="G231" s="114">
        <v>0</v>
      </c>
      <c r="H231" s="108">
        <v>0</v>
      </c>
      <c r="I231" s="108">
        <v>0</v>
      </c>
      <c r="J231" s="318">
        <v>0</v>
      </c>
      <c r="K231" s="117">
        <f>L231+M231+N231</f>
        <v>0</v>
      </c>
      <c r="L231" s="117">
        <v>0</v>
      </c>
      <c r="M231" s="117">
        <v>0</v>
      </c>
      <c r="N231" s="117">
        <v>0</v>
      </c>
      <c r="O231" s="152">
        <v>0</v>
      </c>
      <c r="P231" s="117">
        <f t="shared" si="160"/>
        <v>62925</v>
      </c>
      <c r="Q231" s="117">
        <v>0</v>
      </c>
      <c r="R231" s="117">
        <v>0</v>
      </c>
      <c r="S231" s="117">
        <v>62925</v>
      </c>
      <c r="T231" s="152">
        <v>0</v>
      </c>
      <c r="U231" s="117">
        <f>X231+W231+V231</f>
        <v>62925</v>
      </c>
      <c r="V231" s="117">
        <v>0</v>
      </c>
      <c r="W231" s="117">
        <v>0</v>
      </c>
      <c r="X231" s="117">
        <v>62925</v>
      </c>
      <c r="Y231" s="152">
        <v>0</v>
      </c>
      <c r="Z231" s="117">
        <v>0</v>
      </c>
      <c r="AA231" s="117">
        <v>0</v>
      </c>
      <c r="AB231" s="117">
        <v>0</v>
      </c>
      <c r="AC231" s="117">
        <v>0</v>
      </c>
    </row>
    <row r="232" spans="1:29" s="4" customFormat="1" ht="30" customHeight="1" outlineLevel="1" x14ac:dyDescent="0.2">
      <c r="A232" s="150" t="s">
        <v>1137</v>
      </c>
      <c r="B232" s="171" t="s">
        <v>1344</v>
      </c>
      <c r="C232" s="259">
        <f t="shared" si="164"/>
        <v>0</v>
      </c>
      <c r="D232" s="140">
        <f t="shared" si="165"/>
        <v>300</v>
      </c>
      <c r="E232" s="138">
        <v>0</v>
      </c>
      <c r="F232" s="114">
        <f t="shared" si="166"/>
        <v>97</v>
      </c>
      <c r="G232" s="114">
        <v>0</v>
      </c>
      <c r="H232" s="108">
        <v>0</v>
      </c>
      <c r="I232" s="108">
        <v>97</v>
      </c>
      <c r="J232" s="318">
        <v>0</v>
      </c>
      <c r="K232" s="117">
        <v>203</v>
      </c>
      <c r="L232" s="117">
        <v>0</v>
      </c>
      <c r="M232" s="117">
        <v>0</v>
      </c>
      <c r="N232" s="117">
        <v>203</v>
      </c>
      <c r="O232" s="152">
        <v>0</v>
      </c>
      <c r="P232" s="117">
        <f t="shared" ref="P232" si="167">S232</f>
        <v>0</v>
      </c>
      <c r="Q232" s="117">
        <v>0</v>
      </c>
      <c r="R232" s="117">
        <v>0</v>
      </c>
      <c r="S232" s="117">
        <v>0</v>
      </c>
      <c r="T232" s="152">
        <v>0</v>
      </c>
      <c r="U232" s="117">
        <v>0</v>
      </c>
      <c r="V232" s="117">
        <v>0</v>
      </c>
      <c r="W232" s="117">
        <v>0</v>
      </c>
      <c r="X232" s="117">
        <v>0</v>
      </c>
      <c r="Y232" s="152">
        <v>0</v>
      </c>
      <c r="Z232" s="117">
        <v>0</v>
      </c>
      <c r="AA232" s="117">
        <v>0</v>
      </c>
      <c r="AB232" s="117">
        <v>0</v>
      </c>
      <c r="AC232" s="117">
        <v>0</v>
      </c>
    </row>
    <row r="233" spans="1:29" s="4" customFormat="1" ht="114" customHeight="1" outlineLevel="1" x14ac:dyDescent="0.2">
      <c r="A233" s="150" t="s">
        <v>1138</v>
      </c>
      <c r="B233" s="171" t="s">
        <v>1349</v>
      </c>
      <c r="C233" s="259">
        <f t="shared" ref="C233" si="168">E233+J233+O233+T233+Y233</f>
        <v>0</v>
      </c>
      <c r="D233" s="140">
        <f t="shared" ref="D233" si="169">F233+K233+P233+U233+Z233</f>
        <v>30</v>
      </c>
      <c r="E233" s="138">
        <v>0</v>
      </c>
      <c r="F233" s="114">
        <f t="shared" ref="F233" si="170">G233+H233+I233</f>
        <v>30</v>
      </c>
      <c r="G233" s="114">
        <v>0</v>
      </c>
      <c r="H233" s="108">
        <v>0</v>
      </c>
      <c r="I233" s="108">
        <v>30</v>
      </c>
      <c r="J233" s="318">
        <v>0</v>
      </c>
      <c r="K233" s="117">
        <v>0</v>
      </c>
      <c r="L233" s="117">
        <v>0</v>
      </c>
      <c r="M233" s="117">
        <v>0</v>
      </c>
      <c r="N233" s="117">
        <v>0</v>
      </c>
      <c r="O233" s="152">
        <v>0</v>
      </c>
      <c r="P233" s="117">
        <f t="shared" ref="P233" si="171">S233</f>
        <v>0</v>
      </c>
      <c r="Q233" s="117">
        <v>0</v>
      </c>
      <c r="R233" s="117">
        <v>0</v>
      </c>
      <c r="S233" s="117">
        <v>0</v>
      </c>
      <c r="T233" s="152">
        <v>0</v>
      </c>
      <c r="U233" s="117">
        <v>0</v>
      </c>
      <c r="V233" s="117">
        <v>0</v>
      </c>
      <c r="W233" s="117">
        <v>0</v>
      </c>
      <c r="X233" s="117">
        <v>0</v>
      </c>
      <c r="Y233" s="152">
        <v>0</v>
      </c>
      <c r="Z233" s="117">
        <v>0</v>
      </c>
      <c r="AA233" s="117">
        <v>0</v>
      </c>
      <c r="AB233" s="117">
        <v>0</v>
      </c>
      <c r="AC233" s="117">
        <v>0</v>
      </c>
    </row>
    <row r="234" spans="1:29" s="4" customFormat="1" ht="60" outlineLevel="1" x14ac:dyDescent="0.2">
      <c r="A234" s="150" t="s">
        <v>1139</v>
      </c>
      <c r="B234" s="171" t="s">
        <v>1411</v>
      </c>
      <c r="C234" s="259">
        <f t="shared" ref="C234" si="172">E234+J234+O234+T234+Y234</f>
        <v>0</v>
      </c>
      <c r="D234" s="140">
        <f t="shared" ref="D234" si="173">F234+K234+P234+U234+Z234</f>
        <v>6277</v>
      </c>
      <c r="E234" s="138">
        <v>0</v>
      </c>
      <c r="F234" s="114">
        <f t="shared" ref="F234" si="174">G234+H234+I234</f>
        <v>0</v>
      </c>
      <c r="G234" s="114">
        <v>0</v>
      </c>
      <c r="H234" s="108">
        <v>0</v>
      </c>
      <c r="I234" s="108">
        <v>0</v>
      </c>
      <c r="J234" s="318">
        <v>0</v>
      </c>
      <c r="K234" s="117">
        <v>0</v>
      </c>
      <c r="L234" s="117">
        <v>0</v>
      </c>
      <c r="M234" s="117">
        <v>0</v>
      </c>
      <c r="N234" s="117">
        <v>0</v>
      </c>
      <c r="O234" s="152">
        <v>0</v>
      </c>
      <c r="P234" s="117">
        <f t="shared" ref="P234" si="175">S234</f>
        <v>6277</v>
      </c>
      <c r="Q234" s="117">
        <v>0</v>
      </c>
      <c r="R234" s="117">
        <v>0</v>
      </c>
      <c r="S234" s="117">
        <v>6277</v>
      </c>
      <c r="T234" s="152">
        <v>0</v>
      </c>
      <c r="U234" s="117">
        <v>0</v>
      </c>
      <c r="V234" s="117">
        <v>0</v>
      </c>
      <c r="W234" s="117">
        <v>0</v>
      </c>
      <c r="X234" s="117">
        <v>0</v>
      </c>
      <c r="Y234" s="152">
        <v>0</v>
      </c>
      <c r="Z234" s="117">
        <v>0</v>
      </c>
      <c r="AA234" s="117">
        <v>0</v>
      </c>
      <c r="AB234" s="117">
        <v>0</v>
      </c>
      <c r="AC234" s="117">
        <v>0</v>
      </c>
    </row>
    <row r="235" spans="1:29" s="4" customFormat="1" ht="60" outlineLevel="1" x14ac:dyDescent="0.2">
      <c r="A235" s="150" t="s">
        <v>1140</v>
      </c>
      <c r="B235" s="171" t="s">
        <v>107</v>
      </c>
      <c r="C235" s="259">
        <f t="shared" ref="C235" si="176">E235+J235+O235+T235+Y235</f>
        <v>0</v>
      </c>
      <c r="D235" s="140">
        <f t="shared" ref="D235" si="177">F235+K235+P235+U235+Z235</f>
        <v>505</v>
      </c>
      <c r="E235" s="138">
        <v>0</v>
      </c>
      <c r="F235" s="114">
        <f t="shared" ref="F235" si="178">G235+H235+I235</f>
        <v>0</v>
      </c>
      <c r="G235" s="114">
        <v>0</v>
      </c>
      <c r="H235" s="108">
        <v>0</v>
      </c>
      <c r="I235" s="108">
        <v>0</v>
      </c>
      <c r="J235" s="318">
        <v>0</v>
      </c>
      <c r="K235" s="117">
        <v>505</v>
      </c>
      <c r="L235" s="117">
        <v>0</v>
      </c>
      <c r="M235" s="117">
        <v>0</v>
      </c>
      <c r="N235" s="117">
        <v>505</v>
      </c>
      <c r="O235" s="152">
        <v>0</v>
      </c>
      <c r="P235" s="117">
        <f t="shared" ref="P235" si="179">S235</f>
        <v>0</v>
      </c>
      <c r="Q235" s="117">
        <v>0</v>
      </c>
      <c r="R235" s="117">
        <v>0</v>
      </c>
      <c r="S235" s="117">
        <v>0</v>
      </c>
      <c r="T235" s="152">
        <v>0</v>
      </c>
      <c r="U235" s="117">
        <v>0</v>
      </c>
      <c r="V235" s="117">
        <v>0</v>
      </c>
      <c r="W235" s="117">
        <v>0</v>
      </c>
      <c r="X235" s="117">
        <v>0</v>
      </c>
      <c r="Y235" s="152">
        <v>0</v>
      </c>
      <c r="Z235" s="117">
        <v>0</v>
      </c>
      <c r="AA235" s="117">
        <v>0</v>
      </c>
      <c r="AB235" s="117">
        <v>0</v>
      </c>
      <c r="AC235" s="117">
        <v>0</v>
      </c>
    </row>
    <row r="236" spans="1:29" s="4" customFormat="1" ht="48" outlineLevel="1" x14ac:dyDescent="0.2">
      <c r="A236" s="150" t="s">
        <v>1141</v>
      </c>
      <c r="B236" s="171" t="s">
        <v>1412</v>
      </c>
      <c r="C236" s="312">
        <f t="shared" ref="C236:C237" si="180">E236+J236+O236+T236+Y236</f>
        <v>0</v>
      </c>
      <c r="D236" s="140">
        <f t="shared" ref="D236:D237" si="181">F236+K236+P236+U236+Z236</f>
        <v>22620</v>
      </c>
      <c r="E236" s="138">
        <v>0</v>
      </c>
      <c r="F236" s="114">
        <f t="shared" ref="F236:F237" si="182">G236+H236+I236</f>
        <v>0</v>
      </c>
      <c r="G236" s="114">
        <v>0</v>
      </c>
      <c r="H236" s="108">
        <v>0</v>
      </c>
      <c r="I236" s="108">
        <v>0</v>
      </c>
      <c r="J236" s="318">
        <v>0</v>
      </c>
      <c r="K236" s="117">
        <f>L236+M236+N236</f>
        <v>7540</v>
      </c>
      <c r="L236" s="117">
        <v>0</v>
      </c>
      <c r="M236" s="117">
        <v>0</v>
      </c>
      <c r="N236" s="117">
        <v>7540</v>
      </c>
      <c r="O236" s="152">
        <v>0</v>
      </c>
      <c r="P236" s="117">
        <f t="shared" ref="P236" si="183">S236</f>
        <v>7540</v>
      </c>
      <c r="Q236" s="117">
        <v>0</v>
      </c>
      <c r="R236" s="117">
        <v>0</v>
      </c>
      <c r="S236" s="117">
        <v>7540</v>
      </c>
      <c r="T236" s="152">
        <v>0</v>
      </c>
      <c r="U236" s="117">
        <f>V236+W236+X236</f>
        <v>7540</v>
      </c>
      <c r="V236" s="117">
        <v>0</v>
      </c>
      <c r="W236" s="117">
        <v>0</v>
      </c>
      <c r="X236" s="117">
        <v>7540</v>
      </c>
      <c r="Y236" s="152">
        <v>0</v>
      </c>
      <c r="Z236" s="117">
        <v>0</v>
      </c>
      <c r="AA236" s="117">
        <v>0</v>
      </c>
      <c r="AB236" s="117">
        <v>0</v>
      </c>
      <c r="AC236" s="117">
        <v>0</v>
      </c>
    </row>
    <row r="237" spans="1:29" s="4" customFormat="1" ht="61.5" customHeight="1" outlineLevel="1" x14ac:dyDescent="0.2">
      <c r="A237" s="150" t="s">
        <v>1142</v>
      </c>
      <c r="B237" s="171" t="s">
        <v>1391</v>
      </c>
      <c r="C237" s="312">
        <f t="shared" si="180"/>
        <v>0</v>
      </c>
      <c r="D237" s="140">
        <f t="shared" si="181"/>
        <v>872</v>
      </c>
      <c r="E237" s="138">
        <v>0</v>
      </c>
      <c r="F237" s="114">
        <f t="shared" si="182"/>
        <v>0</v>
      </c>
      <c r="G237" s="114">
        <v>0</v>
      </c>
      <c r="H237" s="108">
        <v>0</v>
      </c>
      <c r="I237" s="114">
        <v>0</v>
      </c>
      <c r="J237" s="318">
        <v>0</v>
      </c>
      <c r="K237" s="117">
        <f t="shared" ref="K237" si="184">L237+M237+N237</f>
        <v>872</v>
      </c>
      <c r="L237" s="117">
        <v>0</v>
      </c>
      <c r="M237" s="117">
        <v>0</v>
      </c>
      <c r="N237" s="117">
        <v>872</v>
      </c>
      <c r="O237" s="152">
        <v>0</v>
      </c>
      <c r="P237" s="117">
        <f t="shared" ref="P237" si="185">Q237+R237+S237</f>
        <v>0</v>
      </c>
      <c r="Q237" s="117">
        <v>0</v>
      </c>
      <c r="R237" s="117">
        <v>0</v>
      </c>
      <c r="S237" s="117">
        <v>0</v>
      </c>
      <c r="T237" s="152">
        <v>0</v>
      </c>
      <c r="U237" s="117">
        <f t="shared" ref="U237" si="186">V237+W237+X237</f>
        <v>0</v>
      </c>
      <c r="V237" s="117">
        <v>0</v>
      </c>
      <c r="W237" s="117">
        <v>0</v>
      </c>
      <c r="X237" s="117">
        <v>0</v>
      </c>
      <c r="Y237" s="152">
        <v>0</v>
      </c>
      <c r="Z237" s="117">
        <f t="shared" ref="Z237" si="187">AA237+AB237+AC237</f>
        <v>0</v>
      </c>
      <c r="AA237" s="117">
        <v>0</v>
      </c>
      <c r="AB237" s="117">
        <v>0</v>
      </c>
      <c r="AC237" s="117">
        <v>0</v>
      </c>
    </row>
    <row r="238" spans="1:29" s="4" customFormat="1" ht="36" outlineLevel="1" x14ac:dyDescent="0.2">
      <c r="A238" s="150" t="s">
        <v>1143</v>
      </c>
      <c r="B238" s="171" t="s">
        <v>1613</v>
      </c>
      <c r="C238" s="318">
        <f t="shared" ref="C238" si="188">E238+J238+O238+T238+Y238</f>
        <v>1</v>
      </c>
      <c r="D238" s="140">
        <f t="shared" ref="D238" si="189">F238+K238+P238+U238+Z238</f>
        <v>48832</v>
      </c>
      <c r="E238" s="138">
        <v>1</v>
      </c>
      <c r="F238" s="114">
        <f t="shared" ref="F238" si="190">G238+H238+I238</f>
        <v>0</v>
      </c>
      <c r="G238" s="114">
        <v>0</v>
      </c>
      <c r="H238" s="108">
        <v>0</v>
      </c>
      <c r="I238" s="114">
        <v>0</v>
      </c>
      <c r="J238" s="318">
        <v>0</v>
      </c>
      <c r="K238" s="117">
        <f t="shared" ref="K238" si="191">L238+M238+N238</f>
        <v>48832</v>
      </c>
      <c r="L238" s="117">
        <v>0</v>
      </c>
      <c r="M238" s="117">
        <v>46000</v>
      </c>
      <c r="N238" s="117">
        <v>2832</v>
      </c>
      <c r="O238" s="152">
        <v>0</v>
      </c>
      <c r="P238" s="117">
        <f t="shared" ref="P238" si="192">Q238+R238+S238</f>
        <v>0</v>
      </c>
      <c r="Q238" s="117">
        <v>0</v>
      </c>
      <c r="R238" s="117">
        <v>0</v>
      </c>
      <c r="S238" s="117">
        <v>0</v>
      </c>
      <c r="T238" s="152">
        <v>0</v>
      </c>
      <c r="U238" s="117">
        <f t="shared" ref="U238" si="193">V238+W238+X238</f>
        <v>0</v>
      </c>
      <c r="V238" s="117">
        <v>0</v>
      </c>
      <c r="W238" s="117">
        <v>0</v>
      </c>
      <c r="X238" s="117">
        <v>0</v>
      </c>
      <c r="Y238" s="152">
        <v>0</v>
      </c>
      <c r="Z238" s="117">
        <f t="shared" ref="Z238" si="194">AA238+AB238+AC238</f>
        <v>0</v>
      </c>
      <c r="AA238" s="117">
        <v>0</v>
      </c>
      <c r="AB238" s="117">
        <v>0</v>
      </c>
      <c r="AC238" s="117">
        <v>0</v>
      </c>
    </row>
    <row r="239" spans="1:29" s="4" customFormat="1" ht="18.75" customHeight="1" outlineLevel="1" x14ac:dyDescent="0.2">
      <c r="A239" s="150"/>
      <c r="B239" s="171" t="s">
        <v>985</v>
      </c>
      <c r="C239" s="259">
        <f t="shared" ref="C239" si="195">E239+J239+O239+T239+Y239</f>
        <v>0</v>
      </c>
      <c r="D239" s="140">
        <f>F239+K239+P239+U239+Z239+0.4</f>
        <v>12277.4</v>
      </c>
      <c r="E239" s="138">
        <v>0</v>
      </c>
      <c r="F239" s="114">
        <f t="shared" ref="F239" si="196">G239+H239+I239</f>
        <v>12277</v>
      </c>
      <c r="G239" s="114">
        <v>0</v>
      </c>
      <c r="H239" s="108">
        <f>11554+132+2+1</f>
        <v>11689</v>
      </c>
      <c r="I239" s="108">
        <f>583+7-3+1</f>
        <v>588</v>
      </c>
      <c r="J239" s="259">
        <v>0</v>
      </c>
      <c r="K239" s="117">
        <f>L239+M239+N239</f>
        <v>0</v>
      </c>
      <c r="L239" s="117">
        <v>0</v>
      </c>
      <c r="M239" s="117">
        <v>0</v>
      </c>
      <c r="N239" s="117">
        <v>0</v>
      </c>
      <c r="O239" s="152">
        <v>0</v>
      </c>
      <c r="P239" s="117">
        <f t="shared" ref="P239" si="197">S239</f>
        <v>0</v>
      </c>
      <c r="Q239" s="117">
        <v>0</v>
      </c>
      <c r="R239" s="117">
        <v>0</v>
      </c>
      <c r="S239" s="117">
        <v>0</v>
      </c>
      <c r="T239" s="152">
        <v>0</v>
      </c>
      <c r="U239" s="117">
        <v>0</v>
      </c>
      <c r="V239" s="117">
        <v>0</v>
      </c>
      <c r="W239" s="117">
        <v>0</v>
      </c>
      <c r="X239" s="117">
        <v>0</v>
      </c>
      <c r="Y239" s="152">
        <v>0</v>
      </c>
      <c r="Z239" s="117">
        <v>0</v>
      </c>
      <c r="AA239" s="117">
        <v>0</v>
      </c>
      <c r="AB239" s="117">
        <v>0</v>
      </c>
      <c r="AC239" s="117">
        <v>0</v>
      </c>
    </row>
    <row r="240" spans="1:29" s="4" customFormat="1" ht="30" customHeight="1" outlineLevel="1" x14ac:dyDescent="0.2">
      <c r="A240" s="353" t="s">
        <v>1396</v>
      </c>
      <c r="B240" s="353"/>
      <c r="C240" s="353"/>
      <c r="D240" s="353"/>
      <c r="E240" s="353"/>
      <c r="F240" s="353"/>
      <c r="G240" s="353"/>
      <c r="H240" s="353"/>
      <c r="I240" s="353"/>
      <c r="J240" s="353"/>
      <c r="K240" s="353"/>
      <c r="L240" s="353"/>
      <c r="M240" s="353"/>
      <c r="N240" s="353"/>
      <c r="O240" s="353"/>
      <c r="P240" s="353"/>
      <c r="Q240" s="353"/>
      <c r="R240" s="353"/>
      <c r="S240" s="353"/>
      <c r="T240" s="353"/>
      <c r="U240" s="353"/>
      <c r="V240" s="353"/>
      <c r="W240" s="353"/>
      <c r="X240" s="353"/>
      <c r="Y240" s="353"/>
      <c r="Z240" s="353"/>
      <c r="AA240" s="353"/>
      <c r="AB240" s="353"/>
      <c r="AC240" s="353"/>
    </row>
    <row r="241" spans="1:30" s="2" customFormat="1" ht="39" customHeight="1" outlineLevel="1" x14ac:dyDescent="0.2">
      <c r="A241" s="150" t="s">
        <v>1144</v>
      </c>
      <c r="B241" s="165" t="s">
        <v>1004</v>
      </c>
      <c r="C241" s="259">
        <f t="shared" ref="C241:C251" si="198">E241+J241+O241+T241+Y241</f>
        <v>33.700000000000003</v>
      </c>
      <c r="D241" s="140">
        <f t="shared" ref="D241:D251" si="199">F241+K241+P241+U241+Z241</f>
        <v>80424</v>
      </c>
      <c r="E241" s="259">
        <v>33.700000000000003</v>
      </c>
      <c r="F241" s="114">
        <f t="shared" ref="F241:F252" si="200">G241+H241+I241</f>
        <v>80424</v>
      </c>
      <c r="G241" s="114">
        <v>0</v>
      </c>
      <c r="H241" s="108">
        <v>76564</v>
      </c>
      <c r="I241" s="108">
        <v>3860</v>
      </c>
      <c r="J241" s="259">
        <v>0</v>
      </c>
      <c r="K241" s="117">
        <f>L241+M241+N241</f>
        <v>0</v>
      </c>
      <c r="L241" s="117">
        <v>0</v>
      </c>
      <c r="M241" s="117">
        <v>0</v>
      </c>
      <c r="N241" s="117">
        <v>0</v>
      </c>
      <c r="O241" s="152">
        <v>0</v>
      </c>
      <c r="P241" s="117">
        <f t="shared" ref="P241:P252" si="201">Q241+R241+S241</f>
        <v>0</v>
      </c>
      <c r="Q241" s="117">
        <v>0</v>
      </c>
      <c r="R241" s="117">
        <v>0</v>
      </c>
      <c r="S241" s="117">
        <v>0</v>
      </c>
      <c r="T241" s="152">
        <v>0</v>
      </c>
      <c r="U241" s="117">
        <f t="shared" ref="U241:U252" si="202">V241+W241+X241</f>
        <v>0</v>
      </c>
      <c r="V241" s="117">
        <v>0</v>
      </c>
      <c r="W241" s="117">
        <v>0</v>
      </c>
      <c r="X241" s="117">
        <v>0</v>
      </c>
      <c r="Y241" s="152">
        <v>0</v>
      </c>
      <c r="Z241" s="117">
        <f t="shared" ref="Z241:Z252" si="203">AA241+AB241+AC241</f>
        <v>0</v>
      </c>
      <c r="AA241" s="117">
        <v>0</v>
      </c>
      <c r="AB241" s="117">
        <v>0</v>
      </c>
      <c r="AC241" s="117">
        <v>0</v>
      </c>
      <c r="AD241" s="2" t="s">
        <v>1208</v>
      </c>
    </row>
    <row r="242" spans="1:30" s="4" customFormat="1" ht="51" customHeight="1" outlineLevel="1" x14ac:dyDescent="0.2">
      <c r="A242" s="150" t="s">
        <v>1145</v>
      </c>
      <c r="B242" s="171" t="s">
        <v>943</v>
      </c>
      <c r="C242" s="259">
        <f t="shared" si="198"/>
        <v>14.33</v>
      </c>
      <c r="D242" s="140">
        <f t="shared" si="199"/>
        <v>31759</v>
      </c>
      <c r="E242" s="138">
        <v>14.33</v>
      </c>
      <c r="F242" s="114">
        <f t="shared" si="200"/>
        <v>31759</v>
      </c>
      <c r="G242" s="114">
        <v>0</v>
      </c>
      <c r="H242" s="108">
        <v>30235</v>
      </c>
      <c r="I242" s="114">
        <v>1524</v>
      </c>
      <c r="J242" s="259">
        <v>0</v>
      </c>
      <c r="K242" s="117">
        <f t="shared" ref="K242:K274" si="204">L242+M242+N242</f>
        <v>0</v>
      </c>
      <c r="L242" s="117">
        <v>0</v>
      </c>
      <c r="M242" s="117">
        <v>0</v>
      </c>
      <c r="N242" s="117">
        <v>0</v>
      </c>
      <c r="O242" s="152">
        <v>0</v>
      </c>
      <c r="P242" s="117">
        <f t="shared" si="201"/>
        <v>0</v>
      </c>
      <c r="Q242" s="117">
        <v>0</v>
      </c>
      <c r="R242" s="117">
        <v>0</v>
      </c>
      <c r="S242" s="117">
        <v>0</v>
      </c>
      <c r="T242" s="152">
        <v>0</v>
      </c>
      <c r="U242" s="117">
        <f t="shared" si="202"/>
        <v>0</v>
      </c>
      <c r="V242" s="117">
        <v>0</v>
      </c>
      <c r="W242" s="117">
        <v>0</v>
      </c>
      <c r="X242" s="117">
        <v>0</v>
      </c>
      <c r="Y242" s="152">
        <v>0</v>
      </c>
      <c r="Z242" s="117">
        <f t="shared" si="203"/>
        <v>0</v>
      </c>
      <c r="AA242" s="117">
        <v>0</v>
      </c>
      <c r="AB242" s="117">
        <v>0</v>
      </c>
      <c r="AC242" s="117">
        <v>0</v>
      </c>
    </row>
    <row r="243" spans="1:30" s="2" customFormat="1" ht="63.6" customHeight="1" outlineLevel="1" x14ac:dyDescent="0.2">
      <c r="A243" s="150" t="s">
        <v>1146</v>
      </c>
      <c r="B243" s="165" t="s">
        <v>1005</v>
      </c>
      <c r="C243" s="259">
        <f t="shared" si="198"/>
        <v>12.3</v>
      </c>
      <c r="D243" s="140">
        <f t="shared" si="199"/>
        <v>24595</v>
      </c>
      <c r="E243" s="166">
        <v>12.3</v>
      </c>
      <c r="F243" s="114">
        <f t="shared" si="200"/>
        <v>24595</v>
      </c>
      <c r="G243" s="114">
        <v>0</v>
      </c>
      <c r="H243" s="108">
        <v>23414</v>
      </c>
      <c r="I243" s="108">
        <v>1181</v>
      </c>
      <c r="J243" s="259">
        <v>0</v>
      </c>
      <c r="K243" s="117">
        <f t="shared" si="204"/>
        <v>0</v>
      </c>
      <c r="L243" s="117">
        <v>0</v>
      </c>
      <c r="M243" s="117">
        <v>0</v>
      </c>
      <c r="N243" s="117">
        <v>0</v>
      </c>
      <c r="O243" s="152">
        <v>0</v>
      </c>
      <c r="P243" s="117">
        <f t="shared" si="201"/>
        <v>0</v>
      </c>
      <c r="Q243" s="117">
        <v>0</v>
      </c>
      <c r="R243" s="117">
        <v>0</v>
      </c>
      <c r="S243" s="117">
        <v>0</v>
      </c>
      <c r="T243" s="152">
        <v>0</v>
      </c>
      <c r="U243" s="117">
        <f t="shared" si="202"/>
        <v>0</v>
      </c>
      <c r="V243" s="117">
        <v>0</v>
      </c>
      <c r="W243" s="117">
        <v>0</v>
      </c>
      <c r="X243" s="117">
        <v>0</v>
      </c>
      <c r="Y243" s="152">
        <v>0</v>
      </c>
      <c r="Z243" s="117">
        <f t="shared" si="203"/>
        <v>0</v>
      </c>
      <c r="AA243" s="117">
        <v>0</v>
      </c>
      <c r="AB243" s="117">
        <v>0</v>
      </c>
      <c r="AC243" s="117">
        <v>0</v>
      </c>
    </row>
    <row r="244" spans="1:30" s="2" customFormat="1" ht="84" customHeight="1" outlineLevel="1" x14ac:dyDescent="0.2">
      <c r="A244" s="150" t="s">
        <v>1147</v>
      </c>
      <c r="B244" s="165" t="s">
        <v>1006</v>
      </c>
      <c r="C244" s="259">
        <f t="shared" si="198"/>
        <v>39.11</v>
      </c>
      <c r="D244" s="140">
        <f t="shared" si="199"/>
        <v>90005</v>
      </c>
      <c r="E244" s="166">
        <v>39.11</v>
      </c>
      <c r="F244" s="114">
        <f t="shared" si="200"/>
        <v>90005</v>
      </c>
      <c r="G244" s="114">
        <v>0</v>
      </c>
      <c r="H244" s="108">
        <v>85685</v>
      </c>
      <c r="I244" s="108">
        <v>4320</v>
      </c>
      <c r="J244" s="259">
        <v>0</v>
      </c>
      <c r="K244" s="117">
        <f t="shared" si="204"/>
        <v>0</v>
      </c>
      <c r="L244" s="117">
        <v>0</v>
      </c>
      <c r="M244" s="117">
        <v>0</v>
      </c>
      <c r="N244" s="117">
        <v>0</v>
      </c>
      <c r="O244" s="152">
        <v>0</v>
      </c>
      <c r="P244" s="117">
        <f t="shared" si="201"/>
        <v>0</v>
      </c>
      <c r="Q244" s="117">
        <v>0</v>
      </c>
      <c r="R244" s="117">
        <v>0</v>
      </c>
      <c r="S244" s="117">
        <v>0</v>
      </c>
      <c r="T244" s="152">
        <v>0</v>
      </c>
      <c r="U244" s="117">
        <f t="shared" si="202"/>
        <v>0</v>
      </c>
      <c r="V244" s="117">
        <v>0</v>
      </c>
      <c r="W244" s="117">
        <v>0</v>
      </c>
      <c r="X244" s="117">
        <v>0</v>
      </c>
      <c r="Y244" s="152">
        <v>0</v>
      </c>
      <c r="Z244" s="117">
        <f t="shared" si="203"/>
        <v>0</v>
      </c>
      <c r="AA244" s="117">
        <v>0</v>
      </c>
      <c r="AB244" s="117">
        <v>0</v>
      </c>
      <c r="AC244" s="117">
        <v>0</v>
      </c>
    </row>
    <row r="245" spans="1:30" s="4" customFormat="1" ht="36" customHeight="1" outlineLevel="1" x14ac:dyDescent="0.2">
      <c r="A245" s="150" t="s">
        <v>1187</v>
      </c>
      <c r="B245" s="171" t="s">
        <v>948</v>
      </c>
      <c r="C245" s="259">
        <f t="shared" si="198"/>
        <v>6.66</v>
      </c>
      <c r="D245" s="140">
        <f t="shared" si="199"/>
        <v>14226</v>
      </c>
      <c r="E245" s="138">
        <v>6.66</v>
      </c>
      <c r="F245" s="114">
        <f t="shared" si="200"/>
        <v>14226</v>
      </c>
      <c r="G245" s="114">
        <v>0</v>
      </c>
      <c r="H245" s="108">
        <v>13543</v>
      </c>
      <c r="I245" s="114">
        <v>683</v>
      </c>
      <c r="J245" s="259">
        <v>0</v>
      </c>
      <c r="K245" s="117">
        <f t="shared" si="204"/>
        <v>0</v>
      </c>
      <c r="L245" s="117">
        <v>0</v>
      </c>
      <c r="M245" s="117">
        <v>0</v>
      </c>
      <c r="N245" s="117">
        <v>0</v>
      </c>
      <c r="O245" s="152">
        <v>0</v>
      </c>
      <c r="P245" s="117">
        <f t="shared" si="201"/>
        <v>0</v>
      </c>
      <c r="Q245" s="117">
        <v>0</v>
      </c>
      <c r="R245" s="117">
        <v>0</v>
      </c>
      <c r="S245" s="117">
        <v>0</v>
      </c>
      <c r="T245" s="152">
        <v>0</v>
      </c>
      <c r="U245" s="117">
        <f t="shared" si="202"/>
        <v>0</v>
      </c>
      <c r="V245" s="117">
        <v>0</v>
      </c>
      <c r="W245" s="117">
        <v>0</v>
      </c>
      <c r="X245" s="117">
        <v>0</v>
      </c>
      <c r="Y245" s="152">
        <v>0</v>
      </c>
      <c r="Z245" s="117">
        <f t="shared" si="203"/>
        <v>0</v>
      </c>
      <c r="AA245" s="117">
        <v>0</v>
      </c>
      <c r="AB245" s="117">
        <v>0</v>
      </c>
      <c r="AC245" s="117">
        <v>0</v>
      </c>
    </row>
    <row r="246" spans="1:30" s="2" customFormat="1" ht="49.15" customHeight="1" outlineLevel="1" x14ac:dyDescent="0.2">
      <c r="A246" s="150" t="s">
        <v>1188</v>
      </c>
      <c r="B246" s="165" t="s">
        <v>1007</v>
      </c>
      <c r="C246" s="259">
        <f t="shared" si="198"/>
        <v>26.66</v>
      </c>
      <c r="D246" s="140">
        <f t="shared" si="199"/>
        <v>67036</v>
      </c>
      <c r="E246" s="166">
        <v>26.66</v>
      </c>
      <c r="F246" s="114">
        <f t="shared" si="200"/>
        <v>67036</v>
      </c>
      <c r="G246" s="114">
        <v>0</v>
      </c>
      <c r="H246" s="108">
        <v>63818</v>
      </c>
      <c r="I246" s="108">
        <v>3218</v>
      </c>
      <c r="J246" s="259">
        <v>0</v>
      </c>
      <c r="K246" s="117">
        <f t="shared" si="204"/>
        <v>0</v>
      </c>
      <c r="L246" s="117">
        <v>0</v>
      </c>
      <c r="M246" s="117">
        <v>0</v>
      </c>
      <c r="N246" s="117">
        <v>0</v>
      </c>
      <c r="O246" s="152">
        <v>0</v>
      </c>
      <c r="P246" s="117">
        <f t="shared" si="201"/>
        <v>0</v>
      </c>
      <c r="Q246" s="117">
        <v>0</v>
      </c>
      <c r="R246" s="117">
        <v>0</v>
      </c>
      <c r="S246" s="117">
        <v>0</v>
      </c>
      <c r="T246" s="152">
        <v>0</v>
      </c>
      <c r="U246" s="117">
        <f t="shared" si="202"/>
        <v>0</v>
      </c>
      <c r="V246" s="117">
        <v>0</v>
      </c>
      <c r="W246" s="117">
        <v>0</v>
      </c>
      <c r="X246" s="117">
        <v>0</v>
      </c>
      <c r="Y246" s="152">
        <v>0</v>
      </c>
      <c r="Z246" s="117">
        <f t="shared" si="203"/>
        <v>0</v>
      </c>
      <c r="AA246" s="117">
        <v>0</v>
      </c>
      <c r="AB246" s="117">
        <v>0</v>
      </c>
      <c r="AC246" s="117">
        <v>0</v>
      </c>
    </row>
    <row r="247" spans="1:30" s="2" customFormat="1" ht="53.45" customHeight="1" outlineLevel="1" x14ac:dyDescent="0.2">
      <c r="A247" s="150" t="s">
        <v>1189</v>
      </c>
      <c r="B247" s="165" t="s">
        <v>945</v>
      </c>
      <c r="C247" s="259">
        <f t="shared" si="198"/>
        <v>51.6</v>
      </c>
      <c r="D247" s="140">
        <f t="shared" si="199"/>
        <v>106911</v>
      </c>
      <c r="E247" s="166">
        <v>51.6</v>
      </c>
      <c r="F247" s="114">
        <f t="shared" si="200"/>
        <v>106911</v>
      </c>
      <c r="G247" s="114">
        <v>0</v>
      </c>
      <c r="H247" s="108">
        <v>101779</v>
      </c>
      <c r="I247" s="108">
        <v>5132</v>
      </c>
      <c r="J247" s="259">
        <v>0</v>
      </c>
      <c r="K247" s="117">
        <f t="shared" si="204"/>
        <v>0</v>
      </c>
      <c r="L247" s="117">
        <v>0</v>
      </c>
      <c r="M247" s="117">
        <v>0</v>
      </c>
      <c r="N247" s="117">
        <v>0</v>
      </c>
      <c r="O247" s="152">
        <v>0</v>
      </c>
      <c r="P247" s="117">
        <f t="shared" si="201"/>
        <v>0</v>
      </c>
      <c r="Q247" s="117">
        <v>0</v>
      </c>
      <c r="R247" s="117">
        <v>0</v>
      </c>
      <c r="S247" s="117">
        <v>0</v>
      </c>
      <c r="T247" s="152">
        <v>0</v>
      </c>
      <c r="U247" s="117">
        <f t="shared" si="202"/>
        <v>0</v>
      </c>
      <c r="V247" s="117">
        <v>0</v>
      </c>
      <c r="W247" s="117">
        <v>0</v>
      </c>
      <c r="X247" s="117">
        <v>0</v>
      </c>
      <c r="Y247" s="152">
        <v>0</v>
      </c>
      <c r="Z247" s="117">
        <f t="shared" si="203"/>
        <v>0</v>
      </c>
      <c r="AA247" s="117">
        <v>0</v>
      </c>
      <c r="AB247" s="117">
        <v>0</v>
      </c>
      <c r="AC247" s="117">
        <v>0</v>
      </c>
    </row>
    <row r="248" spans="1:30" s="2" customFormat="1" ht="47.45" customHeight="1" outlineLevel="1" x14ac:dyDescent="0.2">
      <c r="A248" s="150" t="s">
        <v>1191</v>
      </c>
      <c r="B248" s="165" t="s">
        <v>1008</v>
      </c>
      <c r="C248" s="259">
        <f t="shared" si="198"/>
        <v>29.7</v>
      </c>
      <c r="D248" s="140">
        <f t="shared" si="199"/>
        <v>76629</v>
      </c>
      <c r="E248" s="259">
        <v>29.7</v>
      </c>
      <c r="F248" s="114">
        <f t="shared" si="200"/>
        <v>76629</v>
      </c>
      <c r="G248" s="114">
        <v>0</v>
      </c>
      <c r="H248" s="108">
        <v>72951</v>
      </c>
      <c r="I248" s="108">
        <v>3678</v>
      </c>
      <c r="J248" s="259">
        <v>0</v>
      </c>
      <c r="K248" s="117">
        <f t="shared" si="204"/>
        <v>0</v>
      </c>
      <c r="L248" s="117">
        <v>0</v>
      </c>
      <c r="M248" s="117">
        <v>0</v>
      </c>
      <c r="N248" s="117">
        <v>0</v>
      </c>
      <c r="O248" s="152">
        <v>0</v>
      </c>
      <c r="P248" s="117">
        <f t="shared" si="201"/>
        <v>0</v>
      </c>
      <c r="Q248" s="117">
        <v>0</v>
      </c>
      <c r="R248" s="117">
        <v>0</v>
      </c>
      <c r="S248" s="117">
        <v>0</v>
      </c>
      <c r="T248" s="152">
        <v>0</v>
      </c>
      <c r="U248" s="117">
        <f t="shared" si="202"/>
        <v>0</v>
      </c>
      <c r="V248" s="117">
        <v>0</v>
      </c>
      <c r="W248" s="117">
        <v>0</v>
      </c>
      <c r="X248" s="117">
        <v>0</v>
      </c>
      <c r="Y248" s="152">
        <v>0</v>
      </c>
      <c r="Z248" s="117">
        <f t="shared" si="203"/>
        <v>0</v>
      </c>
      <c r="AA248" s="117">
        <v>0</v>
      </c>
      <c r="AB248" s="117">
        <v>0</v>
      </c>
      <c r="AC248" s="117">
        <v>0</v>
      </c>
    </row>
    <row r="249" spans="1:30" s="2" customFormat="1" ht="28.5" customHeight="1" outlineLevel="1" x14ac:dyDescent="0.2">
      <c r="A249" s="150" t="s">
        <v>1192</v>
      </c>
      <c r="B249" s="165" t="s">
        <v>1009</v>
      </c>
      <c r="C249" s="259">
        <f t="shared" si="198"/>
        <v>32.51</v>
      </c>
      <c r="D249" s="140">
        <f t="shared" si="199"/>
        <v>109670</v>
      </c>
      <c r="E249" s="166">
        <v>32.51</v>
      </c>
      <c r="F249" s="114">
        <f t="shared" si="200"/>
        <v>109670</v>
      </c>
      <c r="G249" s="114">
        <v>0</v>
      </c>
      <c r="H249" s="108">
        <v>104406</v>
      </c>
      <c r="I249" s="108">
        <v>5264</v>
      </c>
      <c r="J249" s="259">
        <v>0</v>
      </c>
      <c r="K249" s="117">
        <f t="shared" si="204"/>
        <v>0</v>
      </c>
      <c r="L249" s="117">
        <v>0</v>
      </c>
      <c r="M249" s="117">
        <v>0</v>
      </c>
      <c r="N249" s="117">
        <v>0</v>
      </c>
      <c r="O249" s="152">
        <v>0</v>
      </c>
      <c r="P249" s="117">
        <f t="shared" si="201"/>
        <v>0</v>
      </c>
      <c r="Q249" s="117">
        <v>0</v>
      </c>
      <c r="R249" s="117">
        <v>0</v>
      </c>
      <c r="S249" s="117">
        <v>0</v>
      </c>
      <c r="T249" s="152">
        <v>0</v>
      </c>
      <c r="U249" s="117">
        <f t="shared" si="202"/>
        <v>0</v>
      </c>
      <c r="V249" s="117">
        <v>0</v>
      </c>
      <c r="W249" s="117">
        <v>0</v>
      </c>
      <c r="X249" s="117">
        <v>0</v>
      </c>
      <c r="Y249" s="152">
        <v>0</v>
      </c>
      <c r="Z249" s="117">
        <f t="shared" si="203"/>
        <v>0</v>
      </c>
      <c r="AA249" s="117">
        <v>0</v>
      </c>
      <c r="AB249" s="117">
        <v>0</v>
      </c>
      <c r="AC249" s="117">
        <v>0</v>
      </c>
    </row>
    <row r="250" spans="1:30" s="4" customFormat="1" ht="30" customHeight="1" outlineLevel="1" x14ac:dyDescent="0.2">
      <c r="A250" s="150" t="s">
        <v>1193</v>
      </c>
      <c r="B250" s="171" t="s">
        <v>1010</v>
      </c>
      <c r="C250" s="259">
        <f t="shared" si="198"/>
        <v>2.0699999999999998</v>
      </c>
      <c r="D250" s="140">
        <f t="shared" si="199"/>
        <v>3457</v>
      </c>
      <c r="E250" s="138">
        <v>2.0699999999999998</v>
      </c>
      <c r="F250" s="114">
        <f t="shared" si="200"/>
        <v>3457</v>
      </c>
      <c r="G250" s="114">
        <v>0</v>
      </c>
      <c r="H250" s="108">
        <v>3291</v>
      </c>
      <c r="I250" s="114">
        <v>166</v>
      </c>
      <c r="J250" s="259">
        <v>0</v>
      </c>
      <c r="K250" s="117">
        <f t="shared" si="204"/>
        <v>0</v>
      </c>
      <c r="L250" s="117">
        <v>0</v>
      </c>
      <c r="M250" s="117">
        <v>0</v>
      </c>
      <c r="N250" s="117">
        <v>0</v>
      </c>
      <c r="O250" s="152">
        <v>0</v>
      </c>
      <c r="P250" s="117">
        <f t="shared" si="201"/>
        <v>0</v>
      </c>
      <c r="Q250" s="117">
        <v>0</v>
      </c>
      <c r="R250" s="117">
        <v>0</v>
      </c>
      <c r="S250" s="117">
        <v>0</v>
      </c>
      <c r="T250" s="152">
        <v>0</v>
      </c>
      <c r="U250" s="117">
        <f t="shared" si="202"/>
        <v>0</v>
      </c>
      <c r="V250" s="117">
        <v>0</v>
      </c>
      <c r="W250" s="117">
        <v>0</v>
      </c>
      <c r="X250" s="117">
        <v>0</v>
      </c>
      <c r="Y250" s="152">
        <v>0</v>
      </c>
      <c r="Z250" s="117">
        <f t="shared" si="203"/>
        <v>0</v>
      </c>
      <c r="AA250" s="117">
        <v>0</v>
      </c>
      <c r="AB250" s="117">
        <v>0</v>
      </c>
      <c r="AC250" s="117">
        <v>0</v>
      </c>
    </row>
    <row r="251" spans="1:30" s="4" customFormat="1" ht="61.5" customHeight="1" outlineLevel="1" x14ac:dyDescent="0.2">
      <c r="A251" s="150" t="s">
        <v>1194</v>
      </c>
      <c r="B251" s="171" t="s">
        <v>1391</v>
      </c>
      <c r="C251" s="259">
        <f t="shared" si="198"/>
        <v>45.6</v>
      </c>
      <c r="D251" s="140">
        <f t="shared" si="199"/>
        <v>156330</v>
      </c>
      <c r="E251" s="138">
        <v>45.6</v>
      </c>
      <c r="F251" s="114">
        <f t="shared" si="200"/>
        <v>74058</v>
      </c>
      <c r="G251" s="114">
        <v>0</v>
      </c>
      <c r="H251" s="108">
        <v>70503</v>
      </c>
      <c r="I251" s="114">
        <v>3555</v>
      </c>
      <c r="J251" s="259">
        <v>0</v>
      </c>
      <c r="K251" s="117">
        <f t="shared" si="204"/>
        <v>82272</v>
      </c>
      <c r="L251" s="117">
        <v>0</v>
      </c>
      <c r="M251" s="117">
        <v>77500</v>
      </c>
      <c r="N251" s="117">
        <v>4772</v>
      </c>
      <c r="O251" s="152">
        <v>0</v>
      </c>
      <c r="P251" s="117">
        <f t="shared" si="201"/>
        <v>0</v>
      </c>
      <c r="Q251" s="117">
        <v>0</v>
      </c>
      <c r="R251" s="117">
        <v>0</v>
      </c>
      <c r="S251" s="117">
        <v>0</v>
      </c>
      <c r="T251" s="152">
        <v>0</v>
      </c>
      <c r="U251" s="117">
        <f t="shared" si="202"/>
        <v>0</v>
      </c>
      <c r="V251" s="117">
        <v>0</v>
      </c>
      <c r="W251" s="117">
        <v>0</v>
      </c>
      <c r="X251" s="117">
        <v>0</v>
      </c>
      <c r="Y251" s="152">
        <v>0</v>
      </c>
      <c r="Z251" s="117">
        <f t="shared" si="203"/>
        <v>0</v>
      </c>
      <c r="AA251" s="117">
        <v>0</v>
      </c>
      <c r="AB251" s="117">
        <v>0</v>
      </c>
      <c r="AC251" s="117">
        <v>0</v>
      </c>
    </row>
    <row r="252" spans="1:30" s="4" customFormat="1" ht="36.75" customHeight="1" outlineLevel="1" x14ac:dyDescent="0.2">
      <c r="A252" s="150" t="s">
        <v>1195</v>
      </c>
      <c r="B252" s="171" t="s">
        <v>944</v>
      </c>
      <c r="C252" s="259">
        <f t="shared" ref="C252" si="205">E252+J252+O252+T252+Y252</f>
        <v>1.59</v>
      </c>
      <c r="D252" s="140">
        <f>F252+K252+P252+U252+Z252</f>
        <v>3910</v>
      </c>
      <c r="E252" s="138">
        <v>1.59</v>
      </c>
      <c r="F252" s="114">
        <f t="shared" si="200"/>
        <v>3910</v>
      </c>
      <c r="G252" s="114">
        <v>0</v>
      </c>
      <c r="H252" s="108">
        <v>3722</v>
      </c>
      <c r="I252" s="114">
        <v>188</v>
      </c>
      <c r="J252" s="259">
        <v>0</v>
      </c>
      <c r="K252" s="117">
        <f t="shared" si="204"/>
        <v>0</v>
      </c>
      <c r="L252" s="117">
        <v>0</v>
      </c>
      <c r="M252" s="117">
        <v>0</v>
      </c>
      <c r="N252" s="117">
        <v>0</v>
      </c>
      <c r="O252" s="152">
        <v>0</v>
      </c>
      <c r="P252" s="117">
        <f t="shared" si="201"/>
        <v>0</v>
      </c>
      <c r="Q252" s="117">
        <v>0</v>
      </c>
      <c r="R252" s="117">
        <v>0</v>
      </c>
      <c r="S252" s="117">
        <v>0</v>
      </c>
      <c r="T252" s="152">
        <v>0</v>
      </c>
      <c r="U252" s="117">
        <f t="shared" si="202"/>
        <v>0</v>
      </c>
      <c r="V252" s="117">
        <v>0</v>
      </c>
      <c r="W252" s="117">
        <v>0</v>
      </c>
      <c r="X252" s="117">
        <v>0</v>
      </c>
      <c r="Y252" s="152">
        <v>0</v>
      </c>
      <c r="Z252" s="117">
        <f t="shared" si="203"/>
        <v>0</v>
      </c>
      <c r="AA252" s="117">
        <v>0</v>
      </c>
      <c r="AB252" s="117">
        <v>0</v>
      </c>
      <c r="AC252" s="117">
        <v>0</v>
      </c>
    </row>
    <row r="253" spans="1:30" s="4" customFormat="1" ht="27.75" customHeight="1" outlineLevel="1" x14ac:dyDescent="0.2">
      <c r="A253" s="150" t="s">
        <v>1196</v>
      </c>
      <c r="B253" s="171" t="s">
        <v>1574</v>
      </c>
      <c r="C253" s="259">
        <f>E253+J253+O253+T253+Y253</f>
        <v>2.7109999999999999</v>
      </c>
      <c r="D253" s="140">
        <f>F253+K253+P253+U253+Z253</f>
        <v>123539</v>
      </c>
      <c r="E253" s="138">
        <v>0</v>
      </c>
      <c r="F253" s="114">
        <f>G253+H253+I253</f>
        <v>0</v>
      </c>
      <c r="G253" s="114">
        <v>0</v>
      </c>
      <c r="H253" s="108">
        <v>0</v>
      </c>
      <c r="I253" s="108">
        <v>0</v>
      </c>
      <c r="J253" s="259">
        <v>0</v>
      </c>
      <c r="K253" s="117">
        <f>L253+M253+N253</f>
        <v>0</v>
      </c>
      <c r="L253" s="117">
        <v>0</v>
      </c>
      <c r="M253" s="117">
        <v>0</v>
      </c>
      <c r="N253" s="117">
        <v>0</v>
      </c>
      <c r="O253" s="152">
        <v>0</v>
      </c>
      <c r="P253" s="117">
        <f>Q253+R253+S253</f>
        <v>29717</v>
      </c>
      <c r="Q253" s="117">
        <v>0</v>
      </c>
      <c r="R253" s="117">
        <v>27993</v>
      </c>
      <c r="S253" s="117">
        <v>1724</v>
      </c>
      <c r="T253" s="259">
        <v>0</v>
      </c>
      <c r="U253" s="117">
        <f>V253+W253+X253</f>
        <v>0</v>
      </c>
      <c r="V253" s="117">
        <v>0</v>
      </c>
      <c r="W253" s="117">
        <v>0</v>
      </c>
      <c r="X253" s="117">
        <v>0</v>
      </c>
      <c r="Y253" s="152">
        <v>2.7109999999999999</v>
      </c>
      <c r="Z253" s="117">
        <v>93822</v>
      </c>
      <c r="AA253" s="117">
        <v>0</v>
      </c>
      <c r="AB253" s="117">
        <v>88380</v>
      </c>
      <c r="AC253" s="117">
        <v>5442</v>
      </c>
    </row>
    <row r="254" spans="1:30" s="4" customFormat="1" ht="27.75" customHeight="1" outlineLevel="1" x14ac:dyDescent="0.2">
      <c r="A254" s="150" t="s">
        <v>1197</v>
      </c>
      <c r="B254" s="171" t="s">
        <v>1572</v>
      </c>
      <c r="C254" s="259">
        <f>E254+J254+O254+T254+Y254</f>
        <v>0</v>
      </c>
      <c r="D254" s="140">
        <f>F254+K254+P254+U254+Z254</f>
        <v>24717</v>
      </c>
      <c r="E254" s="138">
        <v>0</v>
      </c>
      <c r="F254" s="114">
        <f>G254+H254+I254</f>
        <v>0</v>
      </c>
      <c r="G254" s="114">
        <v>0</v>
      </c>
      <c r="H254" s="108">
        <v>0</v>
      </c>
      <c r="I254" s="108">
        <v>0</v>
      </c>
      <c r="J254" s="259">
        <v>0</v>
      </c>
      <c r="K254" s="117">
        <f>L254+M254+N254</f>
        <v>0</v>
      </c>
      <c r="L254" s="117">
        <v>0</v>
      </c>
      <c r="M254" s="117">
        <v>0</v>
      </c>
      <c r="N254" s="117">
        <v>0</v>
      </c>
      <c r="O254" s="152">
        <v>0</v>
      </c>
      <c r="P254" s="117">
        <f>Q254+R254+S254</f>
        <v>24717</v>
      </c>
      <c r="Q254" s="117">
        <v>0</v>
      </c>
      <c r="R254" s="117">
        <v>23284</v>
      </c>
      <c r="S254" s="117">
        <v>1433</v>
      </c>
      <c r="T254" s="259">
        <v>0</v>
      </c>
      <c r="U254" s="117">
        <f>V254+W254+X254</f>
        <v>0</v>
      </c>
      <c r="V254" s="117">
        <v>0</v>
      </c>
      <c r="W254" s="117">
        <v>0</v>
      </c>
      <c r="X254" s="117">
        <v>0</v>
      </c>
      <c r="Y254" s="152">
        <v>0</v>
      </c>
      <c r="Z254" s="117">
        <v>0</v>
      </c>
      <c r="AA254" s="117">
        <v>0</v>
      </c>
      <c r="AB254" s="117">
        <v>0</v>
      </c>
      <c r="AC254" s="117">
        <v>0</v>
      </c>
    </row>
    <row r="255" spans="1:30" s="4" customFormat="1" ht="27.75" customHeight="1" outlineLevel="1" x14ac:dyDescent="0.2">
      <c r="A255" s="150" t="s">
        <v>1198</v>
      </c>
      <c r="B255" s="171" t="s">
        <v>1175</v>
      </c>
      <c r="C255" s="259">
        <f t="shared" ref="C255:C260" si="206">E255+J255+O255+T255+Y255</f>
        <v>2.81</v>
      </c>
      <c r="D255" s="140">
        <f t="shared" ref="D255:D260" si="207">F255+K255+P255+U255+Z255</f>
        <v>63507</v>
      </c>
      <c r="E255" s="138">
        <v>0</v>
      </c>
      <c r="F255" s="114">
        <f t="shared" ref="F255:F260" si="208">G255+H255+I255</f>
        <v>0</v>
      </c>
      <c r="G255" s="114">
        <v>0</v>
      </c>
      <c r="H255" s="108">
        <v>0</v>
      </c>
      <c r="I255" s="108">
        <v>0</v>
      </c>
      <c r="J255" s="259">
        <v>2.81</v>
      </c>
      <c r="K255" s="117">
        <f t="shared" si="204"/>
        <v>63507</v>
      </c>
      <c r="L255" s="117">
        <v>0</v>
      </c>
      <c r="M255" s="117">
        <v>59824</v>
      </c>
      <c r="N255" s="117">
        <v>3683</v>
      </c>
      <c r="O255" s="152">
        <v>0</v>
      </c>
      <c r="P255" s="117">
        <f t="shared" ref="P255:P260" si="209">Q255+R255+S255</f>
        <v>0</v>
      </c>
      <c r="Q255" s="117">
        <v>0</v>
      </c>
      <c r="R255" s="117">
        <v>0</v>
      </c>
      <c r="S255" s="117">
        <v>0</v>
      </c>
      <c r="T255" s="152">
        <v>0</v>
      </c>
      <c r="U255" s="117">
        <f t="shared" ref="U255:U260" si="210">V255+W255+X255</f>
        <v>0</v>
      </c>
      <c r="V255" s="117">
        <v>0</v>
      </c>
      <c r="W255" s="117">
        <v>0</v>
      </c>
      <c r="X255" s="117">
        <v>0</v>
      </c>
      <c r="Y255" s="152">
        <v>0</v>
      </c>
      <c r="Z255" s="117">
        <f t="shared" ref="Z255:Z260" si="211">AA255+AB255+AC255</f>
        <v>0</v>
      </c>
      <c r="AA255" s="117">
        <v>0</v>
      </c>
      <c r="AB255" s="117">
        <v>0</v>
      </c>
      <c r="AC255" s="117">
        <v>0</v>
      </c>
    </row>
    <row r="256" spans="1:30" s="4" customFormat="1" ht="33" customHeight="1" outlineLevel="1" x14ac:dyDescent="0.2">
      <c r="A256" s="150" t="s">
        <v>1199</v>
      </c>
      <c r="B256" s="171" t="s">
        <v>1176</v>
      </c>
      <c r="C256" s="259">
        <f t="shared" si="206"/>
        <v>3.97</v>
      </c>
      <c r="D256" s="140">
        <f t="shared" si="207"/>
        <v>175721</v>
      </c>
      <c r="E256" s="138">
        <v>0</v>
      </c>
      <c r="F256" s="114">
        <f t="shared" si="208"/>
        <v>0</v>
      </c>
      <c r="G256" s="114">
        <v>0</v>
      </c>
      <c r="H256" s="108">
        <v>0</v>
      </c>
      <c r="I256" s="108">
        <v>0</v>
      </c>
      <c r="J256" s="259">
        <v>3.97</v>
      </c>
      <c r="K256" s="117">
        <f t="shared" si="204"/>
        <v>175721</v>
      </c>
      <c r="L256" s="117">
        <v>0</v>
      </c>
      <c r="M256" s="117">
        <v>165529</v>
      </c>
      <c r="N256" s="117">
        <v>10192</v>
      </c>
      <c r="O256" s="152">
        <v>0</v>
      </c>
      <c r="P256" s="117">
        <f t="shared" si="209"/>
        <v>0</v>
      </c>
      <c r="Q256" s="117">
        <v>0</v>
      </c>
      <c r="R256" s="117">
        <v>0</v>
      </c>
      <c r="S256" s="117">
        <v>0</v>
      </c>
      <c r="T256" s="152">
        <v>0</v>
      </c>
      <c r="U256" s="117">
        <f t="shared" si="210"/>
        <v>0</v>
      </c>
      <c r="V256" s="117">
        <v>0</v>
      </c>
      <c r="W256" s="117">
        <v>0</v>
      </c>
      <c r="X256" s="117">
        <v>0</v>
      </c>
      <c r="Y256" s="152">
        <v>0</v>
      </c>
      <c r="Z256" s="117">
        <f t="shared" si="211"/>
        <v>0</v>
      </c>
      <c r="AA256" s="117">
        <v>0</v>
      </c>
      <c r="AB256" s="117">
        <v>0</v>
      </c>
      <c r="AC256" s="117">
        <v>0</v>
      </c>
    </row>
    <row r="257" spans="1:29" s="4" customFormat="1" ht="41.25" customHeight="1" outlineLevel="1" x14ac:dyDescent="0.2">
      <c r="A257" s="150" t="s">
        <v>1200</v>
      </c>
      <c r="B257" s="171" t="s">
        <v>1177</v>
      </c>
      <c r="C257" s="259">
        <f t="shared" si="206"/>
        <v>0.86</v>
      </c>
      <c r="D257" s="140">
        <f t="shared" si="207"/>
        <v>27691</v>
      </c>
      <c r="E257" s="138">
        <v>0</v>
      </c>
      <c r="F257" s="114">
        <f t="shared" si="208"/>
        <v>0</v>
      </c>
      <c r="G257" s="114">
        <v>0</v>
      </c>
      <c r="H257" s="108">
        <v>0</v>
      </c>
      <c r="I257" s="108">
        <v>0</v>
      </c>
      <c r="J257" s="259">
        <v>0.86</v>
      </c>
      <c r="K257" s="117">
        <f t="shared" si="204"/>
        <v>27691</v>
      </c>
      <c r="L257" s="117">
        <v>0</v>
      </c>
      <c r="M257" s="117">
        <v>26085</v>
      </c>
      <c r="N257" s="117">
        <v>1606</v>
      </c>
      <c r="O257" s="152">
        <v>0</v>
      </c>
      <c r="P257" s="117">
        <f t="shared" si="209"/>
        <v>0</v>
      </c>
      <c r="Q257" s="117">
        <v>0</v>
      </c>
      <c r="R257" s="117">
        <v>0</v>
      </c>
      <c r="S257" s="117">
        <v>0</v>
      </c>
      <c r="T257" s="152">
        <v>0</v>
      </c>
      <c r="U257" s="117">
        <f t="shared" si="210"/>
        <v>0</v>
      </c>
      <c r="V257" s="117">
        <v>0</v>
      </c>
      <c r="W257" s="117">
        <v>0</v>
      </c>
      <c r="X257" s="117">
        <v>0</v>
      </c>
      <c r="Y257" s="152">
        <v>0</v>
      </c>
      <c r="Z257" s="117">
        <f t="shared" si="211"/>
        <v>0</v>
      </c>
      <c r="AA257" s="117">
        <v>0</v>
      </c>
      <c r="AB257" s="117">
        <v>0</v>
      </c>
      <c r="AC257" s="117">
        <v>0</v>
      </c>
    </row>
    <row r="258" spans="1:29" s="4" customFormat="1" ht="25.5" customHeight="1" outlineLevel="1" x14ac:dyDescent="0.2">
      <c r="A258" s="150" t="s">
        <v>1209</v>
      </c>
      <c r="B258" s="171" t="s">
        <v>1178</v>
      </c>
      <c r="C258" s="259">
        <f t="shared" si="206"/>
        <v>3.3319999999999999</v>
      </c>
      <c r="D258" s="140">
        <f t="shared" si="207"/>
        <v>104913</v>
      </c>
      <c r="E258" s="138">
        <v>0</v>
      </c>
      <c r="F258" s="114">
        <f t="shared" si="208"/>
        <v>0</v>
      </c>
      <c r="G258" s="114">
        <v>0</v>
      </c>
      <c r="H258" s="108">
        <v>0</v>
      </c>
      <c r="I258" s="108">
        <v>0</v>
      </c>
      <c r="J258" s="259">
        <v>3.3319999999999999</v>
      </c>
      <c r="K258" s="117">
        <f t="shared" si="204"/>
        <v>104913</v>
      </c>
      <c r="L258" s="117">
        <v>0</v>
      </c>
      <c r="M258" s="117">
        <v>98828</v>
      </c>
      <c r="N258" s="117">
        <v>6085</v>
      </c>
      <c r="O258" s="152">
        <v>0</v>
      </c>
      <c r="P258" s="117">
        <f t="shared" si="209"/>
        <v>0</v>
      </c>
      <c r="Q258" s="117">
        <v>0</v>
      </c>
      <c r="R258" s="117">
        <v>0</v>
      </c>
      <c r="S258" s="117">
        <v>0</v>
      </c>
      <c r="T258" s="152">
        <v>0</v>
      </c>
      <c r="U258" s="117">
        <f t="shared" si="210"/>
        <v>0</v>
      </c>
      <c r="V258" s="117">
        <v>0</v>
      </c>
      <c r="W258" s="117">
        <v>0</v>
      </c>
      <c r="X258" s="117">
        <v>0</v>
      </c>
      <c r="Y258" s="152">
        <v>0</v>
      </c>
      <c r="Z258" s="117">
        <f t="shared" si="211"/>
        <v>0</v>
      </c>
      <c r="AA258" s="117">
        <v>0</v>
      </c>
      <c r="AB258" s="117">
        <v>0</v>
      </c>
      <c r="AC258" s="117">
        <v>0</v>
      </c>
    </row>
    <row r="259" spans="1:29" s="4" customFormat="1" ht="28.5" customHeight="1" outlineLevel="1" x14ac:dyDescent="0.2">
      <c r="A259" s="150" t="s">
        <v>1315</v>
      </c>
      <c r="B259" s="171" t="s">
        <v>1179</v>
      </c>
      <c r="C259" s="259">
        <f t="shared" si="206"/>
        <v>1</v>
      </c>
      <c r="D259" s="140">
        <f t="shared" si="207"/>
        <v>26543</v>
      </c>
      <c r="E259" s="138">
        <v>0</v>
      </c>
      <c r="F259" s="114">
        <f t="shared" si="208"/>
        <v>0</v>
      </c>
      <c r="G259" s="114">
        <v>0</v>
      </c>
      <c r="H259" s="108">
        <v>0</v>
      </c>
      <c r="I259" s="108">
        <v>0</v>
      </c>
      <c r="J259" s="259">
        <v>1</v>
      </c>
      <c r="K259" s="117">
        <f t="shared" si="204"/>
        <v>26543</v>
      </c>
      <c r="L259" s="117">
        <v>0</v>
      </c>
      <c r="M259" s="117">
        <v>25003</v>
      </c>
      <c r="N259" s="117">
        <v>1540</v>
      </c>
      <c r="O259" s="152">
        <v>0</v>
      </c>
      <c r="P259" s="117">
        <f t="shared" si="209"/>
        <v>0</v>
      </c>
      <c r="Q259" s="117">
        <v>0</v>
      </c>
      <c r="R259" s="117">
        <v>0</v>
      </c>
      <c r="S259" s="117">
        <v>0</v>
      </c>
      <c r="T259" s="152">
        <v>0</v>
      </c>
      <c r="U259" s="117">
        <f t="shared" si="210"/>
        <v>0</v>
      </c>
      <c r="V259" s="117">
        <v>0</v>
      </c>
      <c r="W259" s="117">
        <v>0</v>
      </c>
      <c r="X259" s="117">
        <v>0</v>
      </c>
      <c r="Y259" s="152">
        <v>0</v>
      </c>
      <c r="Z259" s="117">
        <f t="shared" si="211"/>
        <v>0</v>
      </c>
      <c r="AA259" s="117">
        <v>0</v>
      </c>
      <c r="AB259" s="117">
        <v>0</v>
      </c>
      <c r="AC259" s="117">
        <v>0</v>
      </c>
    </row>
    <row r="260" spans="1:29" s="4" customFormat="1" ht="31.5" customHeight="1" outlineLevel="1" x14ac:dyDescent="0.2">
      <c r="A260" s="150" t="s">
        <v>1345</v>
      </c>
      <c r="B260" s="171" t="s">
        <v>1180</v>
      </c>
      <c r="C260" s="259">
        <f t="shared" si="206"/>
        <v>1.02</v>
      </c>
      <c r="D260" s="140">
        <f t="shared" si="207"/>
        <v>20712</v>
      </c>
      <c r="E260" s="138">
        <v>0</v>
      </c>
      <c r="F260" s="114">
        <f t="shared" si="208"/>
        <v>0</v>
      </c>
      <c r="G260" s="114">
        <v>0</v>
      </c>
      <c r="H260" s="108">
        <v>0</v>
      </c>
      <c r="I260" s="108">
        <v>0</v>
      </c>
      <c r="J260" s="259">
        <v>1.02</v>
      </c>
      <c r="K260" s="117">
        <f t="shared" si="204"/>
        <v>20712</v>
      </c>
      <c r="L260" s="117">
        <v>0</v>
      </c>
      <c r="M260" s="117">
        <v>19511</v>
      </c>
      <c r="N260" s="117">
        <v>1201</v>
      </c>
      <c r="O260" s="152">
        <v>0</v>
      </c>
      <c r="P260" s="117">
        <f t="shared" si="209"/>
        <v>0</v>
      </c>
      <c r="Q260" s="117">
        <v>0</v>
      </c>
      <c r="R260" s="117">
        <v>0</v>
      </c>
      <c r="S260" s="117">
        <v>0</v>
      </c>
      <c r="T260" s="152">
        <v>0</v>
      </c>
      <c r="U260" s="117">
        <f t="shared" si="210"/>
        <v>0</v>
      </c>
      <c r="V260" s="117">
        <v>0</v>
      </c>
      <c r="W260" s="117">
        <v>0</v>
      </c>
      <c r="X260" s="117">
        <v>0</v>
      </c>
      <c r="Y260" s="152">
        <v>0</v>
      </c>
      <c r="Z260" s="117">
        <f t="shared" si="211"/>
        <v>0</v>
      </c>
      <c r="AA260" s="117">
        <v>0</v>
      </c>
      <c r="AB260" s="117">
        <v>0</v>
      </c>
      <c r="AC260" s="117">
        <v>0</v>
      </c>
    </row>
    <row r="261" spans="1:29" s="4" customFormat="1" ht="46.9" customHeight="1" outlineLevel="1" x14ac:dyDescent="0.2">
      <c r="A261" s="150" t="s">
        <v>1409</v>
      </c>
      <c r="B261" s="171" t="s">
        <v>1181</v>
      </c>
      <c r="C261" s="259">
        <f t="shared" ref="C261:C268" si="212">E261+J261+O261+T261+Y261</f>
        <v>0.30399999999999999</v>
      </c>
      <c r="D261" s="140">
        <f t="shared" ref="D261:D268" si="213">F261+K261+P261+U261+Z261</f>
        <v>15325</v>
      </c>
      <c r="E261" s="138">
        <v>0</v>
      </c>
      <c r="F261" s="114">
        <f t="shared" ref="F261:F268" si="214">G261+H261+I261</f>
        <v>0</v>
      </c>
      <c r="G261" s="114">
        <v>0</v>
      </c>
      <c r="H261" s="108">
        <v>0</v>
      </c>
      <c r="I261" s="108">
        <v>0</v>
      </c>
      <c r="J261" s="259">
        <v>0.30399999999999999</v>
      </c>
      <c r="K261" s="117">
        <f t="shared" si="204"/>
        <v>15325</v>
      </c>
      <c r="L261" s="117">
        <v>0</v>
      </c>
      <c r="M261" s="117">
        <v>14436</v>
      </c>
      <c r="N261" s="117">
        <v>889</v>
      </c>
      <c r="O261" s="152">
        <v>0</v>
      </c>
      <c r="P261" s="117">
        <f t="shared" ref="P261:P268" si="215">Q261+R261+S261</f>
        <v>0</v>
      </c>
      <c r="Q261" s="117">
        <v>0</v>
      </c>
      <c r="R261" s="117">
        <v>0</v>
      </c>
      <c r="S261" s="117">
        <v>0</v>
      </c>
      <c r="T261" s="152">
        <v>0</v>
      </c>
      <c r="U261" s="117">
        <f t="shared" ref="U261:U268" si="216">V261+W261+X261</f>
        <v>0</v>
      </c>
      <c r="V261" s="117">
        <v>0</v>
      </c>
      <c r="W261" s="117">
        <v>0</v>
      </c>
      <c r="X261" s="117">
        <v>0</v>
      </c>
      <c r="Y261" s="152">
        <v>0</v>
      </c>
      <c r="Z261" s="117">
        <f t="shared" ref="Z261:Z268" si="217">AA261+AB261+AC261</f>
        <v>0</v>
      </c>
      <c r="AA261" s="117">
        <v>0</v>
      </c>
      <c r="AB261" s="117">
        <v>0</v>
      </c>
      <c r="AC261" s="117">
        <v>0</v>
      </c>
    </row>
    <row r="262" spans="1:29" s="4" customFormat="1" ht="40.5" customHeight="1" outlineLevel="1" x14ac:dyDescent="0.2">
      <c r="A262" s="150" t="s">
        <v>1410</v>
      </c>
      <c r="B262" s="171" t="s">
        <v>1390</v>
      </c>
      <c r="C262" s="259">
        <f t="shared" ref="C262" si="218">E262+J262+O262+T262+Y262</f>
        <v>0</v>
      </c>
      <c r="D262" s="140">
        <f t="shared" ref="D262" si="219">F262+K262+P262+U262+Z262</f>
        <v>11819</v>
      </c>
      <c r="E262" s="138">
        <v>0</v>
      </c>
      <c r="F262" s="114">
        <f t="shared" ref="F262" si="220">G262+H262+I262</f>
        <v>0</v>
      </c>
      <c r="G262" s="114">
        <v>0</v>
      </c>
      <c r="H262" s="108">
        <v>0</v>
      </c>
      <c r="I262" s="108">
        <v>0</v>
      </c>
      <c r="J262" s="259">
        <v>0</v>
      </c>
      <c r="K262" s="117">
        <f t="shared" si="204"/>
        <v>11819</v>
      </c>
      <c r="L262" s="117">
        <v>0</v>
      </c>
      <c r="M262" s="117">
        <v>11133</v>
      </c>
      <c r="N262" s="117">
        <v>686</v>
      </c>
      <c r="O262" s="152">
        <v>0</v>
      </c>
      <c r="P262" s="117">
        <f t="shared" ref="P262" si="221">Q262+R262+S262</f>
        <v>0</v>
      </c>
      <c r="Q262" s="117">
        <v>0</v>
      </c>
      <c r="R262" s="117">
        <v>0</v>
      </c>
      <c r="S262" s="117">
        <v>0</v>
      </c>
      <c r="T262" s="152">
        <v>0</v>
      </c>
      <c r="U262" s="117">
        <f t="shared" ref="U262" si="222">V262+W262+X262</f>
        <v>0</v>
      </c>
      <c r="V262" s="117">
        <v>0</v>
      </c>
      <c r="W262" s="117">
        <v>0</v>
      </c>
      <c r="X262" s="117">
        <v>0</v>
      </c>
      <c r="Y262" s="152">
        <v>0</v>
      </c>
      <c r="Z262" s="117">
        <f t="shared" ref="Z262" si="223">AA262+AB262+AC262</f>
        <v>0</v>
      </c>
      <c r="AA262" s="117">
        <v>0</v>
      </c>
      <c r="AB262" s="117">
        <v>0</v>
      </c>
      <c r="AC262" s="117">
        <v>0</v>
      </c>
    </row>
    <row r="263" spans="1:29" s="4" customFormat="1" ht="33" customHeight="1" outlineLevel="1" x14ac:dyDescent="0.2">
      <c r="A263" s="150" t="s">
        <v>1413</v>
      </c>
      <c r="B263" s="171" t="s">
        <v>1182</v>
      </c>
      <c r="C263" s="259">
        <f t="shared" si="212"/>
        <v>0</v>
      </c>
      <c r="D263" s="140">
        <f t="shared" si="213"/>
        <v>0</v>
      </c>
      <c r="E263" s="138">
        <v>0</v>
      </c>
      <c r="F263" s="114">
        <f t="shared" si="214"/>
        <v>0</v>
      </c>
      <c r="G263" s="114">
        <v>0</v>
      </c>
      <c r="H263" s="108">
        <v>0</v>
      </c>
      <c r="I263" s="108">
        <v>0</v>
      </c>
      <c r="J263" s="259">
        <v>0</v>
      </c>
      <c r="K263" s="117">
        <f t="shared" si="204"/>
        <v>0</v>
      </c>
      <c r="L263" s="117">
        <v>0</v>
      </c>
      <c r="M263" s="117">
        <v>0</v>
      </c>
      <c r="N263" s="117">
        <v>0</v>
      </c>
      <c r="O263" s="152">
        <v>0</v>
      </c>
      <c r="P263" s="117">
        <f t="shared" si="215"/>
        <v>0</v>
      </c>
      <c r="Q263" s="117">
        <v>0</v>
      </c>
      <c r="R263" s="117">
        <v>0</v>
      </c>
      <c r="S263" s="117">
        <v>0</v>
      </c>
      <c r="T263" s="152">
        <v>0</v>
      </c>
      <c r="U263" s="117">
        <f t="shared" si="216"/>
        <v>0</v>
      </c>
      <c r="V263" s="117">
        <v>0</v>
      </c>
      <c r="W263" s="117">
        <v>0</v>
      </c>
      <c r="X263" s="117">
        <v>0</v>
      </c>
      <c r="Y263" s="152">
        <v>0</v>
      </c>
      <c r="Z263" s="117">
        <f t="shared" si="217"/>
        <v>0</v>
      </c>
      <c r="AA263" s="117">
        <v>0</v>
      </c>
      <c r="AB263" s="117">
        <v>0</v>
      </c>
      <c r="AC263" s="117">
        <v>0</v>
      </c>
    </row>
    <row r="264" spans="1:29" s="4" customFormat="1" ht="31.9" customHeight="1" outlineLevel="1" x14ac:dyDescent="0.2">
      <c r="A264" s="150" t="s">
        <v>1414</v>
      </c>
      <c r="B264" s="171" t="s">
        <v>1183</v>
      </c>
      <c r="C264" s="259">
        <f t="shared" si="212"/>
        <v>0</v>
      </c>
      <c r="D264" s="140">
        <f t="shared" si="213"/>
        <v>158445</v>
      </c>
      <c r="E264" s="138">
        <v>0</v>
      </c>
      <c r="F264" s="114">
        <f t="shared" si="214"/>
        <v>0</v>
      </c>
      <c r="G264" s="114">
        <v>0</v>
      </c>
      <c r="H264" s="108">
        <v>0</v>
      </c>
      <c r="I264" s="108">
        <v>0</v>
      </c>
      <c r="J264" s="259">
        <v>0</v>
      </c>
      <c r="K264" s="117">
        <f t="shared" si="204"/>
        <v>0</v>
      </c>
      <c r="L264" s="117">
        <v>0</v>
      </c>
      <c r="M264" s="117">
        <v>0</v>
      </c>
      <c r="N264" s="117">
        <v>0</v>
      </c>
      <c r="O264" s="152">
        <v>0</v>
      </c>
      <c r="P264" s="117">
        <f>Q264+R264+S264</f>
        <v>158445</v>
      </c>
      <c r="Q264" s="117">
        <v>0</v>
      </c>
      <c r="R264" s="117">
        <v>149255</v>
      </c>
      <c r="S264" s="117">
        <v>9190</v>
      </c>
      <c r="T264" s="152">
        <v>0</v>
      </c>
      <c r="U264" s="117">
        <f t="shared" si="216"/>
        <v>0</v>
      </c>
      <c r="V264" s="117">
        <v>0</v>
      </c>
      <c r="W264" s="117">
        <v>0</v>
      </c>
      <c r="X264" s="117">
        <v>0</v>
      </c>
      <c r="Y264" s="152">
        <v>0</v>
      </c>
      <c r="Z264" s="117">
        <f t="shared" si="217"/>
        <v>0</v>
      </c>
      <c r="AA264" s="117">
        <v>0</v>
      </c>
      <c r="AB264" s="117">
        <v>0</v>
      </c>
      <c r="AC264" s="117">
        <v>0</v>
      </c>
    </row>
    <row r="265" spans="1:29" s="4" customFormat="1" ht="39.75" customHeight="1" outlineLevel="1" x14ac:dyDescent="0.2">
      <c r="A265" s="150" t="s">
        <v>1415</v>
      </c>
      <c r="B265" s="171" t="s">
        <v>1592</v>
      </c>
      <c r="C265" s="259">
        <f t="shared" si="212"/>
        <v>0</v>
      </c>
      <c r="D265" s="140">
        <f>F265+K265+P265+U265+Z265</f>
        <v>116775</v>
      </c>
      <c r="E265" s="138">
        <v>0</v>
      </c>
      <c r="F265" s="114">
        <f t="shared" si="214"/>
        <v>0</v>
      </c>
      <c r="G265" s="114">
        <v>0</v>
      </c>
      <c r="H265" s="108">
        <v>0</v>
      </c>
      <c r="I265" s="108">
        <v>0</v>
      </c>
      <c r="J265" s="259">
        <v>0</v>
      </c>
      <c r="K265" s="117">
        <f t="shared" si="204"/>
        <v>0</v>
      </c>
      <c r="L265" s="117">
        <v>0</v>
      </c>
      <c r="M265" s="117">
        <v>0</v>
      </c>
      <c r="N265" s="117">
        <v>0</v>
      </c>
      <c r="O265" s="152">
        <v>0</v>
      </c>
      <c r="P265" s="117">
        <f t="shared" si="215"/>
        <v>116775</v>
      </c>
      <c r="Q265" s="117">
        <v>0</v>
      </c>
      <c r="R265" s="117">
        <v>110002</v>
      </c>
      <c r="S265" s="117">
        <v>6773</v>
      </c>
      <c r="T265" s="152">
        <v>0</v>
      </c>
      <c r="U265" s="117">
        <f t="shared" si="216"/>
        <v>0</v>
      </c>
      <c r="V265" s="117">
        <v>0</v>
      </c>
      <c r="W265" s="117">
        <v>0</v>
      </c>
      <c r="X265" s="117">
        <v>0</v>
      </c>
      <c r="Y265" s="152">
        <v>0</v>
      </c>
      <c r="Z265" s="117">
        <f t="shared" si="217"/>
        <v>0</v>
      </c>
      <c r="AA265" s="117">
        <v>0</v>
      </c>
      <c r="AB265" s="117">
        <v>0</v>
      </c>
      <c r="AC265" s="117">
        <v>0</v>
      </c>
    </row>
    <row r="266" spans="1:29" s="4" customFormat="1" ht="37.9" customHeight="1" outlineLevel="1" x14ac:dyDescent="0.2">
      <c r="A266" s="150" t="s">
        <v>1549</v>
      </c>
      <c r="B266" s="171" t="s">
        <v>1184</v>
      </c>
      <c r="C266" s="259">
        <f t="shared" si="212"/>
        <v>0</v>
      </c>
      <c r="D266" s="140">
        <f t="shared" si="213"/>
        <v>13051</v>
      </c>
      <c r="E266" s="138">
        <v>0</v>
      </c>
      <c r="F266" s="114">
        <f t="shared" si="214"/>
        <v>0</v>
      </c>
      <c r="G266" s="114">
        <v>0</v>
      </c>
      <c r="H266" s="108">
        <v>0</v>
      </c>
      <c r="I266" s="108">
        <v>0</v>
      </c>
      <c r="J266" s="259">
        <v>0</v>
      </c>
      <c r="K266" s="117">
        <f t="shared" si="204"/>
        <v>0</v>
      </c>
      <c r="L266" s="117">
        <v>0</v>
      </c>
      <c r="M266" s="117">
        <v>0</v>
      </c>
      <c r="N266" s="117">
        <v>0</v>
      </c>
      <c r="O266" s="152">
        <v>0</v>
      </c>
      <c r="P266" s="117">
        <f t="shared" si="215"/>
        <v>13051</v>
      </c>
      <c r="Q266" s="117">
        <v>0</v>
      </c>
      <c r="R266" s="117">
        <v>12294</v>
      </c>
      <c r="S266" s="117">
        <v>757</v>
      </c>
      <c r="T266" s="152">
        <v>0</v>
      </c>
      <c r="U266" s="117">
        <f t="shared" si="216"/>
        <v>0</v>
      </c>
      <c r="V266" s="117">
        <v>0</v>
      </c>
      <c r="W266" s="117">
        <v>0</v>
      </c>
      <c r="X266" s="117">
        <v>0</v>
      </c>
      <c r="Y266" s="152">
        <v>0</v>
      </c>
      <c r="Z266" s="117">
        <f t="shared" si="217"/>
        <v>0</v>
      </c>
      <c r="AA266" s="117">
        <v>0</v>
      </c>
      <c r="AB266" s="117">
        <v>0</v>
      </c>
      <c r="AC266" s="117">
        <v>0</v>
      </c>
    </row>
    <row r="267" spans="1:29" s="4" customFormat="1" ht="33" customHeight="1" outlineLevel="1" x14ac:dyDescent="0.2">
      <c r="A267" s="150" t="s">
        <v>1550</v>
      </c>
      <c r="B267" s="171" t="s">
        <v>1185</v>
      </c>
      <c r="C267" s="259">
        <f t="shared" si="212"/>
        <v>0</v>
      </c>
      <c r="D267" s="140">
        <f t="shared" si="213"/>
        <v>0</v>
      </c>
      <c r="E267" s="138">
        <v>0</v>
      </c>
      <c r="F267" s="114">
        <f t="shared" si="214"/>
        <v>0</v>
      </c>
      <c r="G267" s="114">
        <v>0</v>
      </c>
      <c r="H267" s="108">
        <v>0</v>
      </c>
      <c r="I267" s="108">
        <v>0</v>
      </c>
      <c r="J267" s="259">
        <v>0</v>
      </c>
      <c r="K267" s="117">
        <f t="shared" si="204"/>
        <v>0</v>
      </c>
      <c r="L267" s="117">
        <v>0</v>
      </c>
      <c r="M267" s="117">
        <v>0</v>
      </c>
      <c r="N267" s="117">
        <v>0</v>
      </c>
      <c r="O267" s="152">
        <v>0</v>
      </c>
      <c r="P267" s="117">
        <f t="shared" si="215"/>
        <v>0</v>
      </c>
      <c r="Q267" s="117">
        <v>0</v>
      </c>
      <c r="R267" s="117">
        <v>0</v>
      </c>
      <c r="S267" s="117">
        <v>0</v>
      </c>
      <c r="T267" s="152">
        <v>0</v>
      </c>
      <c r="U267" s="117">
        <f t="shared" si="216"/>
        <v>0</v>
      </c>
      <c r="V267" s="117">
        <v>0</v>
      </c>
      <c r="W267" s="117">
        <v>0</v>
      </c>
      <c r="X267" s="117">
        <v>0</v>
      </c>
      <c r="Y267" s="152">
        <v>0</v>
      </c>
      <c r="Z267" s="117">
        <f t="shared" si="217"/>
        <v>0</v>
      </c>
      <c r="AA267" s="117">
        <v>0</v>
      </c>
      <c r="AB267" s="117">
        <v>0</v>
      </c>
      <c r="AC267" s="117">
        <v>0</v>
      </c>
    </row>
    <row r="268" spans="1:29" s="4" customFormat="1" ht="36" customHeight="1" outlineLevel="1" x14ac:dyDescent="0.2">
      <c r="A268" s="150" t="s">
        <v>1551</v>
      </c>
      <c r="B268" s="171" t="s">
        <v>1186</v>
      </c>
      <c r="C268" s="259">
        <f t="shared" si="212"/>
        <v>0</v>
      </c>
      <c r="D268" s="140">
        <f t="shared" si="213"/>
        <v>25678</v>
      </c>
      <c r="E268" s="138">
        <v>0</v>
      </c>
      <c r="F268" s="114">
        <f t="shared" si="214"/>
        <v>0</v>
      </c>
      <c r="G268" s="114">
        <v>0</v>
      </c>
      <c r="H268" s="108">
        <v>0</v>
      </c>
      <c r="I268" s="108">
        <v>0</v>
      </c>
      <c r="J268" s="259">
        <v>0</v>
      </c>
      <c r="K268" s="117">
        <f t="shared" si="204"/>
        <v>0</v>
      </c>
      <c r="L268" s="117">
        <v>0</v>
      </c>
      <c r="M268" s="117">
        <v>0</v>
      </c>
      <c r="N268" s="117">
        <v>0</v>
      </c>
      <c r="O268" s="152">
        <v>0</v>
      </c>
      <c r="P268" s="117">
        <f t="shared" si="215"/>
        <v>25678</v>
      </c>
      <c r="Q268" s="117">
        <v>0</v>
      </c>
      <c r="R268" s="117">
        <v>24189</v>
      </c>
      <c r="S268" s="117">
        <v>1489</v>
      </c>
      <c r="T268" s="152">
        <v>0</v>
      </c>
      <c r="U268" s="117">
        <f t="shared" si="216"/>
        <v>0</v>
      </c>
      <c r="V268" s="117">
        <v>0</v>
      </c>
      <c r="W268" s="117">
        <v>0</v>
      </c>
      <c r="X268" s="117">
        <v>0</v>
      </c>
      <c r="Y268" s="152">
        <v>0</v>
      </c>
      <c r="Z268" s="117">
        <f t="shared" si="217"/>
        <v>0</v>
      </c>
      <c r="AA268" s="117">
        <v>0</v>
      </c>
      <c r="AB268" s="117">
        <v>0</v>
      </c>
      <c r="AC268" s="117">
        <v>0</v>
      </c>
    </row>
    <row r="269" spans="1:29" s="4" customFormat="1" ht="36" customHeight="1" outlineLevel="1" x14ac:dyDescent="0.2">
      <c r="A269" s="150" t="s">
        <v>1552</v>
      </c>
      <c r="B269" s="171" t="s">
        <v>1545</v>
      </c>
      <c r="C269" s="259">
        <f t="shared" ref="C269:C273" si="224">E269+J269+O269+T269+Y269</f>
        <v>0.6</v>
      </c>
      <c r="D269" s="140">
        <f t="shared" ref="D269:D273" si="225">F269+K269+P269+U269+Z269</f>
        <v>307184</v>
      </c>
      <c r="E269" s="138">
        <v>0</v>
      </c>
      <c r="F269" s="114">
        <f t="shared" ref="F269:F273" si="226">G269+H269+I269</f>
        <v>0</v>
      </c>
      <c r="G269" s="114">
        <v>0</v>
      </c>
      <c r="H269" s="108">
        <v>0</v>
      </c>
      <c r="I269" s="108">
        <v>0</v>
      </c>
      <c r="J269" s="259">
        <v>0</v>
      </c>
      <c r="K269" s="117">
        <f t="shared" ref="K269:K273" si="227">L269+M269+N269</f>
        <v>0</v>
      </c>
      <c r="L269" s="117">
        <v>0</v>
      </c>
      <c r="M269" s="117">
        <v>0</v>
      </c>
      <c r="N269" s="117">
        <v>0</v>
      </c>
      <c r="O269" s="152">
        <v>0.6</v>
      </c>
      <c r="P269" s="117">
        <f t="shared" ref="P269:P273" si="228">Q269+R269+S269</f>
        <v>0</v>
      </c>
      <c r="Q269" s="117">
        <v>0</v>
      </c>
      <c r="R269" s="117">
        <v>0</v>
      </c>
      <c r="S269" s="117">
        <v>0</v>
      </c>
      <c r="T269" s="152">
        <v>0</v>
      </c>
      <c r="U269" s="117">
        <f t="shared" ref="U269:U273" si="229">V269+W269+X269</f>
        <v>307184</v>
      </c>
      <c r="V269" s="117">
        <v>0</v>
      </c>
      <c r="W269" s="117">
        <v>289367</v>
      </c>
      <c r="X269" s="117">
        <v>17817</v>
      </c>
      <c r="Y269" s="152">
        <v>0</v>
      </c>
      <c r="Z269" s="117">
        <f t="shared" ref="Z269:Z273" si="230">AA269+AB269+AC269</f>
        <v>0</v>
      </c>
      <c r="AA269" s="117">
        <v>0</v>
      </c>
      <c r="AB269" s="117">
        <v>0</v>
      </c>
      <c r="AC269" s="117">
        <v>0</v>
      </c>
    </row>
    <row r="270" spans="1:29" s="4" customFormat="1" ht="36" customHeight="1" outlineLevel="1" x14ac:dyDescent="0.2">
      <c r="A270" s="150" t="s">
        <v>1573</v>
      </c>
      <c r="B270" s="171" t="s">
        <v>1546</v>
      </c>
      <c r="C270" s="259">
        <f t="shared" si="224"/>
        <v>0.6</v>
      </c>
      <c r="D270" s="140">
        <f t="shared" si="225"/>
        <v>272278</v>
      </c>
      <c r="E270" s="138">
        <v>0</v>
      </c>
      <c r="F270" s="114">
        <f t="shared" si="226"/>
        <v>0</v>
      </c>
      <c r="G270" s="114">
        <v>0</v>
      </c>
      <c r="H270" s="108">
        <v>0</v>
      </c>
      <c r="I270" s="108">
        <v>0</v>
      </c>
      <c r="J270" s="259">
        <v>0</v>
      </c>
      <c r="K270" s="117">
        <f t="shared" si="227"/>
        <v>0</v>
      </c>
      <c r="L270" s="117">
        <v>0</v>
      </c>
      <c r="M270" s="117">
        <v>0</v>
      </c>
      <c r="N270" s="117">
        <v>0</v>
      </c>
      <c r="O270" s="152">
        <v>0.6</v>
      </c>
      <c r="P270" s="117">
        <f t="shared" si="228"/>
        <v>0</v>
      </c>
      <c r="Q270" s="117">
        <v>0</v>
      </c>
      <c r="R270" s="117">
        <v>0</v>
      </c>
      <c r="S270" s="117">
        <v>0</v>
      </c>
      <c r="T270" s="152">
        <v>0</v>
      </c>
      <c r="U270" s="117">
        <f t="shared" si="229"/>
        <v>272278</v>
      </c>
      <c r="V270" s="117">
        <v>0</v>
      </c>
      <c r="W270" s="117">
        <v>256486</v>
      </c>
      <c r="X270" s="117">
        <v>15792</v>
      </c>
      <c r="Y270" s="152">
        <v>0</v>
      </c>
      <c r="Z270" s="117">
        <f t="shared" si="230"/>
        <v>0</v>
      </c>
      <c r="AA270" s="117">
        <v>0</v>
      </c>
      <c r="AB270" s="117">
        <v>0</v>
      </c>
      <c r="AC270" s="117">
        <v>0</v>
      </c>
    </row>
    <row r="271" spans="1:29" s="4" customFormat="1" ht="36" customHeight="1" outlineLevel="1" x14ac:dyDescent="0.2">
      <c r="A271" s="150" t="s">
        <v>1576</v>
      </c>
      <c r="B271" s="171" t="s">
        <v>1547</v>
      </c>
      <c r="C271" s="259">
        <f t="shared" si="224"/>
        <v>0.6</v>
      </c>
      <c r="D271" s="140">
        <f t="shared" si="225"/>
        <v>98824</v>
      </c>
      <c r="E271" s="138">
        <v>0</v>
      </c>
      <c r="F271" s="114">
        <f t="shared" si="226"/>
        <v>0</v>
      </c>
      <c r="G271" s="114">
        <v>0</v>
      </c>
      <c r="H271" s="108">
        <v>0</v>
      </c>
      <c r="I271" s="108">
        <v>0</v>
      </c>
      <c r="J271" s="259">
        <v>0</v>
      </c>
      <c r="K271" s="117">
        <f t="shared" si="227"/>
        <v>0</v>
      </c>
      <c r="L271" s="117">
        <v>0</v>
      </c>
      <c r="M271" s="117">
        <v>0</v>
      </c>
      <c r="N271" s="117">
        <v>0</v>
      </c>
      <c r="O271" s="152">
        <v>0.6</v>
      </c>
      <c r="P271" s="117">
        <f t="shared" si="228"/>
        <v>0</v>
      </c>
      <c r="Q271" s="117">
        <v>0</v>
      </c>
      <c r="R271" s="117">
        <v>0</v>
      </c>
      <c r="S271" s="117">
        <v>0</v>
      </c>
      <c r="T271" s="152">
        <v>0</v>
      </c>
      <c r="U271" s="117">
        <f t="shared" si="229"/>
        <v>98824</v>
      </c>
      <c r="V271" s="117">
        <v>0</v>
      </c>
      <c r="W271" s="117">
        <v>93092</v>
      </c>
      <c r="X271" s="117">
        <v>5732</v>
      </c>
      <c r="Y271" s="152">
        <v>0</v>
      </c>
      <c r="Z271" s="117">
        <f t="shared" si="230"/>
        <v>0</v>
      </c>
      <c r="AA271" s="117">
        <v>0</v>
      </c>
      <c r="AB271" s="117">
        <v>0</v>
      </c>
      <c r="AC271" s="117">
        <v>0</v>
      </c>
    </row>
    <row r="272" spans="1:29" s="4" customFormat="1" ht="52.5" customHeight="1" outlineLevel="1" x14ac:dyDescent="0.2">
      <c r="A272" s="150" t="s">
        <v>1593</v>
      </c>
      <c r="B272" s="171" t="s">
        <v>1594</v>
      </c>
      <c r="C272" s="259">
        <f t="shared" ref="C272" si="231">E272+J272+O272+T272+Y272</f>
        <v>1.6</v>
      </c>
      <c r="D272" s="140">
        <f t="shared" ref="D272" si="232">F272+K272+P272+U272+Z272</f>
        <v>64814</v>
      </c>
      <c r="E272" s="138">
        <v>1</v>
      </c>
      <c r="F272" s="114">
        <f t="shared" ref="F272" si="233">G272+H272+I272</f>
        <v>0</v>
      </c>
      <c r="G272" s="114">
        <v>0</v>
      </c>
      <c r="H272" s="108">
        <v>0</v>
      </c>
      <c r="I272" s="108">
        <v>0</v>
      </c>
      <c r="J272" s="259">
        <v>0</v>
      </c>
      <c r="K272" s="117">
        <f t="shared" ref="K272" si="234">L272+M272+N272</f>
        <v>0</v>
      </c>
      <c r="L272" s="117">
        <v>0</v>
      </c>
      <c r="M272" s="117">
        <v>0</v>
      </c>
      <c r="N272" s="117">
        <v>0</v>
      </c>
      <c r="O272" s="152">
        <v>0.6</v>
      </c>
      <c r="P272" s="117">
        <f t="shared" ref="P272" si="235">Q272+R272+S272</f>
        <v>0</v>
      </c>
      <c r="Q272" s="117">
        <v>0</v>
      </c>
      <c r="R272" s="117">
        <v>0</v>
      </c>
      <c r="S272" s="117">
        <v>0</v>
      </c>
      <c r="T272" s="152">
        <v>0</v>
      </c>
      <c r="U272" s="117">
        <f t="shared" ref="U272" si="236">V272+W272+X272</f>
        <v>64814</v>
      </c>
      <c r="V272" s="117">
        <v>0</v>
      </c>
      <c r="W272" s="117">
        <v>61055</v>
      </c>
      <c r="X272" s="117">
        <v>3759</v>
      </c>
      <c r="Y272" s="152">
        <v>0</v>
      </c>
      <c r="Z272" s="117">
        <f t="shared" ref="Z272" si="237">AA272+AB272+AC272</f>
        <v>0</v>
      </c>
      <c r="AA272" s="117">
        <v>0</v>
      </c>
      <c r="AB272" s="117">
        <v>0</v>
      </c>
      <c r="AC272" s="117">
        <v>0</v>
      </c>
    </row>
    <row r="273" spans="1:31" s="4" customFormat="1" ht="36" customHeight="1" outlineLevel="1" x14ac:dyDescent="0.2">
      <c r="A273" s="150" t="s">
        <v>1600</v>
      </c>
      <c r="B273" s="171" t="s">
        <v>1548</v>
      </c>
      <c r="C273" s="259">
        <f t="shared" si="224"/>
        <v>0.6</v>
      </c>
      <c r="D273" s="140">
        <f t="shared" si="225"/>
        <v>0</v>
      </c>
      <c r="E273" s="138">
        <v>0</v>
      </c>
      <c r="F273" s="114">
        <f t="shared" si="226"/>
        <v>0</v>
      </c>
      <c r="G273" s="114">
        <v>0</v>
      </c>
      <c r="H273" s="108">
        <v>0</v>
      </c>
      <c r="I273" s="108">
        <v>0</v>
      </c>
      <c r="J273" s="259">
        <v>0</v>
      </c>
      <c r="K273" s="117">
        <f t="shared" si="227"/>
        <v>0</v>
      </c>
      <c r="L273" s="117">
        <v>0</v>
      </c>
      <c r="M273" s="117">
        <v>0</v>
      </c>
      <c r="N273" s="117">
        <v>0</v>
      </c>
      <c r="O273" s="152">
        <v>0.6</v>
      </c>
      <c r="P273" s="117">
        <f t="shared" si="228"/>
        <v>0</v>
      </c>
      <c r="Q273" s="117">
        <v>0</v>
      </c>
      <c r="R273" s="117">
        <v>0</v>
      </c>
      <c r="S273" s="117">
        <v>0</v>
      </c>
      <c r="T273" s="152">
        <v>0</v>
      </c>
      <c r="U273" s="117">
        <f t="shared" si="229"/>
        <v>0</v>
      </c>
      <c r="V273" s="117">
        <v>0</v>
      </c>
      <c r="W273" s="117">
        <v>0</v>
      </c>
      <c r="X273" s="117">
        <v>0</v>
      </c>
      <c r="Y273" s="152">
        <v>0</v>
      </c>
      <c r="Z273" s="117">
        <f t="shared" si="230"/>
        <v>0</v>
      </c>
      <c r="AA273" s="117">
        <v>0</v>
      </c>
      <c r="AB273" s="117">
        <v>0</v>
      </c>
      <c r="AC273" s="117">
        <v>0</v>
      </c>
    </row>
    <row r="274" spans="1:31" s="4" customFormat="1" ht="18.75" customHeight="1" outlineLevel="1" x14ac:dyDescent="0.2">
      <c r="A274" s="150"/>
      <c r="B274" s="171" t="s">
        <v>985</v>
      </c>
      <c r="C274" s="259">
        <f t="shared" ref="C274" si="238">E274+J274+O274+T274+Y274</f>
        <v>0</v>
      </c>
      <c r="D274" s="140">
        <f>F274+K274+P274+U274+Z274</f>
        <v>1.9</v>
      </c>
      <c r="E274" s="138">
        <v>0</v>
      </c>
      <c r="F274" s="114">
        <f>H274+I274</f>
        <v>0</v>
      </c>
      <c r="G274" s="114">
        <v>0</v>
      </c>
      <c r="H274" s="108">
        <v>0</v>
      </c>
      <c r="I274" s="108">
        <v>0</v>
      </c>
      <c r="J274" s="259">
        <v>0</v>
      </c>
      <c r="K274" s="117">
        <f t="shared" si="204"/>
        <v>1.9</v>
      </c>
      <c r="L274" s="117">
        <v>0</v>
      </c>
      <c r="M274" s="117">
        <v>1.9</v>
      </c>
      <c r="N274" s="117">
        <v>0</v>
      </c>
      <c r="O274" s="152">
        <v>0</v>
      </c>
      <c r="P274" s="117">
        <f t="shared" ref="P274" si="239">Q274+R274+S274</f>
        <v>0</v>
      </c>
      <c r="Q274" s="117">
        <v>0</v>
      </c>
      <c r="R274" s="117">
        <v>0</v>
      </c>
      <c r="S274" s="117">
        <v>0</v>
      </c>
      <c r="T274" s="152">
        <v>0</v>
      </c>
      <c r="U274" s="117">
        <f t="shared" ref="U274" si="240">V274+W274+X274</f>
        <v>0</v>
      </c>
      <c r="V274" s="117">
        <v>0</v>
      </c>
      <c r="W274" s="117">
        <v>0</v>
      </c>
      <c r="X274" s="117">
        <v>0</v>
      </c>
      <c r="Y274" s="152">
        <v>0</v>
      </c>
      <c r="Z274" s="117">
        <f t="shared" ref="Z274" si="241">AA274+AB274+AC274</f>
        <v>0</v>
      </c>
      <c r="AA274" s="117">
        <v>0</v>
      </c>
      <c r="AB274" s="117">
        <v>0</v>
      </c>
      <c r="AC274" s="117">
        <v>0</v>
      </c>
    </row>
    <row r="275" spans="1:31" s="8" customFormat="1" ht="42" customHeight="1" x14ac:dyDescent="0.2">
      <c r="A275" s="150"/>
      <c r="B275" s="162" t="s">
        <v>84</v>
      </c>
      <c r="C275" s="172">
        <f t="shared" ref="C275:AC275" si="242">SUM(C117:C274)</f>
        <v>1399.4019999999991</v>
      </c>
      <c r="D275" s="113">
        <f t="shared" si="242"/>
        <v>4985090.3000000007</v>
      </c>
      <c r="E275" s="172">
        <f t="shared" si="242"/>
        <v>317.35999999999996</v>
      </c>
      <c r="F275" s="113">
        <f t="shared" si="242"/>
        <v>809646</v>
      </c>
      <c r="G275" s="113">
        <f t="shared" si="242"/>
        <v>0</v>
      </c>
      <c r="H275" s="113">
        <f t="shared" si="242"/>
        <v>766047</v>
      </c>
      <c r="I275" s="113">
        <f t="shared" si="242"/>
        <v>43599</v>
      </c>
      <c r="J275" s="172">
        <f t="shared" si="242"/>
        <v>13.296000000000001</v>
      </c>
      <c r="K275" s="113">
        <f t="shared" si="242"/>
        <v>590016.9</v>
      </c>
      <c r="L275" s="113">
        <f t="shared" si="242"/>
        <v>0</v>
      </c>
      <c r="M275" s="113">
        <f t="shared" si="242"/>
        <v>543850.9</v>
      </c>
      <c r="N275" s="113">
        <f t="shared" si="242"/>
        <v>46166</v>
      </c>
      <c r="O275" s="172">
        <f t="shared" si="242"/>
        <v>3</v>
      </c>
      <c r="P275" s="113">
        <f t="shared" si="242"/>
        <v>449362</v>
      </c>
      <c r="Q275" s="113">
        <f t="shared" si="242"/>
        <v>0</v>
      </c>
      <c r="R275" s="113">
        <f t="shared" si="242"/>
        <v>347017</v>
      </c>
      <c r="S275" s="113">
        <f t="shared" si="242"/>
        <v>102345</v>
      </c>
      <c r="T275" s="172">
        <f t="shared" si="242"/>
        <v>0</v>
      </c>
      <c r="U275" s="113">
        <f t="shared" si="242"/>
        <v>817802</v>
      </c>
      <c r="V275" s="113">
        <f t="shared" si="242"/>
        <v>0</v>
      </c>
      <c r="W275" s="113">
        <f t="shared" si="242"/>
        <v>700000</v>
      </c>
      <c r="X275" s="113">
        <f t="shared" si="242"/>
        <v>117802</v>
      </c>
      <c r="Y275" s="172">
        <f t="shared" si="242"/>
        <v>1065.7460000000001</v>
      </c>
      <c r="Z275" s="113">
        <f t="shared" si="242"/>
        <v>2318263</v>
      </c>
      <c r="AA275" s="115">
        <f t="shared" si="242"/>
        <v>0</v>
      </c>
      <c r="AB275" s="113">
        <f t="shared" si="242"/>
        <v>2207896</v>
      </c>
      <c r="AC275" s="113">
        <f t="shared" si="242"/>
        <v>110367</v>
      </c>
      <c r="AD275" s="7"/>
    </row>
    <row r="276" spans="1:31" s="67" customFormat="1" ht="27" customHeight="1" x14ac:dyDescent="0.2">
      <c r="A276" s="353" t="s">
        <v>816</v>
      </c>
      <c r="B276" s="353"/>
      <c r="C276" s="353"/>
      <c r="D276" s="353"/>
      <c r="E276" s="353"/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3"/>
      <c r="T276" s="353"/>
      <c r="U276" s="353"/>
      <c r="V276" s="353"/>
      <c r="W276" s="353"/>
      <c r="X276" s="353"/>
      <c r="Y276" s="353"/>
      <c r="Z276" s="353"/>
      <c r="AA276" s="353"/>
      <c r="AB276" s="353"/>
      <c r="AC276" s="353"/>
    </row>
    <row r="277" spans="1:31" s="8" customFormat="1" ht="78" customHeight="1" outlineLevel="1" x14ac:dyDescent="0.2">
      <c r="A277" s="160" t="s">
        <v>8</v>
      </c>
      <c r="B277" s="173" t="s">
        <v>101</v>
      </c>
      <c r="C277" s="152">
        <f>E277+J277+O277+T277+Y277</f>
        <v>457.67</v>
      </c>
      <c r="D277" s="117">
        <f>F277+K277+P277+U277+Z277</f>
        <v>657085</v>
      </c>
      <c r="E277" s="152">
        <v>85.67</v>
      </c>
      <c r="F277" s="114">
        <f>G277+H277+I277</f>
        <v>142702</v>
      </c>
      <c r="G277" s="117">
        <v>0</v>
      </c>
      <c r="H277" s="117">
        <f>135000</f>
        <v>135000</v>
      </c>
      <c r="I277" s="117">
        <v>7702</v>
      </c>
      <c r="J277" s="152">
        <v>15</v>
      </c>
      <c r="K277" s="114">
        <f>SUM(L277:N277)</f>
        <v>140696</v>
      </c>
      <c r="L277" s="117">
        <v>0</v>
      </c>
      <c r="M277" s="117">
        <v>0</v>
      </c>
      <c r="N277" s="117">
        <v>140696</v>
      </c>
      <c r="O277" s="152">
        <v>15</v>
      </c>
      <c r="P277" s="117">
        <f>Q277+R277+S277</f>
        <v>7696</v>
      </c>
      <c r="Q277" s="117">
        <v>0</v>
      </c>
      <c r="R277" s="117">
        <v>0</v>
      </c>
      <c r="S277" s="117">
        <v>7696</v>
      </c>
      <c r="T277" s="152">
        <v>15</v>
      </c>
      <c r="U277" s="117">
        <f>V277+W277+X277</f>
        <v>7696</v>
      </c>
      <c r="V277" s="117">
        <v>0</v>
      </c>
      <c r="W277" s="117">
        <v>0</v>
      </c>
      <c r="X277" s="117">
        <v>7696</v>
      </c>
      <c r="Y277" s="152">
        <v>327</v>
      </c>
      <c r="Z277" s="117">
        <f>AA277+AB277+AC277</f>
        <v>358295</v>
      </c>
      <c r="AA277" s="117">
        <v>0</v>
      </c>
      <c r="AB277" s="117">
        <f>ROUND(358295*0.959,0)</f>
        <v>343605</v>
      </c>
      <c r="AC277" s="117">
        <f>ROUND(358295*0.041,0)</f>
        <v>14690</v>
      </c>
      <c r="AE277" s="7"/>
    </row>
    <row r="278" spans="1:31" s="6" customFormat="1" ht="125.45" customHeight="1" outlineLevel="1" x14ac:dyDescent="0.2">
      <c r="A278" s="160" t="s">
        <v>9</v>
      </c>
      <c r="B278" s="173" t="s">
        <v>102</v>
      </c>
      <c r="C278" s="152">
        <v>0</v>
      </c>
      <c r="D278" s="117">
        <f>F278+K278+P278+U278+Z278</f>
        <v>4066</v>
      </c>
      <c r="E278" s="152">
        <v>0</v>
      </c>
      <c r="F278" s="114">
        <v>0</v>
      </c>
      <c r="G278" s="117">
        <v>0</v>
      </c>
      <c r="H278" s="117">
        <v>0</v>
      </c>
      <c r="I278" s="117">
        <v>0</v>
      </c>
      <c r="J278" s="152">
        <v>0</v>
      </c>
      <c r="K278" s="114">
        <f>SUM(L278:N278)</f>
        <v>0</v>
      </c>
      <c r="L278" s="117">
        <v>0</v>
      </c>
      <c r="M278" s="117">
        <v>0</v>
      </c>
      <c r="N278" s="117">
        <v>0</v>
      </c>
      <c r="O278" s="152">
        <v>0</v>
      </c>
      <c r="P278" s="117">
        <v>0</v>
      </c>
      <c r="Q278" s="117">
        <v>0</v>
      </c>
      <c r="R278" s="117">
        <v>0</v>
      </c>
      <c r="S278" s="117">
        <v>0</v>
      </c>
      <c r="T278" s="152">
        <v>0</v>
      </c>
      <c r="U278" s="117">
        <f>V278+W278+X278</f>
        <v>0</v>
      </c>
      <c r="V278" s="117">
        <v>0</v>
      </c>
      <c r="W278" s="117">
        <v>0</v>
      </c>
      <c r="X278" s="117">
        <v>0</v>
      </c>
      <c r="Y278" s="152">
        <v>0</v>
      </c>
      <c r="Z278" s="117">
        <f>AA278+AB278+AC278</f>
        <v>4066</v>
      </c>
      <c r="AA278" s="117">
        <v>0</v>
      </c>
      <c r="AB278" s="117">
        <v>0</v>
      </c>
      <c r="AC278" s="117">
        <v>4066</v>
      </c>
    </row>
    <row r="279" spans="1:31" s="8" customFormat="1" ht="46.9" customHeight="1" x14ac:dyDescent="0.2">
      <c r="A279" s="160"/>
      <c r="B279" s="174" t="s">
        <v>18</v>
      </c>
      <c r="C279" s="163">
        <f>C277+C278</f>
        <v>457.67</v>
      </c>
      <c r="D279" s="107">
        <f>F279+K279+P279+U279+Z279</f>
        <v>661151</v>
      </c>
      <c r="E279" s="163">
        <f t="shared" ref="E279:J279" si="243">E277+E278</f>
        <v>85.67</v>
      </c>
      <c r="F279" s="113">
        <f>F277+F278</f>
        <v>142702</v>
      </c>
      <c r="G279" s="113">
        <f t="shared" si="243"/>
        <v>0</v>
      </c>
      <c r="H279" s="113">
        <f t="shared" si="243"/>
        <v>135000</v>
      </c>
      <c r="I279" s="113">
        <f t="shared" si="243"/>
        <v>7702</v>
      </c>
      <c r="J279" s="163">
        <f t="shared" si="243"/>
        <v>15</v>
      </c>
      <c r="K279" s="113">
        <f>SUM(L279:N279)</f>
        <v>140696</v>
      </c>
      <c r="L279" s="113">
        <f t="shared" ref="L279:AC279" si="244">L277+L278</f>
        <v>0</v>
      </c>
      <c r="M279" s="113">
        <f t="shared" si="244"/>
        <v>0</v>
      </c>
      <c r="N279" s="113">
        <f t="shared" si="244"/>
        <v>140696</v>
      </c>
      <c r="O279" s="163">
        <f t="shared" si="244"/>
        <v>15</v>
      </c>
      <c r="P279" s="113">
        <f t="shared" si="244"/>
        <v>7696</v>
      </c>
      <c r="Q279" s="113">
        <f t="shared" si="244"/>
        <v>0</v>
      </c>
      <c r="R279" s="113">
        <f t="shared" si="244"/>
        <v>0</v>
      </c>
      <c r="S279" s="113">
        <f t="shared" si="244"/>
        <v>7696</v>
      </c>
      <c r="T279" s="163">
        <f t="shared" si="244"/>
        <v>15</v>
      </c>
      <c r="U279" s="113">
        <f t="shared" si="244"/>
        <v>7696</v>
      </c>
      <c r="V279" s="113">
        <f t="shared" si="244"/>
        <v>0</v>
      </c>
      <c r="W279" s="113">
        <f t="shared" si="244"/>
        <v>0</v>
      </c>
      <c r="X279" s="113">
        <f t="shared" si="244"/>
        <v>7696</v>
      </c>
      <c r="Y279" s="163">
        <f t="shared" si="244"/>
        <v>327</v>
      </c>
      <c r="Z279" s="113">
        <f t="shared" si="244"/>
        <v>362361</v>
      </c>
      <c r="AA279" s="113">
        <f t="shared" si="244"/>
        <v>0</v>
      </c>
      <c r="AB279" s="113">
        <f t="shared" si="244"/>
        <v>343605</v>
      </c>
      <c r="AC279" s="113">
        <f t="shared" si="244"/>
        <v>18756</v>
      </c>
      <c r="AD279" s="7"/>
    </row>
    <row r="280" spans="1:31" s="8" customFormat="1" ht="31.5" customHeight="1" x14ac:dyDescent="0.2">
      <c r="A280" s="370" t="s">
        <v>824</v>
      </c>
      <c r="B280" s="370"/>
      <c r="C280" s="370"/>
      <c r="D280" s="370"/>
      <c r="E280" s="370"/>
      <c r="F280" s="370"/>
      <c r="G280" s="370"/>
      <c r="H280" s="370"/>
      <c r="I280" s="370"/>
      <c r="J280" s="370"/>
      <c r="K280" s="370"/>
      <c r="L280" s="370"/>
      <c r="M280" s="370"/>
      <c r="N280" s="370"/>
      <c r="O280" s="370"/>
      <c r="P280" s="370"/>
      <c r="Q280" s="370"/>
      <c r="R280" s="370"/>
      <c r="S280" s="370"/>
      <c r="T280" s="370"/>
      <c r="U280" s="370"/>
      <c r="V280" s="370"/>
      <c r="W280" s="370"/>
      <c r="X280" s="370"/>
      <c r="Y280" s="370"/>
      <c r="Z280" s="370"/>
      <c r="AA280" s="370"/>
      <c r="AB280" s="370"/>
      <c r="AC280" s="370"/>
      <c r="AD280" s="7"/>
    </row>
    <row r="281" spans="1:31" s="8" customFormat="1" ht="25.15" customHeight="1" x14ac:dyDescent="0.2">
      <c r="A281" s="175"/>
      <c r="B281" s="176" t="s">
        <v>229</v>
      </c>
      <c r="C281" s="177"/>
      <c r="D281" s="178"/>
      <c r="E281" s="163"/>
      <c r="F281" s="115"/>
      <c r="G281" s="115"/>
      <c r="H281" s="115"/>
      <c r="I281" s="115"/>
      <c r="J281" s="163"/>
      <c r="K281" s="172"/>
      <c r="L281" s="115"/>
      <c r="M281" s="115"/>
      <c r="N281" s="115"/>
      <c r="O281" s="163"/>
      <c r="P281" s="179"/>
      <c r="Q281" s="115"/>
      <c r="R281" s="115"/>
      <c r="S281" s="177"/>
      <c r="T281" s="163"/>
      <c r="U281" s="180"/>
      <c r="V281" s="115"/>
      <c r="W281" s="115"/>
      <c r="X281" s="115"/>
      <c r="Y281" s="163"/>
      <c r="Z281" s="181"/>
      <c r="AA281" s="181"/>
      <c r="AB281" s="181"/>
      <c r="AC281" s="181"/>
      <c r="AD281" s="7"/>
    </row>
    <row r="282" spans="1:31" s="8" customFormat="1" ht="31.15" customHeight="1" x14ac:dyDescent="0.2">
      <c r="A282" s="182" t="s">
        <v>749</v>
      </c>
      <c r="B282" s="176" t="s">
        <v>440</v>
      </c>
      <c r="C282" s="215">
        <f>SUM(C283:C411)</f>
        <v>250.72000000000006</v>
      </c>
      <c r="D282" s="183">
        <f>F282+K282+P282+U282+Z282</f>
        <v>62633</v>
      </c>
      <c r="E282" s="215">
        <f t="shared" ref="E282:X282" si="245">SUM(E283:E411)</f>
        <v>0</v>
      </c>
      <c r="F282" s="216">
        <f t="shared" si="245"/>
        <v>0</v>
      </c>
      <c r="G282" s="216">
        <f t="shared" si="245"/>
        <v>0</v>
      </c>
      <c r="H282" s="216">
        <f t="shared" si="245"/>
        <v>0</v>
      </c>
      <c r="I282" s="216">
        <f>SUM(I283:I411)</f>
        <v>0</v>
      </c>
      <c r="J282" s="215">
        <f t="shared" si="245"/>
        <v>0</v>
      </c>
      <c r="K282" s="216">
        <f t="shared" ref="K282:K345" si="246">SUM(L282:N282)</f>
        <v>0</v>
      </c>
      <c r="L282" s="216">
        <f t="shared" si="245"/>
        <v>0</v>
      </c>
      <c r="M282" s="216">
        <f t="shared" si="245"/>
        <v>0</v>
      </c>
      <c r="N282" s="216">
        <f t="shared" si="245"/>
        <v>0</v>
      </c>
      <c r="O282" s="215">
        <f t="shared" si="245"/>
        <v>0</v>
      </c>
      <c r="P282" s="183">
        <f>Q282+R282+S282</f>
        <v>0</v>
      </c>
      <c r="Q282" s="183">
        <f t="shared" si="245"/>
        <v>0</v>
      </c>
      <c r="R282" s="183">
        <f t="shared" si="245"/>
        <v>0</v>
      </c>
      <c r="S282" s="216">
        <f t="shared" si="245"/>
        <v>0</v>
      </c>
      <c r="T282" s="215">
        <f>SUM(T283:T411)</f>
        <v>0</v>
      </c>
      <c r="U282" s="183">
        <f>V282+W282+X282</f>
        <v>0</v>
      </c>
      <c r="V282" s="216">
        <f t="shared" si="245"/>
        <v>0</v>
      </c>
      <c r="W282" s="216">
        <f t="shared" si="245"/>
        <v>0</v>
      </c>
      <c r="X282" s="216">
        <f t="shared" si="245"/>
        <v>0</v>
      </c>
      <c r="Y282" s="215">
        <f>SUM(Y283:Y411)</f>
        <v>250.72000000000006</v>
      </c>
      <c r="Z282" s="216">
        <f>SUM(Z283:Z411)</f>
        <v>62633</v>
      </c>
      <c r="AA282" s="216">
        <f>SUM(AA283:AA411)</f>
        <v>0</v>
      </c>
      <c r="AB282" s="216">
        <f>SUM(AB283:AB411)</f>
        <v>0</v>
      </c>
      <c r="AC282" s="216">
        <f>SUM(AC283:AC411)</f>
        <v>62633</v>
      </c>
      <c r="AD282" s="7"/>
    </row>
    <row r="283" spans="1:31" s="8" customFormat="1" ht="34.9" customHeight="1" outlineLevel="1" x14ac:dyDescent="0.2">
      <c r="A283" s="175" t="s">
        <v>750</v>
      </c>
      <c r="B283" s="165" t="s">
        <v>230</v>
      </c>
      <c r="C283" s="259">
        <f>E283+J283+O283+Y283+T283</f>
        <v>5.13</v>
      </c>
      <c r="D283" s="184">
        <f>F283+K283+P283+Z283+U283</f>
        <v>1281</v>
      </c>
      <c r="E283" s="152">
        <v>0</v>
      </c>
      <c r="F283" s="116">
        <f t="shared" ref="F283:F346" si="247">G283+H283+I283</f>
        <v>0</v>
      </c>
      <c r="G283" s="184">
        <v>0</v>
      </c>
      <c r="H283" s="184">
        <v>0</v>
      </c>
      <c r="I283" s="184">
        <v>0</v>
      </c>
      <c r="J283" s="152">
        <v>0</v>
      </c>
      <c r="K283" s="116">
        <f t="shared" si="246"/>
        <v>0</v>
      </c>
      <c r="L283" s="184">
        <v>0</v>
      </c>
      <c r="M283" s="184">
        <v>0</v>
      </c>
      <c r="N283" s="184">
        <v>0</v>
      </c>
      <c r="O283" s="259">
        <v>0</v>
      </c>
      <c r="P283" s="184">
        <f t="shared" ref="P283:P346" si="248">Q283+R283+S283</f>
        <v>0</v>
      </c>
      <c r="Q283" s="183">
        <v>0</v>
      </c>
      <c r="R283" s="183">
        <v>0</v>
      </c>
      <c r="S283" s="261">
        <v>0</v>
      </c>
      <c r="T283" s="259">
        <v>0</v>
      </c>
      <c r="U283" s="184">
        <v>0</v>
      </c>
      <c r="V283" s="184">
        <v>0</v>
      </c>
      <c r="W283" s="184">
        <v>0</v>
      </c>
      <c r="X283" s="184">
        <v>0</v>
      </c>
      <c r="Y283" s="259">
        <f>ROUND(5.125,2)</f>
        <v>5.13</v>
      </c>
      <c r="Z283" s="184">
        <f t="shared" ref="Z283:Z314" si="249">AA283+AB283+AC283</f>
        <v>1281</v>
      </c>
      <c r="AA283" s="184">
        <v>0</v>
      </c>
      <c r="AB283" s="184">
        <v>0</v>
      </c>
      <c r="AC283" s="261">
        <v>1281</v>
      </c>
      <c r="AD283" s="7"/>
    </row>
    <row r="284" spans="1:31" s="8" customFormat="1" ht="34.9" customHeight="1" outlineLevel="1" x14ac:dyDescent="0.2">
      <c r="A284" s="175" t="s">
        <v>467</v>
      </c>
      <c r="B284" s="165" t="s">
        <v>231</v>
      </c>
      <c r="C284" s="259">
        <f t="shared" ref="C284:C347" si="250">E284+J284+O284+Y284+T284</f>
        <v>2.7</v>
      </c>
      <c r="D284" s="184">
        <f t="shared" ref="D284:D347" si="251">F284+K284+P284+Z284+U284</f>
        <v>675</v>
      </c>
      <c r="E284" s="152">
        <v>0</v>
      </c>
      <c r="F284" s="116">
        <f t="shared" si="247"/>
        <v>0</v>
      </c>
      <c r="G284" s="184">
        <v>0</v>
      </c>
      <c r="H284" s="184">
        <v>0</v>
      </c>
      <c r="I284" s="184">
        <v>0</v>
      </c>
      <c r="J284" s="152">
        <v>0</v>
      </c>
      <c r="K284" s="116">
        <f t="shared" si="246"/>
        <v>0</v>
      </c>
      <c r="L284" s="184">
        <v>0</v>
      </c>
      <c r="M284" s="184">
        <v>0</v>
      </c>
      <c r="N284" s="184">
        <v>0</v>
      </c>
      <c r="O284" s="259">
        <v>0</v>
      </c>
      <c r="P284" s="184">
        <f t="shared" si="248"/>
        <v>0</v>
      </c>
      <c r="Q284" s="184">
        <v>0</v>
      </c>
      <c r="R284" s="184">
        <v>0</v>
      </c>
      <c r="S284" s="261">
        <v>0</v>
      </c>
      <c r="T284" s="259">
        <v>0</v>
      </c>
      <c r="U284" s="184">
        <v>0</v>
      </c>
      <c r="V284" s="184">
        <v>0</v>
      </c>
      <c r="W284" s="184">
        <v>0</v>
      </c>
      <c r="X284" s="184">
        <v>0</v>
      </c>
      <c r="Y284" s="259">
        <v>2.7</v>
      </c>
      <c r="Z284" s="184">
        <f t="shared" si="249"/>
        <v>675</v>
      </c>
      <c r="AA284" s="184">
        <v>0</v>
      </c>
      <c r="AB284" s="184">
        <v>0</v>
      </c>
      <c r="AC284" s="261">
        <v>675</v>
      </c>
      <c r="AD284" s="7"/>
    </row>
    <row r="285" spans="1:31" s="8" customFormat="1" ht="24" customHeight="1" outlineLevel="1" x14ac:dyDescent="0.2">
      <c r="A285" s="175" t="s">
        <v>468</v>
      </c>
      <c r="B285" s="165" t="s">
        <v>232</v>
      </c>
      <c r="C285" s="259">
        <f t="shared" si="250"/>
        <v>2.56</v>
      </c>
      <c r="D285" s="184">
        <f t="shared" si="251"/>
        <v>639</v>
      </c>
      <c r="E285" s="152">
        <v>0</v>
      </c>
      <c r="F285" s="116">
        <f t="shared" si="247"/>
        <v>0</v>
      </c>
      <c r="G285" s="184">
        <v>0</v>
      </c>
      <c r="H285" s="184">
        <v>0</v>
      </c>
      <c r="I285" s="184">
        <v>0</v>
      </c>
      <c r="J285" s="152">
        <v>0</v>
      </c>
      <c r="K285" s="116">
        <f t="shared" si="246"/>
        <v>0</v>
      </c>
      <c r="L285" s="184">
        <v>0</v>
      </c>
      <c r="M285" s="184">
        <v>0</v>
      </c>
      <c r="N285" s="184">
        <v>0</v>
      </c>
      <c r="O285" s="259">
        <v>0</v>
      </c>
      <c r="P285" s="184">
        <f t="shared" si="248"/>
        <v>0</v>
      </c>
      <c r="Q285" s="184">
        <v>0</v>
      </c>
      <c r="R285" s="184">
        <v>0</v>
      </c>
      <c r="S285" s="261">
        <v>0</v>
      </c>
      <c r="T285" s="259">
        <v>0</v>
      </c>
      <c r="U285" s="184">
        <v>0</v>
      </c>
      <c r="V285" s="184">
        <v>0</v>
      </c>
      <c r="W285" s="184">
        <v>0</v>
      </c>
      <c r="X285" s="184">
        <v>0</v>
      </c>
      <c r="Y285" s="259">
        <f>ROUND(2.555,2)</f>
        <v>2.56</v>
      </c>
      <c r="Z285" s="184">
        <f t="shared" si="249"/>
        <v>639</v>
      </c>
      <c r="AA285" s="184">
        <v>0</v>
      </c>
      <c r="AB285" s="184">
        <v>0</v>
      </c>
      <c r="AC285" s="261">
        <v>639</v>
      </c>
      <c r="AD285" s="7"/>
    </row>
    <row r="286" spans="1:31" s="8" customFormat="1" ht="27" customHeight="1" outlineLevel="1" x14ac:dyDescent="0.2">
      <c r="A286" s="175" t="s">
        <v>469</v>
      </c>
      <c r="B286" s="185" t="s">
        <v>233</v>
      </c>
      <c r="C286" s="259">
        <f t="shared" si="250"/>
        <v>3.3</v>
      </c>
      <c r="D286" s="184">
        <f t="shared" si="251"/>
        <v>824</v>
      </c>
      <c r="E286" s="152">
        <v>0</v>
      </c>
      <c r="F286" s="116">
        <f t="shared" si="247"/>
        <v>0</v>
      </c>
      <c r="G286" s="184">
        <v>0</v>
      </c>
      <c r="H286" s="184">
        <v>0</v>
      </c>
      <c r="I286" s="184">
        <v>0</v>
      </c>
      <c r="J286" s="152">
        <v>0</v>
      </c>
      <c r="K286" s="116">
        <f t="shared" si="246"/>
        <v>0</v>
      </c>
      <c r="L286" s="184">
        <v>0</v>
      </c>
      <c r="M286" s="184">
        <v>0</v>
      </c>
      <c r="N286" s="184">
        <v>0</v>
      </c>
      <c r="O286" s="259">
        <v>0</v>
      </c>
      <c r="P286" s="184">
        <f t="shared" si="248"/>
        <v>0</v>
      </c>
      <c r="Q286" s="184">
        <v>0</v>
      </c>
      <c r="R286" s="184">
        <v>0</v>
      </c>
      <c r="S286" s="261">
        <v>0</v>
      </c>
      <c r="T286" s="259">
        <v>0</v>
      </c>
      <c r="U286" s="184">
        <v>0</v>
      </c>
      <c r="V286" s="184">
        <v>0</v>
      </c>
      <c r="W286" s="184">
        <v>0</v>
      </c>
      <c r="X286" s="184">
        <v>0</v>
      </c>
      <c r="Y286" s="259">
        <f>ROUND(3.295,2)</f>
        <v>3.3</v>
      </c>
      <c r="Z286" s="184">
        <f t="shared" si="249"/>
        <v>824</v>
      </c>
      <c r="AA286" s="184">
        <v>0</v>
      </c>
      <c r="AB286" s="184">
        <v>0</v>
      </c>
      <c r="AC286" s="261">
        <v>824</v>
      </c>
      <c r="AD286" s="7"/>
    </row>
    <row r="287" spans="1:31" s="8" customFormat="1" ht="46.9" customHeight="1" outlineLevel="1" x14ac:dyDescent="0.2">
      <c r="A287" s="175" t="s">
        <v>470</v>
      </c>
      <c r="B287" s="165" t="s">
        <v>234</v>
      </c>
      <c r="C287" s="259">
        <f t="shared" si="250"/>
        <v>1.25</v>
      </c>
      <c r="D287" s="184">
        <f t="shared" si="251"/>
        <v>313</v>
      </c>
      <c r="E287" s="152">
        <v>0</v>
      </c>
      <c r="F287" s="116">
        <f t="shared" si="247"/>
        <v>0</v>
      </c>
      <c r="G287" s="184">
        <v>0</v>
      </c>
      <c r="H287" s="184">
        <v>0</v>
      </c>
      <c r="I287" s="184">
        <v>0</v>
      </c>
      <c r="J287" s="152">
        <v>0</v>
      </c>
      <c r="K287" s="116">
        <f t="shared" si="246"/>
        <v>0</v>
      </c>
      <c r="L287" s="184">
        <v>0</v>
      </c>
      <c r="M287" s="184">
        <v>0</v>
      </c>
      <c r="N287" s="184">
        <v>0</v>
      </c>
      <c r="O287" s="259">
        <v>0</v>
      </c>
      <c r="P287" s="184">
        <f t="shared" si="248"/>
        <v>0</v>
      </c>
      <c r="Q287" s="184">
        <v>0</v>
      </c>
      <c r="R287" s="184">
        <v>0</v>
      </c>
      <c r="S287" s="261">
        <v>0</v>
      </c>
      <c r="T287" s="259">
        <v>0</v>
      </c>
      <c r="U287" s="184">
        <v>0</v>
      </c>
      <c r="V287" s="184">
        <v>0</v>
      </c>
      <c r="W287" s="184">
        <v>0</v>
      </c>
      <c r="X287" s="184">
        <v>0</v>
      </c>
      <c r="Y287" s="259">
        <v>1.25</v>
      </c>
      <c r="Z287" s="184">
        <f t="shared" si="249"/>
        <v>313</v>
      </c>
      <c r="AA287" s="184">
        <v>0</v>
      </c>
      <c r="AB287" s="184">
        <v>0</v>
      </c>
      <c r="AC287" s="261">
        <v>313</v>
      </c>
      <c r="AD287" s="7"/>
    </row>
    <row r="288" spans="1:31" s="8" customFormat="1" ht="46.9" customHeight="1" outlineLevel="1" x14ac:dyDescent="0.2">
      <c r="A288" s="175" t="s">
        <v>471</v>
      </c>
      <c r="B288" s="165" t="s">
        <v>826</v>
      </c>
      <c r="C288" s="259">
        <f t="shared" si="250"/>
        <v>2.08</v>
      </c>
      <c r="D288" s="184">
        <f t="shared" si="251"/>
        <v>519</v>
      </c>
      <c r="E288" s="152">
        <v>0</v>
      </c>
      <c r="F288" s="116">
        <f t="shared" si="247"/>
        <v>0</v>
      </c>
      <c r="G288" s="184">
        <v>0</v>
      </c>
      <c r="H288" s="184">
        <v>0</v>
      </c>
      <c r="I288" s="184">
        <v>0</v>
      </c>
      <c r="J288" s="152">
        <v>0</v>
      </c>
      <c r="K288" s="116">
        <f t="shared" si="246"/>
        <v>0</v>
      </c>
      <c r="L288" s="184">
        <v>0</v>
      </c>
      <c r="M288" s="184">
        <v>0</v>
      </c>
      <c r="N288" s="184">
        <v>0</v>
      </c>
      <c r="O288" s="259">
        <v>0</v>
      </c>
      <c r="P288" s="184">
        <f t="shared" si="248"/>
        <v>0</v>
      </c>
      <c r="Q288" s="184">
        <v>0</v>
      </c>
      <c r="R288" s="184">
        <v>0</v>
      </c>
      <c r="S288" s="261">
        <v>0</v>
      </c>
      <c r="T288" s="259">
        <v>0</v>
      </c>
      <c r="U288" s="184">
        <v>0</v>
      </c>
      <c r="V288" s="184">
        <v>0</v>
      </c>
      <c r="W288" s="184">
        <v>0</v>
      </c>
      <c r="X288" s="184">
        <v>0</v>
      </c>
      <c r="Y288" s="259">
        <f>ROUND(2.075,2)</f>
        <v>2.08</v>
      </c>
      <c r="Z288" s="184">
        <f t="shared" si="249"/>
        <v>519</v>
      </c>
      <c r="AA288" s="184">
        <v>0</v>
      </c>
      <c r="AB288" s="184">
        <v>0</v>
      </c>
      <c r="AC288" s="261">
        <v>519</v>
      </c>
      <c r="AD288" s="7"/>
    </row>
    <row r="289" spans="1:30" s="8" customFormat="1" ht="20.45" customHeight="1" outlineLevel="1" x14ac:dyDescent="0.2">
      <c r="A289" s="175" t="s">
        <v>472</v>
      </c>
      <c r="B289" s="165" t="s">
        <v>235</v>
      </c>
      <c r="C289" s="259">
        <f t="shared" si="250"/>
        <v>0.57999999999999996</v>
      </c>
      <c r="D289" s="184">
        <f t="shared" si="251"/>
        <v>144</v>
      </c>
      <c r="E289" s="152">
        <v>0</v>
      </c>
      <c r="F289" s="116">
        <f t="shared" si="247"/>
        <v>0</v>
      </c>
      <c r="G289" s="184">
        <v>0</v>
      </c>
      <c r="H289" s="184">
        <v>0</v>
      </c>
      <c r="I289" s="184">
        <v>0</v>
      </c>
      <c r="J289" s="152">
        <v>0</v>
      </c>
      <c r="K289" s="116">
        <f t="shared" si="246"/>
        <v>0</v>
      </c>
      <c r="L289" s="184">
        <v>0</v>
      </c>
      <c r="M289" s="184">
        <v>0</v>
      </c>
      <c r="N289" s="184">
        <v>0</v>
      </c>
      <c r="O289" s="259">
        <v>0</v>
      </c>
      <c r="P289" s="184">
        <f t="shared" si="248"/>
        <v>0</v>
      </c>
      <c r="Q289" s="184">
        <v>0</v>
      </c>
      <c r="R289" s="184">
        <v>0</v>
      </c>
      <c r="S289" s="261">
        <v>0</v>
      </c>
      <c r="T289" s="259">
        <v>0</v>
      </c>
      <c r="U289" s="184">
        <v>0</v>
      </c>
      <c r="V289" s="184">
        <v>0</v>
      </c>
      <c r="W289" s="184">
        <v>0</v>
      </c>
      <c r="X289" s="184">
        <v>0</v>
      </c>
      <c r="Y289" s="259">
        <f>ROUND(0.575,2)</f>
        <v>0.57999999999999996</v>
      </c>
      <c r="Z289" s="184">
        <f t="shared" si="249"/>
        <v>144</v>
      </c>
      <c r="AA289" s="184">
        <v>0</v>
      </c>
      <c r="AB289" s="184">
        <v>0</v>
      </c>
      <c r="AC289" s="261">
        <v>144</v>
      </c>
      <c r="AD289" s="7"/>
    </row>
    <row r="290" spans="1:30" s="8" customFormat="1" ht="22.15" customHeight="1" outlineLevel="1" x14ac:dyDescent="0.2">
      <c r="A290" s="175" t="s">
        <v>473</v>
      </c>
      <c r="B290" s="165" t="s">
        <v>236</v>
      </c>
      <c r="C290" s="259">
        <f t="shared" si="250"/>
        <v>2.34</v>
      </c>
      <c r="D290" s="184">
        <f t="shared" si="251"/>
        <v>584</v>
      </c>
      <c r="E290" s="152">
        <v>0</v>
      </c>
      <c r="F290" s="116">
        <f t="shared" si="247"/>
        <v>0</v>
      </c>
      <c r="G290" s="184">
        <v>0</v>
      </c>
      <c r="H290" s="184">
        <v>0</v>
      </c>
      <c r="I290" s="184">
        <v>0</v>
      </c>
      <c r="J290" s="152">
        <v>0</v>
      </c>
      <c r="K290" s="116">
        <f t="shared" si="246"/>
        <v>0</v>
      </c>
      <c r="L290" s="184">
        <v>0</v>
      </c>
      <c r="M290" s="184">
        <v>0</v>
      </c>
      <c r="N290" s="184">
        <v>0</v>
      </c>
      <c r="O290" s="259">
        <v>0</v>
      </c>
      <c r="P290" s="184">
        <f t="shared" si="248"/>
        <v>0</v>
      </c>
      <c r="Q290" s="184">
        <v>0</v>
      </c>
      <c r="R290" s="184">
        <v>0</v>
      </c>
      <c r="S290" s="261">
        <v>0</v>
      </c>
      <c r="T290" s="259">
        <v>0</v>
      </c>
      <c r="U290" s="184">
        <v>0</v>
      </c>
      <c r="V290" s="184">
        <v>0</v>
      </c>
      <c r="W290" s="184">
        <v>0</v>
      </c>
      <c r="X290" s="184">
        <v>0</v>
      </c>
      <c r="Y290" s="259">
        <f>ROUND(2.335,2)</f>
        <v>2.34</v>
      </c>
      <c r="Z290" s="184">
        <f t="shared" si="249"/>
        <v>584</v>
      </c>
      <c r="AA290" s="184">
        <v>0</v>
      </c>
      <c r="AB290" s="184">
        <v>0</v>
      </c>
      <c r="AC290" s="261">
        <v>584</v>
      </c>
      <c r="AD290" s="7"/>
    </row>
    <row r="291" spans="1:30" s="8" customFormat="1" ht="24" customHeight="1" outlineLevel="1" x14ac:dyDescent="0.2">
      <c r="A291" s="175" t="s">
        <v>474</v>
      </c>
      <c r="B291" s="165" t="s">
        <v>237</v>
      </c>
      <c r="C291" s="259">
        <f t="shared" si="250"/>
        <v>4.6899999999999995</v>
      </c>
      <c r="D291" s="184">
        <f t="shared" si="251"/>
        <v>1173</v>
      </c>
      <c r="E291" s="152">
        <v>0</v>
      </c>
      <c r="F291" s="116">
        <f t="shared" si="247"/>
        <v>0</v>
      </c>
      <c r="G291" s="184">
        <v>0</v>
      </c>
      <c r="H291" s="184">
        <v>0</v>
      </c>
      <c r="I291" s="184">
        <v>0</v>
      </c>
      <c r="J291" s="152">
        <v>0</v>
      </c>
      <c r="K291" s="116">
        <f t="shared" si="246"/>
        <v>0</v>
      </c>
      <c r="L291" s="184">
        <v>0</v>
      </c>
      <c r="M291" s="184">
        <v>0</v>
      </c>
      <c r="N291" s="184">
        <v>0</v>
      </c>
      <c r="O291" s="259">
        <v>0</v>
      </c>
      <c r="P291" s="184">
        <f t="shared" si="248"/>
        <v>0</v>
      </c>
      <c r="Q291" s="184">
        <v>0</v>
      </c>
      <c r="R291" s="184">
        <v>0</v>
      </c>
      <c r="S291" s="261">
        <v>0</v>
      </c>
      <c r="T291" s="259">
        <v>0</v>
      </c>
      <c r="U291" s="184">
        <v>0</v>
      </c>
      <c r="V291" s="184">
        <v>0</v>
      </c>
      <c r="W291" s="184">
        <v>0</v>
      </c>
      <c r="X291" s="184">
        <v>0</v>
      </c>
      <c r="Y291" s="259">
        <v>4.6899999999999995</v>
      </c>
      <c r="Z291" s="184">
        <f t="shared" si="249"/>
        <v>1173</v>
      </c>
      <c r="AA291" s="184">
        <v>0</v>
      </c>
      <c r="AB291" s="184">
        <v>0</v>
      </c>
      <c r="AC291" s="261">
        <v>1173</v>
      </c>
      <c r="AD291" s="7"/>
    </row>
    <row r="292" spans="1:30" s="8" customFormat="1" ht="46.9" customHeight="1" outlineLevel="1" x14ac:dyDescent="0.2">
      <c r="A292" s="175" t="s">
        <v>475</v>
      </c>
      <c r="B292" s="165" t="s">
        <v>238</v>
      </c>
      <c r="C292" s="259">
        <f t="shared" si="250"/>
        <v>0.75</v>
      </c>
      <c r="D292" s="184">
        <f t="shared" si="251"/>
        <v>188</v>
      </c>
      <c r="E292" s="152">
        <v>0</v>
      </c>
      <c r="F292" s="116">
        <f t="shared" si="247"/>
        <v>0</v>
      </c>
      <c r="G292" s="184">
        <v>0</v>
      </c>
      <c r="H292" s="184">
        <v>0</v>
      </c>
      <c r="I292" s="184">
        <v>0</v>
      </c>
      <c r="J292" s="152">
        <v>0</v>
      </c>
      <c r="K292" s="116">
        <f t="shared" si="246"/>
        <v>0</v>
      </c>
      <c r="L292" s="184">
        <v>0</v>
      </c>
      <c r="M292" s="184">
        <v>0</v>
      </c>
      <c r="N292" s="184">
        <v>0</v>
      </c>
      <c r="O292" s="259">
        <v>0</v>
      </c>
      <c r="P292" s="184">
        <f t="shared" si="248"/>
        <v>0</v>
      </c>
      <c r="Q292" s="184">
        <v>0</v>
      </c>
      <c r="R292" s="184">
        <v>0</v>
      </c>
      <c r="S292" s="261">
        <v>0</v>
      </c>
      <c r="T292" s="259">
        <v>0</v>
      </c>
      <c r="U292" s="184">
        <v>0</v>
      </c>
      <c r="V292" s="184">
        <v>0</v>
      </c>
      <c r="W292" s="184">
        <v>0</v>
      </c>
      <c r="X292" s="184">
        <v>0</v>
      </c>
      <c r="Y292" s="259">
        <v>0.75</v>
      </c>
      <c r="Z292" s="184">
        <f t="shared" si="249"/>
        <v>188</v>
      </c>
      <c r="AA292" s="184">
        <v>0</v>
      </c>
      <c r="AB292" s="184">
        <v>0</v>
      </c>
      <c r="AC292" s="261">
        <v>188</v>
      </c>
      <c r="AD292" s="7"/>
    </row>
    <row r="293" spans="1:30" s="8" customFormat="1" ht="32.450000000000003" customHeight="1" outlineLevel="1" x14ac:dyDescent="0.2">
      <c r="A293" s="175" t="s">
        <v>476</v>
      </c>
      <c r="B293" s="165" t="s">
        <v>827</v>
      </c>
      <c r="C293" s="259">
        <f t="shared" si="250"/>
        <v>1.88</v>
      </c>
      <c r="D293" s="184">
        <f t="shared" si="251"/>
        <v>470</v>
      </c>
      <c r="E293" s="152">
        <v>0</v>
      </c>
      <c r="F293" s="116">
        <f t="shared" si="247"/>
        <v>0</v>
      </c>
      <c r="G293" s="184">
        <v>0</v>
      </c>
      <c r="H293" s="184">
        <v>0</v>
      </c>
      <c r="I293" s="184">
        <v>0</v>
      </c>
      <c r="J293" s="152">
        <v>0</v>
      </c>
      <c r="K293" s="116">
        <f t="shared" si="246"/>
        <v>0</v>
      </c>
      <c r="L293" s="184">
        <v>0</v>
      </c>
      <c r="M293" s="184">
        <v>0</v>
      </c>
      <c r="N293" s="184">
        <v>0</v>
      </c>
      <c r="O293" s="259">
        <v>0</v>
      </c>
      <c r="P293" s="184">
        <f t="shared" si="248"/>
        <v>0</v>
      </c>
      <c r="Q293" s="184">
        <v>0</v>
      </c>
      <c r="R293" s="184">
        <v>0</v>
      </c>
      <c r="S293" s="261">
        <v>0</v>
      </c>
      <c r="T293" s="259">
        <v>0</v>
      </c>
      <c r="U293" s="184">
        <v>0</v>
      </c>
      <c r="V293" s="184">
        <v>0</v>
      </c>
      <c r="W293" s="184">
        <v>0</v>
      </c>
      <c r="X293" s="184">
        <v>0</v>
      </c>
      <c r="Y293" s="259">
        <v>1.88</v>
      </c>
      <c r="Z293" s="184">
        <f t="shared" si="249"/>
        <v>470</v>
      </c>
      <c r="AA293" s="184">
        <v>0</v>
      </c>
      <c r="AB293" s="184">
        <v>0</v>
      </c>
      <c r="AC293" s="261">
        <v>470</v>
      </c>
      <c r="AD293" s="7"/>
    </row>
    <row r="294" spans="1:30" s="8" customFormat="1" ht="22.9" customHeight="1" outlineLevel="1" x14ac:dyDescent="0.2">
      <c r="A294" s="175" t="s">
        <v>477</v>
      </c>
      <c r="B294" s="165" t="s">
        <v>239</v>
      </c>
      <c r="C294" s="259">
        <f t="shared" si="250"/>
        <v>1</v>
      </c>
      <c r="D294" s="184">
        <f t="shared" si="251"/>
        <v>250</v>
      </c>
      <c r="E294" s="152">
        <v>0</v>
      </c>
      <c r="F294" s="116">
        <f t="shared" si="247"/>
        <v>0</v>
      </c>
      <c r="G294" s="184">
        <v>0</v>
      </c>
      <c r="H294" s="184">
        <v>0</v>
      </c>
      <c r="I294" s="184">
        <v>0</v>
      </c>
      <c r="J294" s="152">
        <v>0</v>
      </c>
      <c r="K294" s="116">
        <f t="shared" si="246"/>
        <v>0</v>
      </c>
      <c r="L294" s="184">
        <v>0</v>
      </c>
      <c r="M294" s="184">
        <v>0</v>
      </c>
      <c r="N294" s="184">
        <v>0</v>
      </c>
      <c r="O294" s="259">
        <v>0</v>
      </c>
      <c r="P294" s="184">
        <f t="shared" si="248"/>
        <v>0</v>
      </c>
      <c r="Q294" s="184">
        <v>0</v>
      </c>
      <c r="R294" s="184">
        <v>0</v>
      </c>
      <c r="S294" s="261">
        <v>0</v>
      </c>
      <c r="T294" s="259">
        <v>0</v>
      </c>
      <c r="U294" s="184">
        <v>0</v>
      </c>
      <c r="V294" s="184">
        <v>0</v>
      </c>
      <c r="W294" s="184">
        <v>0</v>
      </c>
      <c r="X294" s="184">
        <v>0</v>
      </c>
      <c r="Y294" s="259">
        <v>1</v>
      </c>
      <c r="Z294" s="184">
        <f t="shared" si="249"/>
        <v>250</v>
      </c>
      <c r="AA294" s="184">
        <v>0</v>
      </c>
      <c r="AB294" s="184">
        <v>0</v>
      </c>
      <c r="AC294" s="261">
        <v>250</v>
      </c>
      <c r="AD294" s="7"/>
    </row>
    <row r="295" spans="1:30" s="8" customFormat="1" ht="41.45" customHeight="1" outlineLevel="1" x14ac:dyDescent="0.2">
      <c r="A295" s="175" t="s">
        <v>478</v>
      </c>
      <c r="B295" s="165" t="s">
        <v>240</v>
      </c>
      <c r="C295" s="259">
        <f t="shared" si="250"/>
        <v>0.61</v>
      </c>
      <c r="D295" s="184">
        <f t="shared" si="251"/>
        <v>153</v>
      </c>
      <c r="E295" s="152">
        <v>0</v>
      </c>
      <c r="F295" s="116">
        <f t="shared" si="247"/>
        <v>0</v>
      </c>
      <c r="G295" s="184">
        <v>0</v>
      </c>
      <c r="H295" s="184">
        <v>0</v>
      </c>
      <c r="I295" s="184">
        <v>0</v>
      </c>
      <c r="J295" s="152">
        <v>0</v>
      </c>
      <c r="K295" s="116">
        <f t="shared" si="246"/>
        <v>0</v>
      </c>
      <c r="L295" s="184">
        <v>0</v>
      </c>
      <c r="M295" s="184">
        <v>0</v>
      </c>
      <c r="N295" s="184">
        <v>0</v>
      </c>
      <c r="O295" s="259">
        <v>0</v>
      </c>
      <c r="P295" s="184">
        <f t="shared" si="248"/>
        <v>0</v>
      </c>
      <c r="Q295" s="184">
        <v>0</v>
      </c>
      <c r="R295" s="184">
        <v>0</v>
      </c>
      <c r="S295" s="261">
        <v>0</v>
      </c>
      <c r="T295" s="259">
        <v>0</v>
      </c>
      <c r="U295" s="184">
        <v>0</v>
      </c>
      <c r="V295" s="184">
        <v>0</v>
      </c>
      <c r="W295" s="184">
        <v>0</v>
      </c>
      <c r="X295" s="184">
        <v>0</v>
      </c>
      <c r="Y295" s="259">
        <v>0.61</v>
      </c>
      <c r="Z295" s="184">
        <f t="shared" si="249"/>
        <v>153</v>
      </c>
      <c r="AA295" s="184">
        <v>0</v>
      </c>
      <c r="AB295" s="184">
        <v>0</v>
      </c>
      <c r="AC295" s="261">
        <v>153</v>
      </c>
      <c r="AD295" s="7"/>
    </row>
    <row r="296" spans="1:30" s="8" customFormat="1" ht="39.6" customHeight="1" outlineLevel="1" x14ac:dyDescent="0.2">
      <c r="A296" s="175" t="s">
        <v>479</v>
      </c>
      <c r="B296" s="165" t="s">
        <v>241</v>
      </c>
      <c r="C296" s="259">
        <f t="shared" si="250"/>
        <v>9.5499999999999989</v>
      </c>
      <c r="D296" s="184">
        <f t="shared" si="251"/>
        <v>2388</v>
      </c>
      <c r="E296" s="152">
        <v>0</v>
      </c>
      <c r="F296" s="116">
        <f t="shared" si="247"/>
        <v>0</v>
      </c>
      <c r="G296" s="184">
        <v>0</v>
      </c>
      <c r="H296" s="184">
        <v>0</v>
      </c>
      <c r="I296" s="184">
        <v>0</v>
      </c>
      <c r="J296" s="152">
        <v>0</v>
      </c>
      <c r="K296" s="116">
        <f t="shared" si="246"/>
        <v>0</v>
      </c>
      <c r="L296" s="184">
        <v>0</v>
      </c>
      <c r="M296" s="184">
        <v>0</v>
      </c>
      <c r="N296" s="184">
        <v>0</v>
      </c>
      <c r="O296" s="259">
        <v>0</v>
      </c>
      <c r="P296" s="184">
        <f t="shared" si="248"/>
        <v>0</v>
      </c>
      <c r="Q296" s="184">
        <v>0</v>
      </c>
      <c r="R296" s="184">
        <v>0</v>
      </c>
      <c r="S296" s="261">
        <v>0</v>
      </c>
      <c r="T296" s="259">
        <v>0</v>
      </c>
      <c r="U296" s="184">
        <v>0</v>
      </c>
      <c r="V296" s="184">
        <v>0</v>
      </c>
      <c r="W296" s="184">
        <v>0</v>
      </c>
      <c r="X296" s="184">
        <v>0</v>
      </c>
      <c r="Y296" s="259">
        <v>9.5499999999999989</v>
      </c>
      <c r="Z296" s="184">
        <f t="shared" si="249"/>
        <v>2388</v>
      </c>
      <c r="AA296" s="184">
        <v>0</v>
      </c>
      <c r="AB296" s="184">
        <v>0</v>
      </c>
      <c r="AC296" s="261">
        <v>2388</v>
      </c>
      <c r="AD296" s="7"/>
    </row>
    <row r="297" spans="1:30" s="8" customFormat="1" ht="25.9" customHeight="1" outlineLevel="1" x14ac:dyDescent="0.2">
      <c r="A297" s="175" t="s">
        <v>480</v>
      </c>
      <c r="B297" s="165" t="s">
        <v>242</v>
      </c>
      <c r="C297" s="259">
        <f t="shared" si="250"/>
        <v>1.95</v>
      </c>
      <c r="D297" s="184">
        <f t="shared" si="251"/>
        <v>486</v>
      </c>
      <c r="E297" s="152">
        <v>0</v>
      </c>
      <c r="F297" s="116">
        <f t="shared" si="247"/>
        <v>0</v>
      </c>
      <c r="G297" s="184">
        <v>0</v>
      </c>
      <c r="H297" s="184">
        <v>0</v>
      </c>
      <c r="I297" s="184">
        <v>0</v>
      </c>
      <c r="J297" s="152">
        <v>0</v>
      </c>
      <c r="K297" s="116">
        <f t="shared" si="246"/>
        <v>0</v>
      </c>
      <c r="L297" s="184">
        <v>0</v>
      </c>
      <c r="M297" s="184">
        <v>0</v>
      </c>
      <c r="N297" s="184">
        <v>0</v>
      </c>
      <c r="O297" s="259">
        <v>0</v>
      </c>
      <c r="P297" s="184">
        <f t="shared" si="248"/>
        <v>0</v>
      </c>
      <c r="Q297" s="184">
        <v>0</v>
      </c>
      <c r="R297" s="184">
        <v>0</v>
      </c>
      <c r="S297" s="261">
        <v>0</v>
      </c>
      <c r="T297" s="259">
        <v>0</v>
      </c>
      <c r="U297" s="184">
        <v>0</v>
      </c>
      <c r="V297" s="184">
        <v>0</v>
      </c>
      <c r="W297" s="184">
        <v>0</v>
      </c>
      <c r="X297" s="184">
        <v>0</v>
      </c>
      <c r="Y297" s="259">
        <f>ROUND(1.945,2)</f>
        <v>1.95</v>
      </c>
      <c r="Z297" s="184">
        <f t="shared" si="249"/>
        <v>486</v>
      </c>
      <c r="AA297" s="184">
        <v>0</v>
      </c>
      <c r="AB297" s="184">
        <v>0</v>
      </c>
      <c r="AC297" s="261">
        <v>486</v>
      </c>
      <c r="AD297" s="7"/>
    </row>
    <row r="298" spans="1:30" s="8" customFormat="1" ht="30" customHeight="1" outlineLevel="1" x14ac:dyDescent="0.2">
      <c r="A298" s="175" t="s">
        <v>481</v>
      </c>
      <c r="B298" s="165" t="s">
        <v>243</v>
      </c>
      <c r="C298" s="259">
        <f t="shared" si="250"/>
        <v>3.76</v>
      </c>
      <c r="D298" s="184">
        <f t="shared" si="251"/>
        <v>939</v>
      </c>
      <c r="E298" s="152">
        <v>0</v>
      </c>
      <c r="F298" s="116">
        <f t="shared" si="247"/>
        <v>0</v>
      </c>
      <c r="G298" s="184">
        <v>0</v>
      </c>
      <c r="H298" s="184">
        <v>0</v>
      </c>
      <c r="I298" s="184">
        <v>0</v>
      </c>
      <c r="J298" s="152">
        <v>0</v>
      </c>
      <c r="K298" s="116">
        <f t="shared" si="246"/>
        <v>0</v>
      </c>
      <c r="L298" s="184">
        <v>0</v>
      </c>
      <c r="M298" s="184">
        <v>0</v>
      </c>
      <c r="N298" s="184">
        <v>0</v>
      </c>
      <c r="O298" s="259">
        <v>0</v>
      </c>
      <c r="P298" s="184">
        <f t="shared" si="248"/>
        <v>0</v>
      </c>
      <c r="Q298" s="184">
        <v>0</v>
      </c>
      <c r="R298" s="184">
        <v>0</v>
      </c>
      <c r="S298" s="261">
        <v>0</v>
      </c>
      <c r="T298" s="259">
        <v>0</v>
      </c>
      <c r="U298" s="184">
        <v>0</v>
      </c>
      <c r="V298" s="184">
        <v>0</v>
      </c>
      <c r="W298" s="184">
        <v>0</v>
      </c>
      <c r="X298" s="184">
        <v>0</v>
      </c>
      <c r="Y298" s="259">
        <f>ROUND(3.755,2)</f>
        <v>3.76</v>
      </c>
      <c r="Z298" s="184">
        <f t="shared" si="249"/>
        <v>939</v>
      </c>
      <c r="AA298" s="184">
        <v>0</v>
      </c>
      <c r="AB298" s="184">
        <v>0</v>
      </c>
      <c r="AC298" s="261">
        <v>939</v>
      </c>
      <c r="AD298" s="7"/>
    </row>
    <row r="299" spans="1:30" s="8" customFormat="1" ht="34.15" customHeight="1" outlineLevel="1" x14ac:dyDescent="0.2">
      <c r="A299" s="175" t="s">
        <v>482</v>
      </c>
      <c r="B299" s="165" t="s">
        <v>244</v>
      </c>
      <c r="C299" s="259">
        <f t="shared" si="250"/>
        <v>0.8899999999999999</v>
      </c>
      <c r="D299" s="184">
        <f t="shared" si="251"/>
        <v>223</v>
      </c>
      <c r="E299" s="152">
        <v>0</v>
      </c>
      <c r="F299" s="116">
        <f t="shared" si="247"/>
        <v>0</v>
      </c>
      <c r="G299" s="184">
        <v>0</v>
      </c>
      <c r="H299" s="184">
        <v>0</v>
      </c>
      <c r="I299" s="184">
        <v>0</v>
      </c>
      <c r="J299" s="152">
        <v>0</v>
      </c>
      <c r="K299" s="116">
        <f t="shared" si="246"/>
        <v>0</v>
      </c>
      <c r="L299" s="184">
        <v>0</v>
      </c>
      <c r="M299" s="184">
        <v>0</v>
      </c>
      <c r="N299" s="184">
        <v>0</v>
      </c>
      <c r="O299" s="259">
        <v>0</v>
      </c>
      <c r="P299" s="184">
        <f t="shared" si="248"/>
        <v>0</v>
      </c>
      <c r="Q299" s="184">
        <v>0</v>
      </c>
      <c r="R299" s="184">
        <v>0</v>
      </c>
      <c r="S299" s="261">
        <v>0</v>
      </c>
      <c r="T299" s="259">
        <v>0</v>
      </c>
      <c r="U299" s="184">
        <v>0</v>
      </c>
      <c r="V299" s="184">
        <v>0</v>
      </c>
      <c r="W299" s="184">
        <v>0</v>
      </c>
      <c r="X299" s="184">
        <v>0</v>
      </c>
      <c r="Y299" s="259">
        <v>0.8899999999999999</v>
      </c>
      <c r="Z299" s="184">
        <f t="shared" si="249"/>
        <v>223</v>
      </c>
      <c r="AA299" s="184">
        <v>0</v>
      </c>
      <c r="AB299" s="184">
        <v>0</v>
      </c>
      <c r="AC299" s="261">
        <v>223</v>
      </c>
      <c r="AD299" s="7"/>
    </row>
    <row r="300" spans="1:30" s="8" customFormat="1" ht="46.9" customHeight="1" outlineLevel="1" x14ac:dyDescent="0.2">
      <c r="A300" s="175" t="s">
        <v>483</v>
      </c>
      <c r="B300" s="165" t="s">
        <v>245</v>
      </c>
      <c r="C300" s="259">
        <f t="shared" si="250"/>
        <v>0.55000000000000004</v>
      </c>
      <c r="D300" s="184">
        <f t="shared" si="251"/>
        <v>138</v>
      </c>
      <c r="E300" s="152">
        <v>0</v>
      </c>
      <c r="F300" s="116">
        <f t="shared" si="247"/>
        <v>0</v>
      </c>
      <c r="G300" s="184">
        <v>0</v>
      </c>
      <c r="H300" s="184">
        <v>0</v>
      </c>
      <c r="I300" s="184">
        <v>0</v>
      </c>
      <c r="J300" s="152">
        <v>0</v>
      </c>
      <c r="K300" s="116">
        <f t="shared" si="246"/>
        <v>0</v>
      </c>
      <c r="L300" s="184">
        <v>0</v>
      </c>
      <c r="M300" s="184">
        <v>0</v>
      </c>
      <c r="N300" s="184">
        <v>0</v>
      </c>
      <c r="O300" s="259">
        <v>0</v>
      </c>
      <c r="P300" s="184">
        <f t="shared" si="248"/>
        <v>0</v>
      </c>
      <c r="Q300" s="184">
        <v>0</v>
      </c>
      <c r="R300" s="184">
        <v>0</v>
      </c>
      <c r="S300" s="261">
        <v>0</v>
      </c>
      <c r="T300" s="259">
        <v>0</v>
      </c>
      <c r="U300" s="184">
        <v>0</v>
      </c>
      <c r="V300" s="184">
        <v>0</v>
      </c>
      <c r="W300" s="184">
        <v>0</v>
      </c>
      <c r="X300" s="184">
        <v>0</v>
      </c>
      <c r="Y300" s="259">
        <v>0.55000000000000004</v>
      </c>
      <c r="Z300" s="184">
        <f t="shared" si="249"/>
        <v>138</v>
      </c>
      <c r="AA300" s="184">
        <v>0</v>
      </c>
      <c r="AB300" s="184">
        <v>0</v>
      </c>
      <c r="AC300" s="261">
        <v>138</v>
      </c>
      <c r="AD300" s="7"/>
    </row>
    <row r="301" spans="1:30" s="8" customFormat="1" ht="32.450000000000003" customHeight="1" outlineLevel="1" x14ac:dyDescent="0.2">
      <c r="A301" s="175" t="s">
        <v>484</v>
      </c>
      <c r="B301" s="165" t="s">
        <v>828</v>
      </c>
      <c r="C301" s="259">
        <f t="shared" si="250"/>
        <v>1.6600000000000001</v>
      </c>
      <c r="D301" s="184">
        <f t="shared" si="251"/>
        <v>415.00000000000006</v>
      </c>
      <c r="E301" s="152">
        <v>0</v>
      </c>
      <c r="F301" s="116">
        <f t="shared" si="247"/>
        <v>0</v>
      </c>
      <c r="G301" s="184">
        <v>0</v>
      </c>
      <c r="H301" s="184">
        <v>0</v>
      </c>
      <c r="I301" s="184">
        <v>0</v>
      </c>
      <c r="J301" s="152">
        <v>0</v>
      </c>
      <c r="K301" s="116">
        <f t="shared" si="246"/>
        <v>0</v>
      </c>
      <c r="L301" s="184">
        <v>0</v>
      </c>
      <c r="M301" s="184">
        <v>0</v>
      </c>
      <c r="N301" s="184">
        <v>0</v>
      </c>
      <c r="O301" s="259">
        <v>0</v>
      </c>
      <c r="P301" s="184">
        <f t="shared" si="248"/>
        <v>0</v>
      </c>
      <c r="Q301" s="184">
        <v>0</v>
      </c>
      <c r="R301" s="184">
        <v>0</v>
      </c>
      <c r="S301" s="261">
        <v>0</v>
      </c>
      <c r="T301" s="259">
        <v>0</v>
      </c>
      <c r="U301" s="184">
        <v>0</v>
      </c>
      <c r="V301" s="184">
        <v>0</v>
      </c>
      <c r="W301" s="184">
        <v>0</v>
      </c>
      <c r="X301" s="184">
        <v>0</v>
      </c>
      <c r="Y301" s="259">
        <v>1.6600000000000001</v>
      </c>
      <c r="Z301" s="184">
        <f t="shared" si="249"/>
        <v>415.00000000000006</v>
      </c>
      <c r="AA301" s="184">
        <v>0</v>
      </c>
      <c r="AB301" s="184">
        <v>0</v>
      </c>
      <c r="AC301" s="261">
        <v>415.00000000000006</v>
      </c>
      <c r="AD301" s="7"/>
    </row>
    <row r="302" spans="1:30" s="8" customFormat="1" ht="43.15" customHeight="1" outlineLevel="1" x14ac:dyDescent="0.2">
      <c r="A302" s="175" t="s">
        <v>485</v>
      </c>
      <c r="B302" s="165" t="s">
        <v>246</v>
      </c>
      <c r="C302" s="259">
        <f t="shared" si="250"/>
        <v>0.25</v>
      </c>
      <c r="D302" s="184">
        <f t="shared" si="251"/>
        <v>63</v>
      </c>
      <c r="E302" s="152">
        <v>0</v>
      </c>
      <c r="F302" s="116">
        <f t="shared" si="247"/>
        <v>0</v>
      </c>
      <c r="G302" s="184">
        <v>0</v>
      </c>
      <c r="H302" s="184">
        <v>0</v>
      </c>
      <c r="I302" s="184">
        <v>0</v>
      </c>
      <c r="J302" s="152">
        <v>0</v>
      </c>
      <c r="K302" s="116">
        <f t="shared" si="246"/>
        <v>0</v>
      </c>
      <c r="L302" s="184">
        <v>0</v>
      </c>
      <c r="M302" s="184">
        <v>0</v>
      </c>
      <c r="N302" s="184">
        <v>0</v>
      </c>
      <c r="O302" s="259">
        <v>0</v>
      </c>
      <c r="P302" s="184">
        <f t="shared" si="248"/>
        <v>0</v>
      </c>
      <c r="Q302" s="184">
        <v>0</v>
      </c>
      <c r="R302" s="184">
        <v>0</v>
      </c>
      <c r="S302" s="261">
        <v>0</v>
      </c>
      <c r="T302" s="259">
        <v>0</v>
      </c>
      <c r="U302" s="184">
        <v>0</v>
      </c>
      <c r="V302" s="184">
        <v>0</v>
      </c>
      <c r="W302" s="184">
        <v>0</v>
      </c>
      <c r="X302" s="184">
        <v>0</v>
      </c>
      <c r="Y302" s="259">
        <v>0.25</v>
      </c>
      <c r="Z302" s="184">
        <f t="shared" si="249"/>
        <v>63</v>
      </c>
      <c r="AA302" s="184">
        <v>0</v>
      </c>
      <c r="AB302" s="184">
        <v>0</v>
      </c>
      <c r="AC302" s="261">
        <v>63</v>
      </c>
      <c r="AD302" s="7"/>
    </row>
    <row r="303" spans="1:30" s="8" customFormat="1" ht="33" customHeight="1" outlineLevel="1" x14ac:dyDescent="0.2">
      <c r="A303" s="175" t="s">
        <v>486</v>
      </c>
      <c r="B303" s="165" t="s">
        <v>247</v>
      </c>
      <c r="C303" s="259">
        <f t="shared" si="250"/>
        <v>1.03</v>
      </c>
      <c r="D303" s="184">
        <f t="shared" si="251"/>
        <v>256</v>
      </c>
      <c r="E303" s="152">
        <v>0</v>
      </c>
      <c r="F303" s="116">
        <f t="shared" si="247"/>
        <v>0</v>
      </c>
      <c r="G303" s="184">
        <v>0</v>
      </c>
      <c r="H303" s="184">
        <v>0</v>
      </c>
      <c r="I303" s="184">
        <v>0</v>
      </c>
      <c r="J303" s="152">
        <v>0</v>
      </c>
      <c r="K303" s="116">
        <f t="shared" si="246"/>
        <v>0</v>
      </c>
      <c r="L303" s="184">
        <v>0</v>
      </c>
      <c r="M303" s="184">
        <v>0</v>
      </c>
      <c r="N303" s="184">
        <v>0</v>
      </c>
      <c r="O303" s="259">
        <v>0</v>
      </c>
      <c r="P303" s="184">
        <f t="shared" si="248"/>
        <v>0</v>
      </c>
      <c r="Q303" s="184">
        <v>0</v>
      </c>
      <c r="R303" s="184">
        <v>0</v>
      </c>
      <c r="S303" s="261">
        <v>0</v>
      </c>
      <c r="T303" s="259">
        <v>0</v>
      </c>
      <c r="U303" s="184">
        <v>0</v>
      </c>
      <c r="V303" s="184">
        <v>0</v>
      </c>
      <c r="W303" s="184">
        <v>0</v>
      </c>
      <c r="X303" s="184">
        <v>0</v>
      </c>
      <c r="Y303" s="259">
        <f>ROUND(1.025,2)</f>
        <v>1.03</v>
      </c>
      <c r="Z303" s="184">
        <f t="shared" si="249"/>
        <v>256</v>
      </c>
      <c r="AA303" s="184">
        <v>0</v>
      </c>
      <c r="AB303" s="184">
        <v>0</v>
      </c>
      <c r="AC303" s="261">
        <v>256</v>
      </c>
      <c r="AD303" s="7"/>
    </row>
    <row r="304" spans="1:30" s="8" customFormat="1" ht="26.45" customHeight="1" outlineLevel="1" x14ac:dyDescent="0.2">
      <c r="A304" s="175" t="s">
        <v>487</v>
      </c>
      <c r="B304" s="165" t="s">
        <v>248</v>
      </c>
      <c r="C304" s="259">
        <f t="shared" si="250"/>
        <v>2</v>
      </c>
      <c r="D304" s="184">
        <f t="shared" si="251"/>
        <v>500</v>
      </c>
      <c r="E304" s="152">
        <v>0</v>
      </c>
      <c r="F304" s="116">
        <f t="shared" si="247"/>
        <v>0</v>
      </c>
      <c r="G304" s="184">
        <v>0</v>
      </c>
      <c r="H304" s="184">
        <v>0</v>
      </c>
      <c r="I304" s="184">
        <v>0</v>
      </c>
      <c r="J304" s="152">
        <v>0</v>
      </c>
      <c r="K304" s="116">
        <f t="shared" si="246"/>
        <v>0</v>
      </c>
      <c r="L304" s="184">
        <v>0</v>
      </c>
      <c r="M304" s="184">
        <v>0</v>
      </c>
      <c r="N304" s="184">
        <v>0</v>
      </c>
      <c r="O304" s="259">
        <v>0</v>
      </c>
      <c r="P304" s="184">
        <f t="shared" si="248"/>
        <v>0</v>
      </c>
      <c r="Q304" s="184">
        <v>0</v>
      </c>
      <c r="R304" s="184">
        <v>0</v>
      </c>
      <c r="S304" s="261">
        <v>0</v>
      </c>
      <c r="T304" s="259">
        <v>0</v>
      </c>
      <c r="U304" s="184">
        <v>0</v>
      </c>
      <c r="V304" s="184">
        <v>0</v>
      </c>
      <c r="W304" s="184">
        <v>0</v>
      </c>
      <c r="X304" s="184">
        <v>0</v>
      </c>
      <c r="Y304" s="259">
        <v>2</v>
      </c>
      <c r="Z304" s="184">
        <f t="shared" si="249"/>
        <v>500</v>
      </c>
      <c r="AA304" s="184">
        <v>0</v>
      </c>
      <c r="AB304" s="184">
        <v>0</v>
      </c>
      <c r="AC304" s="261">
        <v>500</v>
      </c>
      <c r="AD304" s="7"/>
    </row>
    <row r="305" spans="1:30" s="8" customFormat="1" ht="32.450000000000003" customHeight="1" outlineLevel="1" x14ac:dyDescent="0.2">
      <c r="A305" s="175" t="s">
        <v>488</v>
      </c>
      <c r="B305" s="165" t="s">
        <v>249</v>
      </c>
      <c r="C305" s="259">
        <f t="shared" si="250"/>
        <v>2.88</v>
      </c>
      <c r="D305" s="184">
        <f t="shared" si="251"/>
        <v>719</v>
      </c>
      <c r="E305" s="152">
        <v>0</v>
      </c>
      <c r="F305" s="116">
        <f t="shared" si="247"/>
        <v>0</v>
      </c>
      <c r="G305" s="184">
        <v>0</v>
      </c>
      <c r="H305" s="184">
        <v>0</v>
      </c>
      <c r="I305" s="184">
        <v>0</v>
      </c>
      <c r="J305" s="152">
        <v>0</v>
      </c>
      <c r="K305" s="116">
        <f t="shared" si="246"/>
        <v>0</v>
      </c>
      <c r="L305" s="184">
        <v>0</v>
      </c>
      <c r="M305" s="184">
        <v>0</v>
      </c>
      <c r="N305" s="184">
        <v>0</v>
      </c>
      <c r="O305" s="259">
        <v>0</v>
      </c>
      <c r="P305" s="184">
        <f t="shared" si="248"/>
        <v>0</v>
      </c>
      <c r="Q305" s="184">
        <v>0</v>
      </c>
      <c r="R305" s="184">
        <v>0</v>
      </c>
      <c r="S305" s="261">
        <v>0</v>
      </c>
      <c r="T305" s="259">
        <v>0</v>
      </c>
      <c r="U305" s="184">
        <v>0</v>
      </c>
      <c r="V305" s="184">
        <v>0</v>
      </c>
      <c r="W305" s="184">
        <v>0</v>
      </c>
      <c r="X305" s="184">
        <v>0</v>
      </c>
      <c r="Y305" s="259">
        <f>ROUND(2.875,2)</f>
        <v>2.88</v>
      </c>
      <c r="Z305" s="184">
        <f t="shared" si="249"/>
        <v>719</v>
      </c>
      <c r="AA305" s="184">
        <v>0</v>
      </c>
      <c r="AB305" s="184">
        <v>0</v>
      </c>
      <c r="AC305" s="261">
        <v>719</v>
      </c>
      <c r="AD305" s="7"/>
    </row>
    <row r="306" spans="1:30" s="8" customFormat="1" ht="36" customHeight="1" outlineLevel="1" x14ac:dyDescent="0.2">
      <c r="A306" s="175" t="s">
        <v>489</v>
      </c>
      <c r="B306" s="165" t="s">
        <v>250</v>
      </c>
      <c r="C306" s="259">
        <f t="shared" si="250"/>
        <v>3.7800000000000002</v>
      </c>
      <c r="D306" s="184">
        <f t="shared" si="251"/>
        <v>945.00000000000011</v>
      </c>
      <c r="E306" s="152">
        <v>0</v>
      </c>
      <c r="F306" s="116">
        <f t="shared" si="247"/>
        <v>0</v>
      </c>
      <c r="G306" s="184">
        <v>0</v>
      </c>
      <c r="H306" s="184">
        <v>0</v>
      </c>
      <c r="I306" s="184">
        <v>0</v>
      </c>
      <c r="J306" s="152">
        <v>0</v>
      </c>
      <c r="K306" s="116">
        <f t="shared" si="246"/>
        <v>0</v>
      </c>
      <c r="L306" s="184">
        <v>0</v>
      </c>
      <c r="M306" s="184">
        <v>0</v>
      </c>
      <c r="N306" s="184">
        <v>0</v>
      </c>
      <c r="O306" s="259">
        <v>0</v>
      </c>
      <c r="P306" s="184">
        <f t="shared" si="248"/>
        <v>0</v>
      </c>
      <c r="Q306" s="184">
        <v>0</v>
      </c>
      <c r="R306" s="184">
        <v>0</v>
      </c>
      <c r="S306" s="261">
        <v>0</v>
      </c>
      <c r="T306" s="259">
        <v>0</v>
      </c>
      <c r="U306" s="184">
        <v>0</v>
      </c>
      <c r="V306" s="184">
        <v>0</v>
      </c>
      <c r="W306" s="184">
        <v>0</v>
      </c>
      <c r="X306" s="184">
        <v>0</v>
      </c>
      <c r="Y306" s="259">
        <v>3.7800000000000002</v>
      </c>
      <c r="Z306" s="184">
        <f t="shared" si="249"/>
        <v>945.00000000000011</v>
      </c>
      <c r="AA306" s="184">
        <v>0</v>
      </c>
      <c r="AB306" s="184">
        <v>0</v>
      </c>
      <c r="AC306" s="261">
        <v>945.00000000000011</v>
      </c>
      <c r="AD306" s="7"/>
    </row>
    <row r="307" spans="1:30" s="8" customFormat="1" ht="46.9" customHeight="1" outlineLevel="1" x14ac:dyDescent="0.2">
      <c r="A307" s="175" t="s">
        <v>490</v>
      </c>
      <c r="B307" s="185" t="s">
        <v>251</v>
      </c>
      <c r="C307" s="259">
        <f t="shared" si="250"/>
        <v>2.29</v>
      </c>
      <c r="D307" s="184">
        <f t="shared" si="251"/>
        <v>573</v>
      </c>
      <c r="E307" s="152">
        <v>0</v>
      </c>
      <c r="F307" s="116">
        <f t="shared" si="247"/>
        <v>0</v>
      </c>
      <c r="G307" s="184">
        <v>0</v>
      </c>
      <c r="H307" s="184">
        <v>0</v>
      </c>
      <c r="I307" s="184">
        <v>0</v>
      </c>
      <c r="J307" s="152">
        <v>0</v>
      </c>
      <c r="K307" s="116">
        <f t="shared" si="246"/>
        <v>0</v>
      </c>
      <c r="L307" s="184">
        <v>0</v>
      </c>
      <c r="M307" s="184">
        <v>0</v>
      </c>
      <c r="N307" s="184">
        <v>0</v>
      </c>
      <c r="O307" s="259">
        <v>0</v>
      </c>
      <c r="P307" s="184">
        <f t="shared" si="248"/>
        <v>0</v>
      </c>
      <c r="Q307" s="184">
        <v>0</v>
      </c>
      <c r="R307" s="184">
        <v>0</v>
      </c>
      <c r="S307" s="261">
        <v>0</v>
      </c>
      <c r="T307" s="259">
        <v>0</v>
      </c>
      <c r="U307" s="184">
        <v>0</v>
      </c>
      <c r="V307" s="184">
        <v>0</v>
      </c>
      <c r="W307" s="184">
        <v>0</v>
      </c>
      <c r="X307" s="184">
        <v>0</v>
      </c>
      <c r="Y307" s="259">
        <v>2.29</v>
      </c>
      <c r="Z307" s="184">
        <f t="shared" si="249"/>
        <v>573</v>
      </c>
      <c r="AA307" s="184">
        <v>0</v>
      </c>
      <c r="AB307" s="184">
        <v>0</v>
      </c>
      <c r="AC307" s="261">
        <v>573</v>
      </c>
      <c r="AD307" s="7"/>
    </row>
    <row r="308" spans="1:30" s="8" customFormat="1" ht="62.45" customHeight="1" outlineLevel="1" x14ac:dyDescent="0.2">
      <c r="A308" s="175" t="s">
        <v>491</v>
      </c>
      <c r="B308" s="185" t="s">
        <v>252</v>
      </c>
      <c r="C308" s="259">
        <f t="shared" si="250"/>
        <v>4.88</v>
      </c>
      <c r="D308" s="184">
        <f t="shared" si="251"/>
        <v>1219</v>
      </c>
      <c r="E308" s="152">
        <v>0</v>
      </c>
      <c r="F308" s="116">
        <f t="shared" si="247"/>
        <v>0</v>
      </c>
      <c r="G308" s="184">
        <v>0</v>
      </c>
      <c r="H308" s="184">
        <v>0</v>
      </c>
      <c r="I308" s="184">
        <v>0</v>
      </c>
      <c r="J308" s="152">
        <v>0</v>
      </c>
      <c r="K308" s="116">
        <f t="shared" si="246"/>
        <v>0</v>
      </c>
      <c r="L308" s="184">
        <v>0</v>
      </c>
      <c r="M308" s="184">
        <v>0</v>
      </c>
      <c r="N308" s="184">
        <v>0</v>
      </c>
      <c r="O308" s="259">
        <v>0</v>
      </c>
      <c r="P308" s="184">
        <f t="shared" si="248"/>
        <v>0</v>
      </c>
      <c r="Q308" s="184">
        <v>0</v>
      </c>
      <c r="R308" s="184">
        <v>0</v>
      </c>
      <c r="S308" s="261">
        <v>0</v>
      </c>
      <c r="T308" s="259">
        <v>0</v>
      </c>
      <c r="U308" s="184">
        <v>0</v>
      </c>
      <c r="V308" s="184">
        <v>0</v>
      </c>
      <c r="W308" s="184">
        <v>0</v>
      </c>
      <c r="X308" s="184">
        <v>0</v>
      </c>
      <c r="Y308" s="259">
        <f>ROUND(4.875,2)</f>
        <v>4.88</v>
      </c>
      <c r="Z308" s="184">
        <f t="shared" si="249"/>
        <v>1219</v>
      </c>
      <c r="AA308" s="184">
        <v>0</v>
      </c>
      <c r="AB308" s="184">
        <v>0</v>
      </c>
      <c r="AC308" s="261">
        <v>1219</v>
      </c>
      <c r="AD308" s="7"/>
    </row>
    <row r="309" spans="1:30" s="8" customFormat="1" ht="31.9" customHeight="1" outlineLevel="1" x14ac:dyDescent="0.2">
      <c r="A309" s="175" t="s">
        <v>492</v>
      </c>
      <c r="B309" s="185" t="s">
        <v>253</v>
      </c>
      <c r="C309" s="259">
        <f t="shared" si="250"/>
        <v>4.55</v>
      </c>
      <c r="D309" s="184">
        <f t="shared" si="251"/>
        <v>1138</v>
      </c>
      <c r="E309" s="152">
        <v>0</v>
      </c>
      <c r="F309" s="116">
        <f t="shared" si="247"/>
        <v>0</v>
      </c>
      <c r="G309" s="184">
        <v>0</v>
      </c>
      <c r="H309" s="184">
        <v>0</v>
      </c>
      <c r="I309" s="184">
        <v>0</v>
      </c>
      <c r="J309" s="152">
        <v>0</v>
      </c>
      <c r="K309" s="116">
        <f t="shared" si="246"/>
        <v>0</v>
      </c>
      <c r="L309" s="184">
        <v>0</v>
      </c>
      <c r="M309" s="184">
        <v>0</v>
      </c>
      <c r="N309" s="184">
        <v>0</v>
      </c>
      <c r="O309" s="259">
        <v>0</v>
      </c>
      <c r="P309" s="184">
        <f t="shared" si="248"/>
        <v>0</v>
      </c>
      <c r="Q309" s="184">
        <v>0</v>
      </c>
      <c r="R309" s="184">
        <v>0</v>
      </c>
      <c r="S309" s="261">
        <v>0</v>
      </c>
      <c r="T309" s="259">
        <v>0</v>
      </c>
      <c r="U309" s="184">
        <v>0</v>
      </c>
      <c r="V309" s="184">
        <v>0</v>
      </c>
      <c r="W309" s="184">
        <v>0</v>
      </c>
      <c r="X309" s="184">
        <v>0</v>
      </c>
      <c r="Y309" s="259">
        <v>4.55</v>
      </c>
      <c r="Z309" s="184">
        <f t="shared" si="249"/>
        <v>1138</v>
      </c>
      <c r="AA309" s="184">
        <v>0</v>
      </c>
      <c r="AB309" s="184">
        <v>0</v>
      </c>
      <c r="AC309" s="261">
        <v>1138</v>
      </c>
      <c r="AD309" s="7"/>
    </row>
    <row r="310" spans="1:30" s="8" customFormat="1" ht="26.45" customHeight="1" outlineLevel="1" x14ac:dyDescent="0.2">
      <c r="A310" s="175" t="s">
        <v>493</v>
      </c>
      <c r="B310" s="185" t="s">
        <v>254</v>
      </c>
      <c r="C310" s="259">
        <f t="shared" si="250"/>
        <v>3.77</v>
      </c>
      <c r="D310" s="184">
        <f t="shared" si="251"/>
        <v>941</v>
      </c>
      <c r="E310" s="152">
        <v>0</v>
      </c>
      <c r="F310" s="116">
        <f t="shared" si="247"/>
        <v>0</v>
      </c>
      <c r="G310" s="184">
        <v>0</v>
      </c>
      <c r="H310" s="184">
        <v>0</v>
      </c>
      <c r="I310" s="184">
        <v>0</v>
      </c>
      <c r="J310" s="152">
        <v>0</v>
      </c>
      <c r="K310" s="116">
        <f t="shared" si="246"/>
        <v>0</v>
      </c>
      <c r="L310" s="184">
        <v>0</v>
      </c>
      <c r="M310" s="184">
        <v>0</v>
      </c>
      <c r="N310" s="184">
        <v>0</v>
      </c>
      <c r="O310" s="259">
        <v>0</v>
      </c>
      <c r="P310" s="184">
        <f t="shared" si="248"/>
        <v>0</v>
      </c>
      <c r="Q310" s="184">
        <v>0</v>
      </c>
      <c r="R310" s="184">
        <v>0</v>
      </c>
      <c r="S310" s="261">
        <v>0</v>
      </c>
      <c r="T310" s="259">
        <v>0</v>
      </c>
      <c r="U310" s="184">
        <v>0</v>
      </c>
      <c r="V310" s="184">
        <v>0</v>
      </c>
      <c r="W310" s="184">
        <v>0</v>
      </c>
      <c r="X310" s="184">
        <v>0</v>
      </c>
      <c r="Y310" s="259">
        <f>ROUND(3.765,2)</f>
        <v>3.77</v>
      </c>
      <c r="Z310" s="184">
        <f t="shared" si="249"/>
        <v>941</v>
      </c>
      <c r="AA310" s="184">
        <v>0</v>
      </c>
      <c r="AB310" s="184">
        <v>0</v>
      </c>
      <c r="AC310" s="261">
        <v>941</v>
      </c>
      <c r="AD310" s="7"/>
    </row>
    <row r="311" spans="1:30" s="8" customFormat="1" ht="31.15" customHeight="1" outlineLevel="1" x14ac:dyDescent="0.2">
      <c r="A311" s="175" t="s">
        <v>494</v>
      </c>
      <c r="B311" s="185" t="s">
        <v>255</v>
      </c>
      <c r="C311" s="259">
        <f t="shared" si="250"/>
        <v>1.08</v>
      </c>
      <c r="D311" s="184">
        <f t="shared" si="251"/>
        <v>269</v>
      </c>
      <c r="E311" s="152">
        <v>0</v>
      </c>
      <c r="F311" s="116">
        <f t="shared" si="247"/>
        <v>0</v>
      </c>
      <c r="G311" s="184">
        <v>0</v>
      </c>
      <c r="H311" s="184">
        <v>0</v>
      </c>
      <c r="I311" s="184">
        <v>0</v>
      </c>
      <c r="J311" s="152">
        <v>0</v>
      </c>
      <c r="K311" s="116">
        <f t="shared" si="246"/>
        <v>0</v>
      </c>
      <c r="L311" s="184">
        <v>0</v>
      </c>
      <c r="M311" s="184">
        <v>0</v>
      </c>
      <c r="N311" s="184">
        <v>0</v>
      </c>
      <c r="O311" s="259">
        <v>0</v>
      </c>
      <c r="P311" s="184">
        <f t="shared" si="248"/>
        <v>0</v>
      </c>
      <c r="Q311" s="184">
        <v>0</v>
      </c>
      <c r="R311" s="184">
        <v>0</v>
      </c>
      <c r="S311" s="261">
        <v>0</v>
      </c>
      <c r="T311" s="259">
        <v>0</v>
      </c>
      <c r="U311" s="184">
        <v>0</v>
      </c>
      <c r="V311" s="184">
        <v>0</v>
      </c>
      <c r="W311" s="184">
        <v>0</v>
      </c>
      <c r="X311" s="184">
        <v>0</v>
      </c>
      <c r="Y311" s="259">
        <f>ROUND(1.075,2)</f>
        <v>1.08</v>
      </c>
      <c r="Z311" s="184">
        <f t="shared" si="249"/>
        <v>269</v>
      </c>
      <c r="AA311" s="184">
        <v>0</v>
      </c>
      <c r="AB311" s="184">
        <v>0</v>
      </c>
      <c r="AC311" s="261">
        <v>269</v>
      </c>
      <c r="AD311" s="7"/>
    </row>
    <row r="312" spans="1:30" s="8" customFormat="1" ht="32.450000000000003" customHeight="1" outlineLevel="1" x14ac:dyDescent="0.2">
      <c r="A312" s="175" t="s">
        <v>495</v>
      </c>
      <c r="B312" s="185" t="s">
        <v>256</v>
      </c>
      <c r="C312" s="259">
        <f t="shared" si="250"/>
        <v>3.53</v>
      </c>
      <c r="D312" s="184">
        <f t="shared" si="251"/>
        <v>883</v>
      </c>
      <c r="E312" s="152">
        <v>0</v>
      </c>
      <c r="F312" s="116">
        <f t="shared" si="247"/>
        <v>0</v>
      </c>
      <c r="G312" s="184">
        <v>0</v>
      </c>
      <c r="H312" s="184">
        <v>0</v>
      </c>
      <c r="I312" s="184">
        <v>0</v>
      </c>
      <c r="J312" s="152">
        <v>0</v>
      </c>
      <c r="K312" s="116">
        <f t="shared" si="246"/>
        <v>0</v>
      </c>
      <c r="L312" s="184">
        <v>0</v>
      </c>
      <c r="M312" s="184">
        <v>0</v>
      </c>
      <c r="N312" s="184">
        <v>0</v>
      </c>
      <c r="O312" s="259">
        <v>0</v>
      </c>
      <c r="P312" s="184">
        <f t="shared" si="248"/>
        <v>0</v>
      </c>
      <c r="Q312" s="184">
        <v>0</v>
      </c>
      <c r="R312" s="184">
        <v>0</v>
      </c>
      <c r="S312" s="261">
        <v>0</v>
      </c>
      <c r="T312" s="259">
        <v>0</v>
      </c>
      <c r="U312" s="184">
        <v>0</v>
      </c>
      <c r="V312" s="184">
        <v>0</v>
      </c>
      <c r="W312" s="184">
        <v>0</v>
      </c>
      <c r="X312" s="184">
        <v>0</v>
      </c>
      <c r="Y312" s="259">
        <v>3.53</v>
      </c>
      <c r="Z312" s="184">
        <f t="shared" si="249"/>
        <v>883</v>
      </c>
      <c r="AA312" s="184">
        <v>0</v>
      </c>
      <c r="AB312" s="184">
        <v>0</v>
      </c>
      <c r="AC312" s="261">
        <v>883</v>
      </c>
      <c r="AD312" s="7"/>
    </row>
    <row r="313" spans="1:30" s="8" customFormat="1" ht="30.6" customHeight="1" outlineLevel="1" x14ac:dyDescent="0.2">
      <c r="A313" s="175" t="s">
        <v>496</v>
      </c>
      <c r="B313" s="185" t="s">
        <v>257</v>
      </c>
      <c r="C313" s="259">
        <f t="shared" si="250"/>
        <v>2.1</v>
      </c>
      <c r="D313" s="184">
        <f t="shared" si="251"/>
        <v>525</v>
      </c>
      <c r="E313" s="152">
        <v>0</v>
      </c>
      <c r="F313" s="116">
        <f t="shared" si="247"/>
        <v>0</v>
      </c>
      <c r="G313" s="184">
        <v>0</v>
      </c>
      <c r="H313" s="184">
        <v>0</v>
      </c>
      <c r="I313" s="184">
        <v>0</v>
      </c>
      <c r="J313" s="152">
        <v>0</v>
      </c>
      <c r="K313" s="116">
        <f t="shared" si="246"/>
        <v>0</v>
      </c>
      <c r="L313" s="184">
        <v>0</v>
      </c>
      <c r="M313" s="184">
        <v>0</v>
      </c>
      <c r="N313" s="184">
        <v>0</v>
      </c>
      <c r="O313" s="259">
        <v>0</v>
      </c>
      <c r="P313" s="184">
        <f t="shared" si="248"/>
        <v>0</v>
      </c>
      <c r="Q313" s="184">
        <v>0</v>
      </c>
      <c r="R313" s="184">
        <v>0</v>
      </c>
      <c r="S313" s="261">
        <v>0</v>
      </c>
      <c r="T313" s="259">
        <v>0</v>
      </c>
      <c r="U313" s="184">
        <v>0</v>
      </c>
      <c r="V313" s="184">
        <v>0</v>
      </c>
      <c r="W313" s="184">
        <v>0</v>
      </c>
      <c r="X313" s="184">
        <v>0</v>
      </c>
      <c r="Y313" s="259">
        <v>2.1</v>
      </c>
      <c r="Z313" s="184">
        <f t="shared" si="249"/>
        <v>525</v>
      </c>
      <c r="AA313" s="184">
        <v>0</v>
      </c>
      <c r="AB313" s="184">
        <v>0</v>
      </c>
      <c r="AC313" s="261">
        <v>525</v>
      </c>
      <c r="AD313" s="7"/>
    </row>
    <row r="314" spans="1:30" s="8" customFormat="1" ht="39" customHeight="1" outlineLevel="1" x14ac:dyDescent="0.2">
      <c r="A314" s="175" t="s">
        <v>497</v>
      </c>
      <c r="B314" s="185" t="s">
        <v>258</v>
      </c>
      <c r="C314" s="259">
        <f t="shared" si="250"/>
        <v>1.04</v>
      </c>
      <c r="D314" s="184">
        <f t="shared" si="251"/>
        <v>259</v>
      </c>
      <c r="E314" s="152">
        <v>0</v>
      </c>
      <c r="F314" s="116">
        <f t="shared" si="247"/>
        <v>0</v>
      </c>
      <c r="G314" s="184">
        <v>0</v>
      </c>
      <c r="H314" s="184">
        <v>0</v>
      </c>
      <c r="I314" s="184">
        <v>0</v>
      </c>
      <c r="J314" s="152">
        <v>0</v>
      </c>
      <c r="K314" s="116">
        <f t="shared" si="246"/>
        <v>0</v>
      </c>
      <c r="L314" s="184">
        <v>0</v>
      </c>
      <c r="M314" s="184">
        <v>0</v>
      </c>
      <c r="N314" s="184">
        <v>0</v>
      </c>
      <c r="O314" s="259">
        <v>0</v>
      </c>
      <c r="P314" s="184">
        <f t="shared" si="248"/>
        <v>0</v>
      </c>
      <c r="Q314" s="184">
        <v>0</v>
      </c>
      <c r="R314" s="184">
        <v>0</v>
      </c>
      <c r="S314" s="261">
        <v>0</v>
      </c>
      <c r="T314" s="259">
        <v>0</v>
      </c>
      <c r="U314" s="184">
        <v>0</v>
      </c>
      <c r="V314" s="184">
        <v>0</v>
      </c>
      <c r="W314" s="184">
        <v>0</v>
      </c>
      <c r="X314" s="184">
        <v>0</v>
      </c>
      <c r="Y314" s="259">
        <f>ROUND(1.035,2)</f>
        <v>1.04</v>
      </c>
      <c r="Z314" s="184">
        <f t="shared" si="249"/>
        <v>259</v>
      </c>
      <c r="AA314" s="184">
        <v>0</v>
      </c>
      <c r="AB314" s="184">
        <v>0</v>
      </c>
      <c r="AC314" s="261">
        <v>259</v>
      </c>
      <c r="AD314" s="7"/>
    </row>
    <row r="315" spans="1:30" s="8" customFormat="1" ht="50.45" customHeight="1" outlineLevel="1" x14ac:dyDescent="0.2">
      <c r="A315" s="175" t="s">
        <v>498</v>
      </c>
      <c r="B315" s="185" t="s">
        <v>259</v>
      </c>
      <c r="C315" s="259">
        <f t="shared" si="250"/>
        <v>0.33</v>
      </c>
      <c r="D315" s="184">
        <f t="shared" si="251"/>
        <v>81</v>
      </c>
      <c r="E315" s="152">
        <v>0</v>
      </c>
      <c r="F315" s="116">
        <f t="shared" si="247"/>
        <v>0</v>
      </c>
      <c r="G315" s="184">
        <v>0</v>
      </c>
      <c r="H315" s="184">
        <v>0</v>
      </c>
      <c r="I315" s="184">
        <v>0</v>
      </c>
      <c r="J315" s="152">
        <v>0</v>
      </c>
      <c r="K315" s="116">
        <f t="shared" si="246"/>
        <v>0</v>
      </c>
      <c r="L315" s="184">
        <v>0</v>
      </c>
      <c r="M315" s="184">
        <v>0</v>
      </c>
      <c r="N315" s="184">
        <v>0</v>
      </c>
      <c r="O315" s="259">
        <v>0</v>
      </c>
      <c r="P315" s="184">
        <f t="shared" si="248"/>
        <v>0</v>
      </c>
      <c r="Q315" s="184">
        <v>0</v>
      </c>
      <c r="R315" s="184">
        <v>0</v>
      </c>
      <c r="S315" s="261">
        <v>0</v>
      </c>
      <c r="T315" s="259">
        <v>0</v>
      </c>
      <c r="U315" s="184">
        <v>0</v>
      </c>
      <c r="V315" s="184">
        <v>0</v>
      </c>
      <c r="W315" s="184">
        <v>0</v>
      </c>
      <c r="X315" s="184">
        <v>0</v>
      </c>
      <c r="Y315" s="259">
        <f>ROUND(0.325,2)</f>
        <v>0.33</v>
      </c>
      <c r="Z315" s="184">
        <f t="shared" ref="Z315:Z331" si="252">AA315+AB315+AC315</f>
        <v>81</v>
      </c>
      <c r="AA315" s="184">
        <v>0</v>
      </c>
      <c r="AB315" s="184">
        <v>0</v>
      </c>
      <c r="AC315" s="261">
        <v>81</v>
      </c>
      <c r="AD315" s="7"/>
    </row>
    <row r="316" spans="1:30" s="8" customFormat="1" ht="31.9" customHeight="1" outlineLevel="1" x14ac:dyDescent="0.2">
      <c r="A316" s="175" t="s">
        <v>499</v>
      </c>
      <c r="B316" s="185" t="s">
        <v>260</v>
      </c>
      <c r="C316" s="259">
        <f t="shared" si="250"/>
        <v>0.91999999999999993</v>
      </c>
      <c r="D316" s="184">
        <f t="shared" si="251"/>
        <v>229.99999999999997</v>
      </c>
      <c r="E316" s="152">
        <v>0</v>
      </c>
      <c r="F316" s="116">
        <f t="shared" si="247"/>
        <v>0</v>
      </c>
      <c r="G316" s="184">
        <v>0</v>
      </c>
      <c r="H316" s="184">
        <v>0</v>
      </c>
      <c r="I316" s="184">
        <v>0</v>
      </c>
      <c r="J316" s="152">
        <v>0</v>
      </c>
      <c r="K316" s="116">
        <f t="shared" si="246"/>
        <v>0</v>
      </c>
      <c r="L316" s="184">
        <v>0</v>
      </c>
      <c r="M316" s="184">
        <v>0</v>
      </c>
      <c r="N316" s="184">
        <v>0</v>
      </c>
      <c r="O316" s="259">
        <v>0</v>
      </c>
      <c r="P316" s="184">
        <f t="shared" si="248"/>
        <v>0</v>
      </c>
      <c r="Q316" s="184">
        <v>0</v>
      </c>
      <c r="R316" s="184">
        <v>0</v>
      </c>
      <c r="S316" s="261">
        <v>0</v>
      </c>
      <c r="T316" s="259">
        <v>0</v>
      </c>
      <c r="U316" s="184">
        <v>0</v>
      </c>
      <c r="V316" s="184">
        <v>0</v>
      </c>
      <c r="W316" s="184">
        <v>0</v>
      </c>
      <c r="X316" s="184">
        <v>0</v>
      </c>
      <c r="Y316" s="259">
        <v>0.91999999999999993</v>
      </c>
      <c r="Z316" s="184">
        <f t="shared" si="252"/>
        <v>229.99999999999997</v>
      </c>
      <c r="AA316" s="184">
        <v>0</v>
      </c>
      <c r="AB316" s="184">
        <v>0</v>
      </c>
      <c r="AC316" s="261">
        <v>229.99999999999997</v>
      </c>
      <c r="AD316" s="7"/>
    </row>
    <row r="317" spans="1:30" s="8" customFormat="1" ht="32.450000000000003" customHeight="1" outlineLevel="1" x14ac:dyDescent="0.2">
      <c r="A317" s="175" t="s">
        <v>500</v>
      </c>
      <c r="B317" s="185" t="s">
        <v>261</v>
      </c>
      <c r="C317" s="259">
        <f t="shared" si="250"/>
        <v>0.88</v>
      </c>
      <c r="D317" s="184">
        <f t="shared" si="251"/>
        <v>219</v>
      </c>
      <c r="E317" s="152">
        <v>0</v>
      </c>
      <c r="F317" s="116">
        <f t="shared" si="247"/>
        <v>0</v>
      </c>
      <c r="G317" s="184">
        <v>0</v>
      </c>
      <c r="H317" s="184">
        <v>0</v>
      </c>
      <c r="I317" s="184">
        <v>0</v>
      </c>
      <c r="J317" s="152">
        <v>0</v>
      </c>
      <c r="K317" s="116">
        <f t="shared" si="246"/>
        <v>0</v>
      </c>
      <c r="L317" s="184">
        <v>0</v>
      </c>
      <c r="M317" s="184">
        <v>0</v>
      </c>
      <c r="N317" s="184">
        <v>0</v>
      </c>
      <c r="O317" s="259">
        <v>0</v>
      </c>
      <c r="P317" s="184">
        <f t="shared" si="248"/>
        <v>0</v>
      </c>
      <c r="Q317" s="184">
        <v>0</v>
      </c>
      <c r="R317" s="184">
        <v>0</v>
      </c>
      <c r="S317" s="261">
        <v>0</v>
      </c>
      <c r="T317" s="259">
        <v>0</v>
      </c>
      <c r="U317" s="184">
        <v>0</v>
      </c>
      <c r="V317" s="184">
        <v>0</v>
      </c>
      <c r="W317" s="184">
        <v>0</v>
      </c>
      <c r="X317" s="184">
        <v>0</v>
      </c>
      <c r="Y317" s="259">
        <f>ROUND(0.875,2)</f>
        <v>0.88</v>
      </c>
      <c r="Z317" s="184">
        <f t="shared" si="252"/>
        <v>219</v>
      </c>
      <c r="AA317" s="184">
        <v>0</v>
      </c>
      <c r="AB317" s="184">
        <v>0</v>
      </c>
      <c r="AC317" s="261">
        <v>219</v>
      </c>
      <c r="AD317" s="7"/>
    </row>
    <row r="318" spans="1:30" s="8" customFormat="1" ht="28.9" customHeight="1" outlineLevel="1" x14ac:dyDescent="0.2">
      <c r="A318" s="175" t="s">
        <v>501</v>
      </c>
      <c r="B318" s="185" t="s">
        <v>262</v>
      </c>
      <c r="C318" s="259">
        <f t="shared" si="250"/>
        <v>1</v>
      </c>
      <c r="D318" s="184">
        <f t="shared" si="251"/>
        <v>250</v>
      </c>
      <c r="E318" s="152">
        <v>0</v>
      </c>
      <c r="F318" s="116">
        <f t="shared" si="247"/>
        <v>0</v>
      </c>
      <c r="G318" s="184">
        <v>0</v>
      </c>
      <c r="H318" s="184">
        <v>0</v>
      </c>
      <c r="I318" s="184">
        <v>0</v>
      </c>
      <c r="J318" s="152">
        <v>0</v>
      </c>
      <c r="K318" s="116">
        <f t="shared" si="246"/>
        <v>0</v>
      </c>
      <c r="L318" s="184">
        <v>0</v>
      </c>
      <c r="M318" s="184">
        <v>0</v>
      </c>
      <c r="N318" s="184">
        <v>0</v>
      </c>
      <c r="O318" s="259">
        <v>0</v>
      </c>
      <c r="P318" s="184">
        <f t="shared" si="248"/>
        <v>0</v>
      </c>
      <c r="Q318" s="184">
        <v>0</v>
      </c>
      <c r="R318" s="184">
        <v>0</v>
      </c>
      <c r="S318" s="261">
        <v>0</v>
      </c>
      <c r="T318" s="259">
        <v>0</v>
      </c>
      <c r="U318" s="184">
        <v>0</v>
      </c>
      <c r="V318" s="184">
        <v>0</v>
      </c>
      <c r="W318" s="184">
        <v>0</v>
      </c>
      <c r="X318" s="184">
        <v>0</v>
      </c>
      <c r="Y318" s="259">
        <v>1</v>
      </c>
      <c r="Z318" s="184">
        <f t="shared" si="252"/>
        <v>250</v>
      </c>
      <c r="AA318" s="184">
        <v>0</v>
      </c>
      <c r="AB318" s="184">
        <v>0</v>
      </c>
      <c r="AC318" s="261">
        <v>250</v>
      </c>
      <c r="AD318" s="7"/>
    </row>
    <row r="319" spans="1:30" s="8" customFormat="1" ht="33" customHeight="1" outlineLevel="1" x14ac:dyDescent="0.2">
      <c r="A319" s="175" t="s">
        <v>502</v>
      </c>
      <c r="B319" s="185" t="s">
        <v>263</v>
      </c>
      <c r="C319" s="259">
        <f t="shared" si="250"/>
        <v>0.98</v>
      </c>
      <c r="D319" s="184">
        <f t="shared" si="251"/>
        <v>245</v>
      </c>
      <c r="E319" s="152">
        <v>0</v>
      </c>
      <c r="F319" s="116">
        <f t="shared" si="247"/>
        <v>0</v>
      </c>
      <c r="G319" s="184">
        <v>0</v>
      </c>
      <c r="H319" s="184">
        <v>0</v>
      </c>
      <c r="I319" s="184">
        <v>0</v>
      </c>
      <c r="J319" s="152">
        <v>0</v>
      </c>
      <c r="K319" s="116">
        <f t="shared" si="246"/>
        <v>0</v>
      </c>
      <c r="L319" s="184">
        <v>0</v>
      </c>
      <c r="M319" s="184">
        <v>0</v>
      </c>
      <c r="N319" s="184">
        <v>0</v>
      </c>
      <c r="O319" s="259">
        <v>0</v>
      </c>
      <c r="P319" s="184">
        <f t="shared" si="248"/>
        <v>0</v>
      </c>
      <c r="Q319" s="184">
        <v>0</v>
      </c>
      <c r="R319" s="184">
        <v>0</v>
      </c>
      <c r="S319" s="261">
        <v>0</v>
      </c>
      <c r="T319" s="259">
        <v>0</v>
      </c>
      <c r="U319" s="184">
        <v>0</v>
      </c>
      <c r="V319" s="184">
        <v>0</v>
      </c>
      <c r="W319" s="184">
        <v>0</v>
      </c>
      <c r="X319" s="184">
        <v>0</v>
      </c>
      <c r="Y319" s="259">
        <v>0.98</v>
      </c>
      <c r="Z319" s="184">
        <f t="shared" si="252"/>
        <v>245</v>
      </c>
      <c r="AA319" s="184">
        <v>0</v>
      </c>
      <c r="AB319" s="184">
        <v>0</v>
      </c>
      <c r="AC319" s="261">
        <v>245</v>
      </c>
      <c r="AD319" s="7"/>
    </row>
    <row r="320" spans="1:30" s="8" customFormat="1" ht="31.15" customHeight="1" outlineLevel="1" x14ac:dyDescent="0.2">
      <c r="A320" s="175" t="s">
        <v>503</v>
      </c>
      <c r="B320" s="185" t="s">
        <v>264</v>
      </c>
      <c r="C320" s="259">
        <f t="shared" si="250"/>
        <v>1.33</v>
      </c>
      <c r="D320" s="184">
        <f t="shared" si="251"/>
        <v>331</v>
      </c>
      <c r="E320" s="152">
        <v>0</v>
      </c>
      <c r="F320" s="116">
        <f t="shared" si="247"/>
        <v>0</v>
      </c>
      <c r="G320" s="184">
        <v>0</v>
      </c>
      <c r="H320" s="184">
        <v>0</v>
      </c>
      <c r="I320" s="184">
        <v>0</v>
      </c>
      <c r="J320" s="152">
        <v>0</v>
      </c>
      <c r="K320" s="116">
        <f t="shared" si="246"/>
        <v>0</v>
      </c>
      <c r="L320" s="184">
        <v>0</v>
      </c>
      <c r="M320" s="184">
        <v>0</v>
      </c>
      <c r="N320" s="184">
        <v>0</v>
      </c>
      <c r="O320" s="259">
        <v>0</v>
      </c>
      <c r="P320" s="184">
        <f t="shared" si="248"/>
        <v>0</v>
      </c>
      <c r="Q320" s="184">
        <v>0</v>
      </c>
      <c r="R320" s="184">
        <v>0</v>
      </c>
      <c r="S320" s="261">
        <v>0</v>
      </c>
      <c r="T320" s="259">
        <v>0</v>
      </c>
      <c r="U320" s="184">
        <v>0</v>
      </c>
      <c r="V320" s="184">
        <v>0</v>
      </c>
      <c r="W320" s="184">
        <v>0</v>
      </c>
      <c r="X320" s="184">
        <v>0</v>
      </c>
      <c r="Y320" s="259">
        <f>ROUND(1.325,2)</f>
        <v>1.33</v>
      </c>
      <c r="Z320" s="184">
        <f t="shared" si="252"/>
        <v>331</v>
      </c>
      <c r="AA320" s="184">
        <v>0</v>
      </c>
      <c r="AB320" s="184">
        <v>0</v>
      </c>
      <c r="AC320" s="261">
        <v>331</v>
      </c>
      <c r="AD320" s="7"/>
    </row>
    <row r="321" spans="1:30" s="8" customFormat="1" ht="25.15" customHeight="1" outlineLevel="1" x14ac:dyDescent="0.2">
      <c r="A321" s="175" t="s">
        <v>504</v>
      </c>
      <c r="B321" s="185" t="s">
        <v>265</v>
      </c>
      <c r="C321" s="259">
        <f t="shared" si="250"/>
        <v>3.13</v>
      </c>
      <c r="D321" s="184">
        <f t="shared" si="251"/>
        <v>781</v>
      </c>
      <c r="E321" s="152">
        <v>0</v>
      </c>
      <c r="F321" s="116">
        <f t="shared" si="247"/>
        <v>0</v>
      </c>
      <c r="G321" s="184">
        <v>0</v>
      </c>
      <c r="H321" s="184">
        <v>0</v>
      </c>
      <c r="I321" s="184">
        <v>0</v>
      </c>
      <c r="J321" s="152">
        <v>0</v>
      </c>
      <c r="K321" s="116">
        <f t="shared" si="246"/>
        <v>0</v>
      </c>
      <c r="L321" s="184">
        <v>0</v>
      </c>
      <c r="M321" s="184">
        <v>0</v>
      </c>
      <c r="N321" s="184">
        <v>0</v>
      </c>
      <c r="O321" s="259">
        <v>0</v>
      </c>
      <c r="P321" s="184">
        <f t="shared" si="248"/>
        <v>0</v>
      </c>
      <c r="Q321" s="184">
        <v>0</v>
      </c>
      <c r="R321" s="184">
        <v>0</v>
      </c>
      <c r="S321" s="261">
        <v>0</v>
      </c>
      <c r="T321" s="259">
        <v>0</v>
      </c>
      <c r="U321" s="184">
        <v>0</v>
      </c>
      <c r="V321" s="184">
        <v>0</v>
      </c>
      <c r="W321" s="184">
        <v>0</v>
      </c>
      <c r="X321" s="184">
        <v>0</v>
      </c>
      <c r="Y321" s="259">
        <f>ROUND(3.125,2)</f>
        <v>3.13</v>
      </c>
      <c r="Z321" s="184">
        <f t="shared" si="252"/>
        <v>781</v>
      </c>
      <c r="AA321" s="184">
        <v>0</v>
      </c>
      <c r="AB321" s="184">
        <v>0</v>
      </c>
      <c r="AC321" s="261">
        <v>781</v>
      </c>
      <c r="AD321" s="7"/>
    </row>
    <row r="322" spans="1:30" s="8" customFormat="1" ht="24" customHeight="1" outlineLevel="1" x14ac:dyDescent="0.2">
      <c r="A322" s="175" t="s">
        <v>505</v>
      </c>
      <c r="B322" s="185" t="s">
        <v>266</v>
      </c>
      <c r="C322" s="259">
        <f t="shared" si="250"/>
        <v>1.5</v>
      </c>
      <c r="D322" s="184">
        <f t="shared" si="251"/>
        <v>375</v>
      </c>
      <c r="E322" s="152">
        <v>0</v>
      </c>
      <c r="F322" s="116">
        <f t="shared" si="247"/>
        <v>0</v>
      </c>
      <c r="G322" s="184">
        <v>0</v>
      </c>
      <c r="H322" s="184">
        <v>0</v>
      </c>
      <c r="I322" s="184">
        <v>0</v>
      </c>
      <c r="J322" s="152">
        <v>0</v>
      </c>
      <c r="K322" s="116">
        <f t="shared" si="246"/>
        <v>0</v>
      </c>
      <c r="L322" s="184">
        <v>0</v>
      </c>
      <c r="M322" s="184">
        <v>0</v>
      </c>
      <c r="N322" s="184">
        <v>0</v>
      </c>
      <c r="O322" s="259">
        <v>0</v>
      </c>
      <c r="P322" s="184">
        <f t="shared" si="248"/>
        <v>0</v>
      </c>
      <c r="Q322" s="184">
        <v>0</v>
      </c>
      <c r="R322" s="184">
        <v>0</v>
      </c>
      <c r="S322" s="261">
        <v>0</v>
      </c>
      <c r="T322" s="259">
        <v>0</v>
      </c>
      <c r="U322" s="184">
        <v>0</v>
      </c>
      <c r="V322" s="184">
        <v>0</v>
      </c>
      <c r="W322" s="184">
        <v>0</v>
      </c>
      <c r="X322" s="184">
        <v>0</v>
      </c>
      <c r="Y322" s="259">
        <v>1.5</v>
      </c>
      <c r="Z322" s="184">
        <f t="shared" si="252"/>
        <v>375</v>
      </c>
      <c r="AA322" s="184">
        <v>0</v>
      </c>
      <c r="AB322" s="184">
        <v>0</v>
      </c>
      <c r="AC322" s="261">
        <v>375</v>
      </c>
      <c r="AD322" s="7"/>
    </row>
    <row r="323" spans="1:30" s="8" customFormat="1" ht="32.450000000000003" customHeight="1" outlineLevel="1" x14ac:dyDescent="0.2">
      <c r="A323" s="175" t="s">
        <v>506</v>
      </c>
      <c r="B323" s="185" t="s">
        <v>267</v>
      </c>
      <c r="C323" s="259">
        <f t="shared" si="250"/>
        <v>0.62</v>
      </c>
      <c r="D323" s="184">
        <f t="shared" si="251"/>
        <v>155</v>
      </c>
      <c r="E323" s="152">
        <v>0</v>
      </c>
      <c r="F323" s="116">
        <f t="shared" si="247"/>
        <v>0</v>
      </c>
      <c r="G323" s="184">
        <v>0</v>
      </c>
      <c r="H323" s="184">
        <v>0</v>
      </c>
      <c r="I323" s="184">
        <v>0</v>
      </c>
      <c r="J323" s="152">
        <v>0</v>
      </c>
      <c r="K323" s="116">
        <f t="shared" si="246"/>
        <v>0</v>
      </c>
      <c r="L323" s="184">
        <v>0</v>
      </c>
      <c r="M323" s="184">
        <v>0</v>
      </c>
      <c r="N323" s="184">
        <v>0</v>
      </c>
      <c r="O323" s="259">
        <v>0</v>
      </c>
      <c r="P323" s="184">
        <f t="shared" si="248"/>
        <v>0</v>
      </c>
      <c r="Q323" s="184">
        <v>0</v>
      </c>
      <c r="R323" s="184">
        <v>0</v>
      </c>
      <c r="S323" s="261">
        <v>0</v>
      </c>
      <c r="T323" s="259">
        <v>0</v>
      </c>
      <c r="U323" s="184">
        <v>0</v>
      </c>
      <c r="V323" s="184">
        <v>0</v>
      </c>
      <c r="W323" s="184">
        <v>0</v>
      </c>
      <c r="X323" s="184">
        <v>0</v>
      </c>
      <c r="Y323" s="259">
        <v>0.62</v>
      </c>
      <c r="Z323" s="184">
        <f t="shared" si="252"/>
        <v>155</v>
      </c>
      <c r="AA323" s="184">
        <v>0</v>
      </c>
      <c r="AB323" s="184">
        <v>0</v>
      </c>
      <c r="AC323" s="261">
        <v>155</v>
      </c>
      <c r="AD323" s="7"/>
    </row>
    <row r="324" spans="1:30" s="8" customFormat="1" ht="30.6" customHeight="1" outlineLevel="1" x14ac:dyDescent="0.2">
      <c r="A324" s="175" t="s">
        <v>507</v>
      </c>
      <c r="B324" s="185" t="s">
        <v>268</v>
      </c>
      <c r="C324" s="259">
        <f t="shared" si="250"/>
        <v>3.43</v>
      </c>
      <c r="D324" s="184">
        <f t="shared" si="251"/>
        <v>856</v>
      </c>
      <c r="E324" s="152">
        <v>0</v>
      </c>
      <c r="F324" s="116">
        <f t="shared" si="247"/>
        <v>0</v>
      </c>
      <c r="G324" s="184">
        <v>0</v>
      </c>
      <c r="H324" s="184">
        <v>0</v>
      </c>
      <c r="I324" s="184">
        <v>0</v>
      </c>
      <c r="J324" s="152">
        <v>0</v>
      </c>
      <c r="K324" s="116">
        <f t="shared" si="246"/>
        <v>0</v>
      </c>
      <c r="L324" s="184">
        <v>0</v>
      </c>
      <c r="M324" s="184">
        <v>0</v>
      </c>
      <c r="N324" s="184">
        <v>0</v>
      </c>
      <c r="O324" s="259">
        <v>0</v>
      </c>
      <c r="P324" s="184">
        <f t="shared" si="248"/>
        <v>0</v>
      </c>
      <c r="Q324" s="184">
        <v>0</v>
      </c>
      <c r="R324" s="184">
        <v>0</v>
      </c>
      <c r="S324" s="261">
        <v>0</v>
      </c>
      <c r="T324" s="259">
        <v>0</v>
      </c>
      <c r="U324" s="184">
        <v>0</v>
      </c>
      <c r="V324" s="184">
        <v>0</v>
      </c>
      <c r="W324" s="184">
        <v>0</v>
      </c>
      <c r="X324" s="184">
        <v>0</v>
      </c>
      <c r="Y324" s="259">
        <f>ROUND(3.425,2)</f>
        <v>3.43</v>
      </c>
      <c r="Z324" s="184">
        <f t="shared" si="252"/>
        <v>856</v>
      </c>
      <c r="AA324" s="184">
        <v>0</v>
      </c>
      <c r="AB324" s="184">
        <v>0</v>
      </c>
      <c r="AC324" s="261">
        <v>856</v>
      </c>
      <c r="AD324" s="7"/>
    </row>
    <row r="325" spans="1:30" s="8" customFormat="1" ht="33" customHeight="1" outlineLevel="1" x14ac:dyDescent="0.2">
      <c r="A325" s="175" t="s">
        <v>508</v>
      </c>
      <c r="B325" s="185" t="s">
        <v>269</v>
      </c>
      <c r="C325" s="259">
        <f t="shared" si="250"/>
        <v>3.37</v>
      </c>
      <c r="D325" s="184">
        <f t="shared" si="251"/>
        <v>841</v>
      </c>
      <c r="E325" s="152">
        <v>0</v>
      </c>
      <c r="F325" s="116">
        <f t="shared" si="247"/>
        <v>0</v>
      </c>
      <c r="G325" s="184">
        <v>0</v>
      </c>
      <c r="H325" s="184">
        <v>0</v>
      </c>
      <c r="I325" s="184">
        <v>0</v>
      </c>
      <c r="J325" s="152">
        <v>0</v>
      </c>
      <c r="K325" s="116">
        <f t="shared" si="246"/>
        <v>0</v>
      </c>
      <c r="L325" s="184">
        <v>0</v>
      </c>
      <c r="M325" s="184">
        <v>0</v>
      </c>
      <c r="N325" s="184">
        <v>0</v>
      </c>
      <c r="O325" s="259">
        <v>0</v>
      </c>
      <c r="P325" s="184">
        <f t="shared" si="248"/>
        <v>0</v>
      </c>
      <c r="Q325" s="184">
        <v>0</v>
      </c>
      <c r="R325" s="184">
        <v>0</v>
      </c>
      <c r="S325" s="261">
        <v>0</v>
      </c>
      <c r="T325" s="259">
        <v>0</v>
      </c>
      <c r="U325" s="184">
        <v>0</v>
      </c>
      <c r="V325" s="184">
        <v>0</v>
      </c>
      <c r="W325" s="184">
        <v>0</v>
      </c>
      <c r="X325" s="184">
        <v>0</v>
      </c>
      <c r="Y325" s="259">
        <f>ROUND(3.365,2)</f>
        <v>3.37</v>
      </c>
      <c r="Z325" s="184">
        <f t="shared" si="252"/>
        <v>841</v>
      </c>
      <c r="AA325" s="184">
        <v>0</v>
      </c>
      <c r="AB325" s="184">
        <v>0</v>
      </c>
      <c r="AC325" s="261">
        <v>841</v>
      </c>
      <c r="AD325" s="7"/>
    </row>
    <row r="326" spans="1:30" s="8" customFormat="1" ht="35.450000000000003" customHeight="1" outlineLevel="1" x14ac:dyDescent="0.2">
      <c r="A326" s="175" t="s">
        <v>509</v>
      </c>
      <c r="B326" s="185" t="s">
        <v>270</v>
      </c>
      <c r="C326" s="259">
        <f t="shared" si="250"/>
        <v>5.53</v>
      </c>
      <c r="D326" s="184">
        <f t="shared" si="251"/>
        <v>1383</v>
      </c>
      <c r="E326" s="152">
        <v>0</v>
      </c>
      <c r="F326" s="116">
        <f t="shared" si="247"/>
        <v>0</v>
      </c>
      <c r="G326" s="184">
        <v>0</v>
      </c>
      <c r="H326" s="184">
        <v>0</v>
      </c>
      <c r="I326" s="184">
        <v>0</v>
      </c>
      <c r="J326" s="152">
        <v>0</v>
      </c>
      <c r="K326" s="116">
        <f t="shared" si="246"/>
        <v>0</v>
      </c>
      <c r="L326" s="184">
        <v>0</v>
      </c>
      <c r="M326" s="184">
        <v>0</v>
      </c>
      <c r="N326" s="184">
        <v>0</v>
      </c>
      <c r="O326" s="259">
        <v>0</v>
      </c>
      <c r="P326" s="184">
        <f t="shared" si="248"/>
        <v>0</v>
      </c>
      <c r="Q326" s="184">
        <v>0</v>
      </c>
      <c r="R326" s="184">
        <v>0</v>
      </c>
      <c r="S326" s="261">
        <v>0</v>
      </c>
      <c r="T326" s="259">
        <v>0</v>
      </c>
      <c r="U326" s="184">
        <v>0</v>
      </c>
      <c r="V326" s="184">
        <v>0</v>
      </c>
      <c r="W326" s="184">
        <v>0</v>
      </c>
      <c r="X326" s="184">
        <v>0</v>
      </c>
      <c r="Y326" s="259">
        <v>5.53</v>
      </c>
      <c r="Z326" s="184">
        <f t="shared" si="252"/>
        <v>1383</v>
      </c>
      <c r="AA326" s="184">
        <v>0</v>
      </c>
      <c r="AB326" s="184">
        <v>0</v>
      </c>
      <c r="AC326" s="261">
        <v>1383</v>
      </c>
      <c r="AD326" s="7"/>
    </row>
    <row r="327" spans="1:30" s="8" customFormat="1" ht="33" customHeight="1" outlineLevel="1" x14ac:dyDescent="0.2">
      <c r="A327" s="175" t="s">
        <v>510</v>
      </c>
      <c r="B327" s="185" t="s">
        <v>271</v>
      </c>
      <c r="C327" s="259">
        <f t="shared" si="250"/>
        <v>2.25</v>
      </c>
      <c r="D327" s="184">
        <f t="shared" si="251"/>
        <v>561</v>
      </c>
      <c r="E327" s="152">
        <v>0</v>
      </c>
      <c r="F327" s="116">
        <f t="shared" si="247"/>
        <v>0</v>
      </c>
      <c r="G327" s="184">
        <v>0</v>
      </c>
      <c r="H327" s="184">
        <v>0</v>
      </c>
      <c r="I327" s="184">
        <v>0</v>
      </c>
      <c r="J327" s="152">
        <v>0</v>
      </c>
      <c r="K327" s="116">
        <f t="shared" si="246"/>
        <v>0</v>
      </c>
      <c r="L327" s="184">
        <v>0</v>
      </c>
      <c r="M327" s="184">
        <v>0</v>
      </c>
      <c r="N327" s="184">
        <v>0</v>
      </c>
      <c r="O327" s="259">
        <v>0</v>
      </c>
      <c r="P327" s="184">
        <f t="shared" si="248"/>
        <v>0</v>
      </c>
      <c r="Q327" s="184">
        <v>0</v>
      </c>
      <c r="R327" s="184">
        <v>0</v>
      </c>
      <c r="S327" s="261">
        <v>0</v>
      </c>
      <c r="T327" s="259">
        <v>0</v>
      </c>
      <c r="U327" s="184">
        <v>0</v>
      </c>
      <c r="V327" s="184">
        <v>0</v>
      </c>
      <c r="W327" s="184">
        <v>0</v>
      </c>
      <c r="X327" s="184">
        <v>0</v>
      </c>
      <c r="Y327" s="259">
        <f>ROUND(2.245,2)</f>
        <v>2.25</v>
      </c>
      <c r="Z327" s="184">
        <f t="shared" si="252"/>
        <v>561</v>
      </c>
      <c r="AA327" s="184">
        <v>0</v>
      </c>
      <c r="AB327" s="184">
        <v>0</v>
      </c>
      <c r="AC327" s="261">
        <v>561</v>
      </c>
      <c r="AD327" s="7"/>
    </row>
    <row r="328" spans="1:30" s="8" customFormat="1" ht="31.9" customHeight="1" outlineLevel="1" x14ac:dyDescent="0.2">
      <c r="A328" s="175" t="s">
        <v>511</v>
      </c>
      <c r="B328" s="185" t="s">
        <v>272</v>
      </c>
      <c r="C328" s="259">
        <f t="shared" si="250"/>
        <v>2.25</v>
      </c>
      <c r="D328" s="184">
        <f t="shared" si="251"/>
        <v>561</v>
      </c>
      <c r="E328" s="152">
        <v>0</v>
      </c>
      <c r="F328" s="116">
        <f t="shared" si="247"/>
        <v>0</v>
      </c>
      <c r="G328" s="184">
        <v>0</v>
      </c>
      <c r="H328" s="184">
        <v>0</v>
      </c>
      <c r="I328" s="184">
        <v>0</v>
      </c>
      <c r="J328" s="152">
        <v>0</v>
      </c>
      <c r="K328" s="116">
        <f t="shared" si="246"/>
        <v>0</v>
      </c>
      <c r="L328" s="184">
        <v>0</v>
      </c>
      <c r="M328" s="184">
        <v>0</v>
      </c>
      <c r="N328" s="184">
        <v>0</v>
      </c>
      <c r="O328" s="259">
        <v>0</v>
      </c>
      <c r="P328" s="184">
        <f t="shared" si="248"/>
        <v>0</v>
      </c>
      <c r="Q328" s="184">
        <v>0</v>
      </c>
      <c r="R328" s="184">
        <v>0</v>
      </c>
      <c r="S328" s="261">
        <v>0</v>
      </c>
      <c r="T328" s="259">
        <v>0</v>
      </c>
      <c r="U328" s="184">
        <v>0</v>
      </c>
      <c r="V328" s="184">
        <v>0</v>
      </c>
      <c r="W328" s="184">
        <v>0</v>
      </c>
      <c r="X328" s="184">
        <v>0</v>
      </c>
      <c r="Y328" s="259">
        <f>ROUND(2.245,2)</f>
        <v>2.25</v>
      </c>
      <c r="Z328" s="184">
        <f t="shared" si="252"/>
        <v>561</v>
      </c>
      <c r="AA328" s="184">
        <v>0</v>
      </c>
      <c r="AB328" s="184">
        <v>0</v>
      </c>
      <c r="AC328" s="261">
        <v>561</v>
      </c>
      <c r="AD328" s="7"/>
    </row>
    <row r="329" spans="1:30" s="8" customFormat="1" ht="25.15" customHeight="1" outlineLevel="1" x14ac:dyDescent="0.2">
      <c r="A329" s="175" t="s">
        <v>512</v>
      </c>
      <c r="B329" s="185" t="s">
        <v>273</v>
      </c>
      <c r="C329" s="259">
        <f t="shared" si="250"/>
        <v>3.13</v>
      </c>
      <c r="D329" s="184">
        <f t="shared" si="251"/>
        <v>783</v>
      </c>
      <c r="E329" s="152">
        <v>0</v>
      </c>
      <c r="F329" s="116">
        <f t="shared" si="247"/>
        <v>0</v>
      </c>
      <c r="G329" s="184">
        <v>0</v>
      </c>
      <c r="H329" s="184">
        <v>0</v>
      </c>
      <c r="I329" s="184">
        <v>0</v>
      </c>
      <c r="J329" s="152">
        <v>0</v>
      </c>
      <c r="K329" s="116">
        <f t="shared" si="246"/>
        <v>0</v>
      </c>
      <c r="L329" s="184">
        <v>0</v>
      </c>
      <c r="M329" s="184">
        <v>0</v>
      </c>
      <c r="N329" s="184">
        <v>0</v>
      </c>
      <c r="O329" s="259">
        <v>0</v>
      </c>
      <c r="P329" s="184">
        <f t="shared" si="248"/>
        <v>0</v>
      </c>
      <c r="Q329" s="184">
        <v>0</v>
      </c>
      <c r="R329" s="184">
        <v>0</v>
      </c>
      <c r="S329" s="261">
        <v>0</v>
      </c>
      <c r="T329" s="259">
        <v>0</v>
      </c>
      <c r="U329" s="184">
        <v>0</v>
      </c>
      <c r="V329" s="184">
        <v>0</v>
      </c>
      <c r="W329" s="184">
        <v>0</v>
      </c>
      <c r="X329" s="184">
        <v>0</v>
      </c>
      <c r="Y329" s="259">
        <v>3.13</v>
      </c>
      <c r="Z329" s="184">
        <f t="shared" si="252"/>
        <v>783</v>
      </c>
      <c r="AA329" s="184">
        <v>0</v>
      </c>
      <c r="AB329" s="184">
        <v>0</v>
      </c>
      <c r="AC329" s="261">
        <v>783</v>
      </c>
      <c r="AD329" s="7"/>
    </row>
    <row r="330" spans="1:30" s="8" customFormat="1" ht="24" customHeight="1" outlineLevel="1" x14ac:dyDescent="0.2">
      <c r="A330" s="175" t="s">
        <v>513</v>
      </c>
      <c r="B330" s="185" t="s">
        <v>274</v>
      </c>
      <c r="C330" s="259">
        <f t="shared" si="250"/>
        <v>2.2200000000000002</v>
      </c>
      <c r="D330" s="184">
        <f t="shared" si="251"/>
        <v>554</v>
      </c>
      <c r="E330" s="152">
        <v>0</v>
      </c>
      <c r="F330" s="116">
        <f t="shared" si="247"/>
        <v>0</v>
      </c>
      <c r="G330" s="184">
        <v>0</v>
      </c>
      <c r="H330" s="184">
        <v>0</v>
      </c>
      <c r="I330" s="184">
        <v>0</v>
      </c>
      <c r="J330" s="152">
        <v>0</v>
      </c>
      <c r="K330" s="116">
        <f t="shared" si="246"/>
        <v>0</v>
      </c>
      <c r="L330" s="184">
        <v>0</v>
      </c>
      <c r="M330" s="184">
        <v>0</v>
      </c>
      <c r="N330" s="184">
        <v>0</v>
      </c>
      <c r="O330" s="259">
        <v>0</v>
      </c>
      <c r="P330" s="184">
        <f t="shared" si="248"/>
        <v>0</v>
      </c>
      <c r="Q330" s="184">
        <v>0</v>
      </c>
      <c r="R330" s="184">
        <v>0</v>
      </c>
      <c r="S330" s="261">
        <v>0</v>
      </c>
      <c r="T330" s="259">
        <v>0</v>
      </c>
      <c r="U330" s="184">
        <v>0</v>
      </c>
      <c r="V330" s="184">
        <v>0</v>
      </c>
      <c r="W330" s="184">
        <v>0</v>
      </c>
      <c r="X330" s="184">
        <v>0</v>
      </c>
      <c r="Y330" s="259">
        <f>ROUND(2.215,2)</f>
        <v>2.2200000000000002</v>
      </c>
      <c r="Z330" s="184">
        <f t="shared" si="252"/>
        <v>554</v>
      </c>
      <c r="AA330" s="184">
        <v>0</v>
      </c>
      <c r="AB330" s="184">
        <v>0</v>
      </c>
      <c r="AC330" s="261">
        <v>554</v>
      </c>
      <c r="AD330" s="7"/>
    </row>
    <row r="331" spans="1:30" s="8" customFormat="1" ht="42" customHeight="1" outlineLevel="1" x14ac:dyDescent="0.2">
      <c r="A331" s="175" t="s">
        <v>514</v>
      </c>
      <c r="B331" s="185" t="s">
        <v>275</v>
      </c>
      <c r="C331" s="259">
        <f t="shared" si="250"/>
        <v>1.9</v>
      </c>
      <c r="D331" s="184">
        <f t="shared" si="251"/>
        <v>475</v>
      </c>
      <c r="E331" s="152">
        <v>0</v>
      </c>
      <c r="F331" s="116">
        <f t="shared" si="247"/>
        <v>0</v>
      </c>
      <c r="G331" s="184">
        <v>0</v>
      </c>
      <c r="H331" s="184">
        <v>0</v>
      </c>
      <c r="I331" s="184">
        <v>0</v>
      </c>
      <c r="J331" s="152">
        <v>0</v>
      </c>
      <c r="K331" s="116">
        <f t="shared" si="246"/>
        <v>0</v>
      </c>
      <c r="L331" s="184">
        <v>0</v>
      </c>
      <c r="M331" s="184">
        <v>0</v>
      </c>
      <c r="N331" s="184">
        <v>0</v>
      </c>
      <c r="O331" s="259">
        <v>0</v>
      </c>
      <c r="P331" s="184">
        <f t="shared" si="248"/>
        <v>0</v>
      </c>
      <c r="Q331" s="184">
        <v>0</v>
      </c>
      <c r="R331" s="184">
        <v>0</v>
      </c>
      <c r="S331" s="261">
        <v>0</v>
      </c>
      <c r="T331" s="259">
        <v>0</v>
      </c>
      <c r="U331" s="184">
        <v>0</v>
      </c>
      <c r="V331" s="184">
        <v>0</v>
      </c>
      <c r="W331" s="184">
        <v>0</v>
      </c>
      <c r="X331" s="184">
        <v>0</v>
      </c>
      <c r="Y331" s="259">
        <v>1.9</v>
      </c>
      <c r="Z331" s="184">
        <f t="shared" si="252"/>
        <v>475</v>
      </c>
      <c r="AA331" s="184">
        <v>0</v>
      </c>
      <c r="AB331" s="184">
        <v>0</v>
      </c>
      <c r="AC331" s="261">
        <v>475</v>
      </c>
      <c r="AD331" s="7"/>
    </row>
    <row r="332" spans="1:30" s="8" customFormat="1" ht="28.9" customHeight="1" outlineLevel="1" x14ac:dyDescent="0.2">
      <c r="A332" s="175" t="s">
        <v>515</v>
      </c>
      <c r="B332" s="185" t="s">
        <v>276</v>
      </c>
      <c r="C332" s="259">
        <f t="shared" si="250"/>
        <v>4.8899999999999997</v>
      </c>
      <c r="D332" s="184">
        <f t="shared" si="251"/>
        <v>1221</v>
      </c>
      <c r="E332" s="152">
        <v>0</v>
      </c>
      <c r="F332" s="116">
        <f t="shared" si="247"/>
        <v>0</v>
      </c>
      <c r="G332" s="184">
        <v>0</v>
      </c>
      <c r="H332" s="184">
        <v>0</v>
      </c>
      <c r="I332" s="184">
        <v>0</v>
      </c>
      <c r="J332" s="152">
        <v>0</v>
      </c>
      <c r="K332" s="116">
        <f t="shared" si="246"/>
        <v>0</v>
      </c>
      <c r="L332" s="184">
        <v>0</v>
      </c>
      <c r="M332" s="184">
        <v>0</v>
      </c>
      <c r="N332" s="184">
        <v>0</v>
      </c>
      <c r="O332" s="259">
        <v>0</v>
      </c>
      <c r="P332" s="184">
        <f t="shared" si="248"/>
        <v>0</v>
      </c>
      <c r="Q332" s="184">
        <v>0</v>
      </c>
      <c r="R332" s="184">
        <v>0</v>
      </c>
      <c r="S332" s="261">
        <v>0</v>
      </c>
      <c r="T332" s="259">
        <v>0</v>
      </c>
      <c r="U332" s="184">
        <f t="shared" ref="U332:U346" si="253">V332+W332+X332</f>
        <v>0</v>
      </c>
      <c r="V332" s="184">
        <v>0</v>
      </c>
      <c r="W332" s="184">
        <v>0</v>
      </c>
      <c r="X332" s="261">
        <v>0</v>
      </c>
      <c r="Y332" s="259">
        <f>ROUND(4.885,2)</f>
        <v>4.8899999999999997</v>
      </c>
      <c r="Z332" s="184">
        <f t="shared" ref="Z332:Z346" si="254">AA332+AB332+AC332</f>
        <v>1221</v>
      </c>
      <c r="AA332" s="184">
        <v>0</v>
      </c>
      <c r="AB332" s="184">
        <v>0</v>
      </c>
      <c r="AC332" s="261">
        <v>1221</v>
      </c>
      <c r="AD332" s="7"/>
    </row>
    <row r="333" spans="1:30" s="8" customFormat="1" ht="42" customHeight="1" outlineLevel="1" x14ac:dyDescent="0.2">
      <c r="A333" s="175" t="s">
        <v>516</v>
      </c>
      <c r="B333" s="185" t="s">
        <v>277</v>
      </c>
      <c r="C333" s="259">
        <f t="shared" si="250"/>
        <v>3.29</v>
      </c>
      <c r="D333" s="184">
        <f t="shared" si="251"/>
        <v>821</v>
      </c>
      <c r="E333" s="152">
        <v>0</v>
      </c>
      <c r="F333" s="116">
        <f t="shared" si="247"/>
        <v>0</v>
      </c>
      <c r="G333" s="184">
        <v>0</v>
      </c>
      <c r="H333" s="184">
        <v>0</v>
      </c>
      <c r="I333" s="184">
        <v>0</v>
      </c>
      <c r="J333" s="152">
        <v>0</v>
      </c>
      <c r="K333" s="116">
        <f t="shared" si="246"/>
        <v>0</v>
      </c>
      <c r="L333" s="184">
        <v>0</v>
      </c>
      <c r="M333" s="184">
        <v>0</v>
      </c>
      <c r="N333" s="184">
        <v>0</v>
      </c>
      <c r="O333" s="259">
        <v>0</v>
      </c>
      <c r="P333" s="184">
        <f t="shared" si="248"/>
        <v>0</v>
      </c>
      <c r="Q333" s="184">
        <v>0</v>
      </c>
      <c r="R333" s="184">
        <v>0</v>
      </c>
      <c r="S333" s="261">
        <v>0</v>
      </c>
      <c r="T333" s="259">
        <v>0</v>
      </c>
      <c r="U333" s="184">
        <f t="shared" si="253"/>
        <v>0</v>
      </c>
      <c r="V333" s="184">
        <v>0</v>
      </c>
      <c r="W333" s="184">
        <v>0</v>
      </c>
      <c r="X333" s="261">
        <v>0</v>
      </c>
      <c r="Y333" s="259">
        <f>ROUND(3.285,2)</f>
        <v>3.29</v>
      </c>
      <c r="Z333" s="184">
        <f t="shared" si="254"/>
        <v>821</v>
      </c>
      <c r="AA333" s="184">
        <v>0</v>
      </c>
      <c r="AB333" s="184">
        <v>0</v>
      </c>
      <c r="AC333" s="261">
        <v>821</v>
      </c>
      <c r="AD333" s="7"/>
    </row>
    <row r="334" spans="1:30" s="8" customFormat="1" ht="23.45" customHeight="1" outlineLevel="1" x14ac:dyDescent="0.2">
      <c r="A334" s="175" t="s">
        <v>517</v>
      </c>
      <c r="B334" s="185" t="s">
        <v>278</v>
      </c>
      <c r="C334" s="259">
        <f t="shared" si="250"/>
        <v>3.58</v>
      </c>
      <c r="D334" s="184">
        <f t="shared" si="251"/>
        <v>895</v>
      </c>
      <c r="E334" s="152">
        <v>0</v>
      </c>
      <c r="F334" s="116">
        <f t="shared" si="247"/>
        <v>0</v>
      </c>
      <c r="G334" s="184">
        <v>0</v>
      </c>
      <c r="H334" s="184">
        <v>0</v>
      </c>
      <c r="I334" s="184">
        <v>0</v>
      </c>
      <c r="J334" s="152">
        <v>0</v>
      </c>
      <c r="K334" s="116">
        <f t="shared" si="246"/>
        <v>0</v>
      </c>
      <c r="L334" s="184">
        <v>0</v>
      </c>
      <c r="M334" s="184">
        <v>0</v>
      </c>
      <c r="N334" s="184">
        <v>0</v>
      </c>
      <c r="O334" s="259">
        <v>0</v>
      </c>
      <c r="P334" s="184">
        <f t="shared" si="248"/>
        <v>0</v>
      </c>
      <c r="Q334" s="184">
        <v>0</v>
      </c>
      <c r="R334" s="184">
        <v>0</v>
      </c>
      <c r="S334" s="261">
        <v>0</v>
      </c>
      <c r="T334" s="259">
        <v>0</v>
      </c>
      <c r="U334" s="184">
        <f t="shared" si="253"/>
        <v>0</v>
      </c>
      <c r="V334" s="184">
        <v>0</v>
      </c>
      <c r="W334" s="184">
        <v>0</v>
      </c>
      <c r="X334" s="261">
        <v>0</v>
      </c>
      <c r="Y334" s="259">
        <v>3.58</v>
      </c>
      <c r="Z334" s="184">
        <f t="shared" si="254"/>
        <v>895</v>
      </c>
      <c r="AA334" s="184">
        <v>0</v>
      </c>
      <c r="AB334" s="184">
        <v>0</v>
      </c>
      <c r="AC334" s="261">
        <v>895</v>
      </c>
      <c r="AD334" s="7"/>
    </row>
    <row r="335" spans="1:30" s="8" customFormat="1" ht="46.9" customHeight="1" outlineLevel="1" x14ac:dyDescent="0.2">
      <c r="A335" s="175" t="s">
        <v>518</v>
      </c>
      <c r="B335" s="185" t="s">
        <v>465</v>
      </c>
      <c r="C335" s="259">
        <f t="shared" si="250"/>
        <v>0.43999999999999995</v>
      </c>
      <c r="D335" s="184">
        <f t="shared" si="251"/>
        <v>110</v>
      </c>
      <c r="E335" s="152">
        <v>0</v>
      </c>
      <c r="F335" s="116">
        <f t="shared" si="247"/>
        <v>0</v>
      </c>
      <c r="G335" s="184">
        <v>0</v>
      </c>
      <c r="H335" s="184">
        <v>0</v>
      </c>
      <c r="I335" s="184">
        <v>0</v>
      </c>
      <c r="J335" s="152">
        <v>0</v>
      </c>
      <c r="K335" s="116">
        <f t="shared" si="246"/>
        <v>0</v>
      </c>
      <c r="L335" s="184">
        <v>0</v>
      </c>
      <c r="M335" s="184">
        <v>0</v>
      </c>
      <c r="N335" s="184">
        <v>0</v>
      </c>
      <c r="O335" s="259">
        <v>0</v>
      </c>
      <c r="P335" s="184">
        <f t="shared" si="248"/>
        <v>0</v>
      </c>
      <c r="Q335" s="184">
        <v>0</v>
      </c>
      <c r="R335" s="184">
        <v>0</v>
      </c>
      <c r="S335" s="261">
        <v>0</v>
      </c>
      <c r="T335" s="259">
        <v>0</v>
      </c>
      <c r="U335" s="184">
        <f t="shared" si="253"/>
        <v>0</v>
      </c>
      <c r="V335" s="184">
        <v>0</v>
      </c>
      <c r="W335" s="184">
        <v>0</v>
      </c>
      <c r="X335" s="261">
        <v>0</v>
      </c>
      <c r="Y335" s="259">
        <v>0.43999999999999995</v>
      </c>
      <c r="Z335" s="184">
        <f t="shared" si="254"/>
        <v>110</v>
      </c>
      <c r="AA335" s="184">
        <v>0</v>
      </c>
      <c r="AB335" s="184">
        <v>0</v>
      </c>
      <c r="AC335" s="261">
        <v>110</v>
      </c>
      <c r="AD335" s="7"/>
    </row>
    <row r="336" spans="1:30" s="8" customFormat="1" ht="27" customHeight="1" outlineLevel="1" x14ac:dyDescent="0.2">
      <c r="A336" s="175" t="s">
        <v>519</v>
      </c>
      <c r="B336" s="185" t="s">
        <v>279</v>
      </c>
      <c r="C336" s="259">
        <f t="shared" si="250"/>
        <v>0.70000000000000007</v>
      </c>
      <c r="D336" s="184">
        <f t="shared" si="251"/>
        <v>175</v>
      </c>
      <c r="E336" s="152">
        <v>0</v>
      </c>
      <c r="F336" s="116">
        <f t="shared" si="247"/>
        <v>0</v>
      </c>
      <c r="G336" s="184">
        <v>0</v>
      </c>
      <c r="H336" s="184">
        <v>0</v>
      </c>
      <c r="I336" s="184">
        <v>0</v>
      </c>
      <c r="J336" s="152">
        <v>0</v>
      </c>
      <c r="K336" s="116">
        <f t="shared" si="246"/>
        <v>0</v>
      </c>
      <c r="L336" s="184">
        <v>0</v>
      </c>
      <c r="M336" s="184">
        <v>0</v>
      </c>
      <c r="N336" s="184">
        <v>0</v>
      </c>
      <c r="O336" s="259">
        <v>0</v>
      </c>
      <c r="P336" s="184">
        <f t="shared" si="248"/>
        <v>0</v>
      </c>
      <c r="Q336" s="184">
        <v>0</v>
      </c>
      <c r="R336" s="184">
        <v>0</v>
      </c>
      <c r="S336" s="261">
        <v>0</v>
      </c>
      <c r="T336" s="259">
        <v>0</v>
      </c>
      <c r="U336" s="184">
        <f t="shared" si="253"/>
        <v>0</v>
      </c>
      <c r="V336" s="184">
        <v>0</v>
      </c>
      <c r="W336" s="184">
        <v>0</v>
      </c>
      <c r="X336" s="261">
        <v>0</v>
      </c>
      <c r="Y336" s="259">
        <v>0.70000000000000007</v>
      </c>
      <c r="Z336" s="184">
        <f t="shared" si="254"/>
        <v>175</v>
      </c>
      <c r="AA336" s="184">
        <v>0</v>
      </c>
      <c r="AB336" s="184">
        <v>0</v>
      </c>
      <c r="AC336" s="261">
        <v>175</v>
      </c>
      <c r="AD336" s="7"/>
    </row>
    <row r="337" spans="1:30" s="8" customFormat="1" ht="34.15" customHeight="1" outlineLevel="1" x14ac:dyDescent="0.2">
      <c r="A337" s="175" t="s">
        <v>520</v>
      </c>
      <c r="B337" s="185" t="s">
        <v>280</v>
      </c>
      <c r="C337" s="259">
        <f t="shared" si="250"/>
        <v>3.4899999999999998</v>
      </c>
      <c r="D337" s="184">
        <f t="shared" si="251"/>
        <v>873</v>
      </c>
      <c r="E337" s="152">
        <v>0</v>
      </c>
      <c r="F337" s="116">
        <f t="shared" si="247"/>
        <v>0</v>
      </c>
      <c r="G337" s="184">
        <v>0</v>
      </c>
      <c r="H337" s="184">
        <v>0</v>
      </c>
      <c r="I337" s="184">
        <v>0</v>
      </c>
      <c r="J337" s="152">
        <v>0</v>
      </c>
      <c r="K337" s="116">
        <f t="shared" si="246"/>
        <v>0</v>
      </c>
      <c r="L337" s="184">
        <v>0</v>
      </c>
      <c r="M337" s="184">
        <v>0</v>
      </c>
      <c r="N337" s="184">
        <v>0</v>
      </c>
      <c r="O337" s="259">
        <v>0</v>
      </c>
      <c r="P337" s="184">
        <f t="shared" si="248"/>
        <v>0</v>
      </c>
      <c r="Q337" s="184">
        <v>0</v>
      </c>
      <c r="R337" s="184">
        <v>0</v>
      </c>
      <c r="S337" s="261">
        <v>0</v>
      </c>
      <c r="T337" s="259">
        <v>0</v>
      </c>
      <c r="U337" s="184">
        <f t="shared" si="253"/>
        <v>0</v>
      </c>
      <c r="V337" s="184">
        <v>0</v>
      </c>
      <c r="W337" s="184">
        <v>0</v>
      </c>
      <c r="X337" s="261">
        <v>0</v>
      </c>
      <c r="Y337" s="259">
        <v>3.4899999999999998</v>
      </c>
      <c r="Z337" s="184">
        <f t="shared" si="254"/>
        <v>873</v>
      </c>
      <c r="AA337" s="184">
        <v>0</v>
      </c>
      <c r="AB337" s="184">
        <v>0</v>
      </c>
      <c r="AC337" s="261">
        <v>873</v>
      </c>
      <c r="AD337" s="7"/>
    </row>
    <row r="338" spans="1:30" s="8" customFormat="1" ht="27" customHeight="1" outlineLevel="1" x14ac:dyDescent="0.2">
      <c r="A338" s="175" t="s">
        <v>521</v>
      </c>
      <c r="B338" s="185" t="s">
        <v>281</v>
      </c>
      <c r="C338" s="259">
        <f t="shared" si="250"/>
        <v>2.97</v>
      </c>
      <c r="D338" s="184">
        <f t="shared" si="251"/>
        <v>741</v>
      </c>
      <c r="E338" s="152">
        <v>0</v>
      </c>
      <c r="F338" s="116">
        <f t="shared" si="247"/>
        <v>0</v>
      </c>
      <c r="G338" s="184">
        <v>0</v>
      </c>
      <c r="H338" s="184">
        <v>0</v>
      </c>
      <c r="I338" s="184">
        <v>0</v>
      </c>
      <c r="J338" s="152">
        <v>0</v>
      </c>
      <c r="K338" s="116">
        <f t="shared" si="246"/>
        <v>0</v>
      </c>
      <c r="L338" s="184">
        <v>0</v>
      </c>
      <c r="M338" s="184">
        <v>0</v>
      </c>
      <c r="N338" s="184">
        <v>0</v>
      </c>
      <c r="O338" s="259">
        <v>0</v>
      </c>
      <c r="P338" s="184">
        <f t="shared" si="248"/>
        <v>0</v>
      </c>
      <c r="Q338" s="184">
        <v>0</v>
      </c>
      <c r="R338" s="184">
        <v>0</v>
      </c>
      <c r="S338" s="261">
        <v>0</v>
      </c>
      <c r="T338" s="259">
        <v>0</v>
      </c>
      <c r="U338" s="184">
        <f t="shared" si="253"/>
        <v>0</v>
      </c>
      <c r="V338" s="184">
        <v>0</v>
      </c>
      <c r="W338" s="184">
        <v>0</v>
      </c>
      <c r="X338" s="261">
        <v>0</v>
      </c>
      <c r="Y338" s="259">
        <f>ROUND(2.965,2)</f>
        <v>2.97</v>
      </c>
      <c r="Z338" s="184">
        <f t="shared" si="254"/>
        <v>741</v>
      </c>
      <c r="AA338" s="184">
        <v>0</v>
      </c>
      <c r="AB338" s="184">
        <v>0</v>
      </c>
      <c r="AC338" s="261">
        <v>741</v>
      </c>
      <c r="AD338" s="7"/>
    </row>
    <row r="339" spans="1:30" s="8" customFormat="1" ht="26.45" customHeight="1" outlineLevel="1" x14ac:dyDescent="0.2">
      <c r="A339" s="175" t="s">
        <v>522</v>
      </c>
      <c r="B339" s="185" t="s">
        <v>282</v>
      </c>
      <c r="C339" s="259">
        <f t="shared" si="250"/>
        <v>1.27</v>
      </c>
      <c r="D339" s="184">
        <f t="shared" si="251"/>
        <v>318</v>
      </c>
      <c r="E339" s="152">
        <v>0</v>
      </c>
      <c r="F339" s="116">
        <f t="shared" si="247"/>
        <v>0</v>
      </c>
      <c r="G339" s="184">
        <v>0</v>
      </c>
      <c r="H339" s="184">
        <v>0</v>
      </c>
      <c r="I339" s="184">
        <v>0</v>
      </c>
      <c r="J339" s="152">
        <v>0</v>
      </c>
      <c r="K339" s="116">
        <f t="shared" si="246"/>
        <v>0</v>
      </c>
      <c r="L339" s="184">
        <v>0</v>
      </c>
      <c r="M339" s="184">
        <v>0</v>
      </c>
      <c r="N339" s="184">
        <v>0</v>
      </c>
      <c r="O339" s="259">
        <v>0</v>
      </c>
      <c r="P339" s="184">
        <f t="shared" si="248"/>
        <v>0</v>
      </c>
      <c r="Q339" s="184">
        <v>0</v>
      </c>
      <c r="R339" s="184">
        <v>0</v>
      </c>
      <c r="S339" s="261">
        <v>0</v>
      </c>
      <c r="T339" s="259">
        <v>0</v>
      </c>
      <c r="U339" s="184">
        <f t="shared" si="253"/>
        <v>0</v>
      </c>
      <c r="V339" s="184">
        <v>0</v>
      </c>
      <c r="W339" s="184">
        <v>0</v>
      </c>
      <c r="X339" s="261">
        <v>0</v>
      </c>
      <c r="Y339" s="259">
        <v>1.27</v>
      </c>
      <c r="Z339" s="184">
        <f t="shared" si="254"/>
        <v>318</v>
      </c>
      <c r="AA339" s="184">
        <v>0</v>
      </c>
      <c r="AB339" s="184">
        <v>0</v>
      </c>
      <c r="AC339" s="261">
        <v>318</v>
      </c>
      <c r="AD339" s="7"/>
    </row>
    <row r="340" spans="1:30" s="8" customFormat="1" ht="25.9" customHeight="1" outlineLevel="1" x14ac:dyDescent="0.2">
      <c r="A340" s="175" t="s">
        <v>523</v>
      </c>
      <c r="B340" s="185" t="s">
        <v>283</v>
      </c>
      <c r="C340" s="259">
        <f t="shared" si="250"/>
        <v>3.61</v>
      </c>
      <c r="D340" s="184">
        <f t="shared" si="251"/>
        <v>903</v>
      </c>
      <c r="E340" s="152">
        <v>0</v>
      </c>
      <c r="F340" s="116">
        <f t="shared" si="247"/>
        <v>0</v>
      </c>
      <c r="G340" s="184">
        <v>0</v>
      </c>
      <c r="H340" s="184">
        <v>0</v>
      </c>
      <c r="I340" s="184">
        <v>0</v>
      </c>
      <c r="J340" s="152">
        <v>0</v>
      </c>
      <c r="K340" s="116">
        <f t="shared" si="246"/>
        <v>0</v>
      </c>
      <c r="L340" s="184">
        <v>0</v>
      </c>
      <c r="M340" s="184">
        <v>0</v>
      </c>
      <c r="N340" s="184">
        <v>0</v>
      </c>
      <c r="O340" s="259">
        <v>0</v>
      </c>
      <c r="P340" s="184">
        <f t="shared" si="248"/>
        <v>0</v>
      </c>
      <c r="Q340" s="184">
        <v>0</v>
      </c>
      <c r="R340" s="184">
        <v>0</v>
      </c>
      <c r="S340" s="261">
        <v>0</v>
      </c>
      <c r="T340" s="259">
        <v>0</v>
      </c>
      <c r="U340" s="184">
        <f t="shared" si="253"/>
        <v>0</v>
      </c>
      <c r="V340" s="184">
        <v>0</v>
      </c>
      <c r="W340" s="184">
        <v>0</v>
      </c>
      <c r="X340" s="261">
        <v>0</v>
      </c>
      <c r="Y340" s="259">
        <v>3.61</v>
      </c>
      <c r="Z340" s="184">
        <f t="shared" si="254"/>
        <v>903</v>
      </c>
      <c r="AA340" s="184">
        <v>0</v>
      </c>
      <c r="AB340" s="184">
        <v>0</v>
      </c>
      <c r="AC340" s="261">
        <v>903</v>
      </c>
      <c r="AD340" s="7"/>
    </row>
    <row r="341" spans="1:30" s="8" customFormat="1" ht="23.45" customHeight="1" outlineLevel="1" x14ac:dyDescent="0.2">
      <c r="A341" s="175" t="s">
        <v>524</v>
      </c>
      <c r="B341" s="185" t="s">
        <v>284</v>
      </c>
      <c r="C341" s="259">
        <f t="shared" si="250"/>
        <v>3.54</v>
      </c>
      <c r="D341" s="184">
        <f t="shared" si="251"/>
        <v>884</v>
      </c>
      <c r="E341" s="152">
        <v>0</v>
      </c>
      <c r="F341" s="116">
        <f t="shared" si="247"/>
        <v>0</v>
      </c>
      <c r="G341" s="184">
        <v>0</v>
      </c>
      <c r="H341" s="184">
        <v>0</v>
      </c>
      <c r="I341" s="184">
        <v>0</v>
      </c>
      <c r="J341" s="152">
        <v>0</v>
      </c>
      <c r="K341" s="116">
        <f t="shared" si="246"/>
        <v>0</v>
      </c>
      <c r="L341" s="184">
        <v>0</v>
      </c>
      <c r="M341" s="184">
        <v>0</v>
      </c>
      <c r="N341" s="184">
        <v>0</v>
      </c>
      <c r="O341" s="259">
        <v>0</v>
      </c>
      <c r="P341" s="184">
        <f t="shared" si="248"/>
        <v>0</v>
      </c>
      <c r="Q341" s="184">
        <v>0</v>
      </c>
      <c r="R341" s="184">
        <v>0</v>
      </c>
      <c r="S341" s="261">
        <v>0</v>
      </c>
      <c r="T341" s="259">
        <v>0</v>
      </c>
      <c r="U341" s="184">
        <f t="shared" si="253"/>
        <v>0</v>
      </c>
      <c r="V341" s="184">
        <v>0</v>
      </c>
      <c r="W341" s="184">
        <v>0</v>
      </c>
      <c r="X341" s="261">
        <v>0</v>
      </c>
      <c r="Y341" s="259">
        <f>ROUND(3.535,2)</f>
        <v>3.54</v>
      </c>
      <c r="Z341" s="184">
        <f t="shared" si="254"/>
        <v>884</v>
      </c>
      <c r="AA341" s="184">
        <v>0</v>
      </c>
      <c r="AB341" s="184">
        <v>0</v>
      </c>
      <c r="AC341" s="261">
        <v>884</v>
      </c>
      <c r="AD341" s="7"/>
    </row>
    <row r="342" spans="1:30" s="8" customFormat="1" ht="25.15" customHeight="1" outlineLevel="1" x14ac:dyDescent="0.2">
      <c r="A342" s="175" t="s">
        <v>525</v>
      </c>
      <c r="B342" s="185" t="s">
        <v>285</v>
      </c>
      <c r="C342" s="259">
        <f t="shared" si="250"/>
        <v>3.48</v>
      </c>
      <c r="D342" s="184">
        <f t="shared" si="251"/>
        <v>869</v>
      </c>
      <c r="E342" s="152">
        <v>0</v>
      </c>
      <c r="F342" s="116">
        <f t="shared" si="247"/>
        <v>0</v>
      </c>
      <c r="G342" s="184">
        <v>0</v>
      </c>
      <c r="H342" s="184">
        <v>0</v>
      </c>
      <c r="I342" s="184">
        <v>0</v>
      </c>
      <c r="J342" s="152">
        <v>0</v>
      </c>
      <c r="K342" s="116">
        <f t="shared" si="246"/>
        <v>0</v>
      </c>
      <c r="L342" s="184">
        <v>0</v>
      </c>
      <c r="M342" s="184">
        <v>0</v>
      </c>
      <c r="N342" s="184">
        <v>0</v>
      </c>
      <c r="O342" s="259">
        <v>0</v>
      </c>
      <c r="P342" s="184">
        <f t="shared" si="248"/>
        <v>0</v>
      </c>
      <c r="Q342" s="184">
        <v>0</v>
      </c>
      <c r="R342" s="184">
        <v>0</v>
      </c>
      <c r="S342" s="261">
        <v>0</v>
      </c>
      <c r="T342" s="259">
        <v>0</v>
      </c>
      <c r="U342" s="184">
        <f t="shared" si="253"/>
        <v>0</v>
      </c>
      <c r="V342" s="184">
        <v>0</v>
      </c>
      <c r="W342" s="184">
        <v>0</v>
      </c>
      <c r="X342" s="261">
        <v>0</v>
      </c>
      <c r="Y342" s="259">
        <f>ROUND(3.475,2)</f>
        <v>3.48</v>
      </c>
      <c r="Z342" s="184">
        <f t="shared" si="254"/>
        <v>869</v>
      </c>
      <c r="AA342" s="184">
        <v>0</v>
      </c>
      <c r="AB342" s="184">
        <v>0</v>
      </c>
      <c r="AC342" s="261">
        <v>869</v>
      </c>
      <c r="AD342" s="7"/>
    </row>
    <row r="343" spans="1:30" s="8" customFormat="1" ht="33" customHeight="1" outlineLevel="1" x14ac:dyDescent="0.2">
      <c r="A343" s="175" t="s">
        <v>526</v>
      </c>
      <c r="B343" s="185" t="s">
        <v>286</v>
      </c>
      <c r="C343" s="259">
        <f t="shared" si="250"/>
        <v>2.58</v>
      </c>
      <c r="D343" s="184">
        <f t="shared" si="251"/>
        <v>645</v>
      </c>
      <c r="E343" s="152">
        <v>0</v>
      </c>
      <c r="F343" s="116">
        <f t="shared" si="247"/>
        <v>0</v>
      </c>
      <c r="G343" s="184">
        <v>0</v>
      </c>
      <c r="H343" s="184">
        <v>0</v>
      </c>
      <c r="I343" s="184">
        <v>0</v>
      </c>
      <c r="J343" s="152">
        <v>0</v>
      </c>
      <c r="K343" s="116">
        <f t="shared" si="246"/>
        <v>0</v>
      </c>
      <c r="L343" s="184">
        <v>0</v>
      </c>
      <c r="M343" s="184">
        <v>0</v>
      </c>
      <c r="N343" s="184">
        <v>0</v>
      </c>
      <c r="O343" s="259">
        <v>0</v>
      </c>
      <c r="P343" s="184">
        <f t="shared" si="248"/>
        <v>0</v>
      </c>
      <c r="Q343" s="184">
        <v>0</v>
      </c>
      <c r="R343" s="184">
        <v>0</v>
      </c>
      <c r="S343" s="261">
        <v>0</v>
      </c>
      <c r="T343" s="259">
        <v>0</v>
      </c>
      <c r="U343" s="184">
        <f t="shared" si="253"/>
        <v>0</v>
      </c>
      <c r="V343" s="184">
        <v>0</v>
      </c>
      <c r="W343" s="184">
        <v>0</v>
      </c>
      <c r="X343" s="261">
        <v>0</v>
      </c>
      <c r="Y343" s="259">
        <v>2.58</v>
      </c>
      <c r="Z343" s="184">
        <f t="shared" si="254"/>
        <v>645</v>
      </c>
      <c r="AA343" s="184">
        <v>0</v>
      </c>
      <c r="AB343" s="184">
        <v>0</v>
      </c>
      <c r="AC343" s="261">
        <v>645</v>
      </c>
      <c r="AD343" s="7"/>
    </row>
    <row r="344" spans="1:30" s="8" customFormat="1" ht="22.9" customHeight="1" outlineLevel="1" x14ac:dyDescent="0.2">
      <c r="A344" s="175" t="s">
        <v>527</v>
      </c>
      <c r="B344" s="185" t="s">
        <v>287</v>
      </c>
      <c r="C344" s="259">
        <f t="shared" si="250"/>
        <v>1.7799999999999998</v>
      </c>
      <c r="D344" s="184">
        <f t="shared" si="251"/>
        <v>445</v>
      </c>
      <c r="E344" s="152">
        <v>0</v>
      </c>
      <c r="F344" s="116">
        <f t="shared" si="247"/>
        <v>0</v>
      </c>
      <c r="G344" s="184">
        <v>0</v>
      </c>
      <c r="H344" s="184">
        <v>0</v>
      </c>
      <c r="I344" s="184">
        <v>0</v>
      </c>
      <c r="J344" s="152">
        <v>0</v>
      </c>
      <c r="K344" s="116">
        <f t="shared" si="246"/>
        <v>0</v>
      </c>
      <c r="L344" s="184">
        <v>0</v>
      </c>
      <c r="M344" s="184">
        <v>0</v>
      </c>
      <c r="N344" s="184">
        <v>0</v>
      </c>
      <c r="O344" s="259">
        <v>0</v>
      </c>
      <c r="P344" s="184">
        <f t="shared" si="248"/>
        <v>0</v>
      </c>
      <c r="Q344" s="184">
        <v>0</v>
      </c>
      <c r="R344" s="184">
        <v>0</v>
      </c>
      <c r="S344" s="261">
        <v>0</v>
      </c>
      <c r="T344" s="259">
        <v>0</v>
      </c>
      <c r="U344" s="184">
        <f t="shared" si="253"/>
        <v>0</v>
      </c>
      <c r="V344" s="184">
        <v>0</v>
      </c>
      <c r="W344" s="184">
        <v>0</v>
      </c>
      <c r="X344" s="261">
        <v>0</v>
      </c>
      <c r="Y344" s="259">
        <v>1.7799999999999998</v>
      </c>
      <c r="Z344" s="184">
        <f t="shared" si="254"/>
        <v>445</v>
      </c>
      <c r="AA344" s="184">
        <v>0</v>
      </c>
      <c r="AB344" s="184">
        <v>0</v>
      </c>
      <c r="AC344" s="261">
        <v>445</v>
      </c>
      <c r="AD344" s="7"/>
    </row>
    <row r="345" spans="1:30" s="8" customFormat="1" ht="40.9" customHeight="1" outlineLevel="1" x14ac:dyDescent="0.2">
      <c r="A345" s="175" t="s">
        <v>528</v>
      </c>
      <c r="B345" s="185" t="s">
        <v>288</v>
      </c>
      <c r="C345" s="259">
        <f t="shared" si="250"/>
        <v>2.06</v>
      </c>
      <c r="D345" s="184">
        <f t="shared" si="251"/>
        <v>515</v>
      </c>
      <c r="E345" s="152">
        <v>0</v>
      </c>
      <c r="F345" s="116">
        <f t="shared" si="247"/>
        <v>0</v>
      </c>
      <c r="G345" s="184">
        <v>0</v>
      </c>
      <c r="H345" s="184">
        <v>0</v>
      </c>
      <c r="I345" s="184">
        <v>0</v>
      </c>
      <c r="J345" s="152">
        <v>0</v>
      </c>
      <c r="K345" s="116">
        <f t="shared" si="246"/>
        <v>0</v>
      </c>
      <c r="L345" s="184">
        <v>0</v>
      </c>
      <c r="M345" s="184">
        <v>0</v>
      </c>
      <c r="N345" s="184">
        <v>0</v>
      </c>
      <c r="O345" s="259">
        <v>0</v>
      </c>
      <c r="P345" s="184">
        <f t="shared" si="248"/>
        <v>0</v>
      </c>
      <c r="Q345" s="184">
        <v>0</v>
      </c>
      <c r="R345" s="184">
        <v>0</v>
      </c>
      <c r="S345" s="261">
        <v>0</v>
      </c>
      <c r="T345" s="259">
        <v>0</v>
      </c>
      <c r="U345" s="184">
        <f t="shared" si="253"/>
        <v>0</v>
      </c>
      <c r="V345" s="184">
        <v>0</v>
      </c>
      <c r="W345" s="184">
        <v>0</v>
      </c>
      <c r="X345" s="261">
        <v>0</v>
      </c>
      <c r="Y345" s="259">
        <v>2.06</v>
      </c>
      <c r="Z345" s="184">
        <f t="shared" si="254"/>
        <v>515</v>
      </c>
      <c r="AA345" s="184">
        <v>0</v>
      </c>
      <c r="AB345" s="184">
        <v>0</v>
      </c>
      <c r="AC345" s="261">
        <v>515</v>
      </c>
      <c r="AD345" s="7"/>
    </row>
    <row r="346" spans="1:30" s="8" customFormat="1" ht="37.15" customHeight="1" outlineLevel="1" x14ac:dyDescent="0.2">
      <c r="A346" s="175" t="s">
        <v>529</v>
      </c>
      <c r="B346" s="185" t="s">
        <v>289</v>
      </c>
      <c r="C346" s="259">
        <f t="shared" si="250"/>
        <v>0.8899999999999999</v>
      </c>
      <c r="D346" s="184">
        <f t="shared" si="251"/>
        <v>223</v>
      </c>
      <c r="E346" s="152">
        <v>0</v>
      </c>
      <c r="F346" s="116">
        <f t="shared" si="247"/>
        <v>0</v>
      </c>
      <c r="G346" s="184">
        <v>0</v>
      </c>
      <c r="H346" s="184">
        <v>0</v>
      </c>
      <c r="I346" s="184">
        <v>0</v>
      </c>
      <c r="J346" s="152">
        <v>0</v>
      </c>
      <c r="K346" s="116">
        <f t="shared" ref="K346:K409" si="255">SUM(L346:N346)</f>
        <v>0</v>
      </c>
      <c r="L346" s="184">
        <v>0</v>
      </c>
      <c r="M346" s="184">
        <v>0</v>
      </c>
      <c r="N346" s="184">
        <v>0</v>
      </c>
      <c r="O346" s="259">
        <v>0</v>
      </c>
      <c r="P346" s="184">
        <f t="shared" si="248"/>
        <v>0</v>
      </c>
      <c r="Q346" s="184">
        <v>0</v>
      </c>
      <c r="R346" s="184">
        <v>0</v>
      </c>
      <c r="S346" s="261">
        <v>0</v>
      </c>
      <c r="T346" s="259">
        <v>0</v>
      </c>
      <c r="U346" s="184">
        <f t="shared" si="253"/>
        <v>0</v>
      </c>
      <c r="V346" s="184">
        <v>0</v>
      </c>
      <c r="W346" s="184">
        <v>0</v>
      </c>
      <c r="X346" s="261">
        <v>0</v>
      </c>
      <c r="Y346" s="259">
        <v>0.8899999999999999</v>
      </c>
      <c r="Z346" s="184">
        <f t="shared" si="254"/>
        <v>223</v>
      </c>
      <c r="AA346" s="184">
        <v>0</v>
      </c>
      <c r="AB346" s="184">
        <v>0</v>
      </c>
      <c r="AC346" s="261">
        <v>223</v>
      </c>
      <c r="AD346" s="7"/>
    </row>
    <row r="347" spans="1:30" s="8" customFormat="1" ht="26.45" customHeight="1" outlineLevel="1" x14ac:dyDescent="0.2">
      <c r="A347" s="175" t="s">
        <v>530</v>
      </c>
      <c r="B347" s="185" t="s">
        <v>290</v>
      </c>
      <c r="C347" s="259">
        <f t="shared" si="250"/>
        <v>0.65</v>
      </c>
      <c r="D347" s="184">
        <f t="shared" si="251"/>
        <v>163</v>
      </c>
      <c r="E347" s="152">
        <v>0</v>
      </c>
      <c r="F347" s="116">
        <f t="shared" ref="F347:F410" si="256">G347+H347+I347</f>
        <v>0</v>
      </c>
      <c r="G347" s="184">
        <v>0</v>
      </c>
      <c r="H347" s="184">
        <v>0</v>
      </c>
      <c r="I347" s="184">
        <v>0</v>
      </c>
      <c r="J347" s="152">
        <v>0</v>
      </c>
      <c r="K347" s="116">
        <f t="shared" si="255"/>
        <v>0</v>
      </c>
      <c r="L347" s="184">
        <v>0</v>
      </c>
      <c r="M347" s="184">
        <v>0</v>
      </c>
      <c r="N347" s="184">
        <v>0</v>
      </c>
      <c r="O347" s="259">
        <v>0</v>
      </c>
      <c r="P347" s="184">
        <f t="shared" ref="P347:P410" si="257">Q347+R347+S347</f>
        <v>0</v>
      </c>
      <c r="Q347" s="184">
        <v>0</v>
      </c>
      <c r="R347" s="184">
        <v>0</v>
      </c>
      <c r="S347" s="261">
        <v>0</v>
      </c>
      <c r="T347" s="259">
        <v>0</v>
      </c>
      <c r="U347" s="184">
        <f t="shared" ref="U347:U410" si="258">V347+W347+X347</f>
        <v>0</v>
      </c>
      <c r="V347" s="184">
        <v>0</v>
      </c>
      <c r="W347" s="184">
        <v>0</v>
      </c>
      <c r="X347" s="261">
        <v>0</v>
      </c>
      <c r="Y347" s="259">
        <v>0.65</v>
      </c>
      <c r="Z347" s="184">
        <f t="shared" ref="Z347:Z410" si="259">AA347+AB347+AC347</f>
        <v>163</v>
      </c>
      <c r="AA347" s="184">
        <v>0</v>
      </c>
      <c r="AB347" s="184">
        <v>0</v>
      </c>
      <c r="AC347" s="261">
        <v>163</v>
      </c>
      <c r="AD347" s="7"/>
    </row>
    <row r="348" spans="1:30" s="8" customFormat="1" ht="29.45" customHeight="1" outlineLevel="1" x14ac:dyDescent="0.2">
      <c r="A348" s="175" t="s">
        <v>531</v>
      </c>
      <c r="B348" s="185" t="s">
        <v>291</v>
      </c>
      <c r="C348" s="259">
        <f t="shared" ref="C348:C411" si="260">E348+J348+O348+Y348+T348</f>
        <v>0.78</v>
      </c>
      <c r="D348" s="184">
        <f t="shared" ref="D348:D411" si="261">F348+K348+P348+Z348+U348</f>
        <v>194</v>
      </c>
      <c r="E348" s="152">
        <v>0</v>
      </c>
      <c r="F348" s="116">
        <f t="shared" si="256"/>
        <v>0</v>
      </c>
      <c r="G348" s="184">
        <v>0</v>
      </c>
      <c r="H348" s="184">
        <v>0</v>
      </c>
      <c r="I348" s="184">
        <v>0</v>
      </c>
      <c r="J348" s="152">
        <v>0</v>
      </c>
      <c r="K348" s="116">
        <f t="shared" si="255"/>
        <v>0</v>
      </c>
      <c r="L348" s="184">
        <v>0</v>
      </c>
      <c r="M348" s="184">
        <v>0</v>
      </c>
      <c r="N348" s="184">
        <v>0</v>
      </c>
      <c r="O348" s="259">
        <v>0</v>
      </c>
      <c r="P348" s="184">
        <f t="shared" si="257"/>
        <v>0</v>
      </c>
      <c r="Q348" s="184">
        <v>0</v>
      </c>
      <c r="R348" s="184">
        <v>0</v>
      </c>
      <c r="S348" s="261">
        <v>0</v>
      </c>
      <c r="T348" s="259">
        <v>0</v>
      </c>
      <c r="U348" s="184">
        <f t="shared" si="258"/>
        <v>0</v>
      </c>
      <c r="V348" s="184">
        <v>0</v>
      </c>
      <c r="W348" s="184">
        <v>0</v>
      </c>
      <c r="X348" s="261">
        <v>0</v>
      </c>
      <c r="Y348" s="259">
        <f>ROUND(0.775,2)</f>
        <v>0.78</v>
      </c>
      <c r="Z348" s="184">
        <f t="shared" si="259"/>
        <v>194</v>
      </c>
      <c r="AA348" s="184">
        <v>0</v>
      </c>
      <c r="AB348" s="184">
        <v>0</v>
      </c>
      <c r="AC348" s="261">
        <v>194</v>
      </c>
      <c r="AD348" s="7"/>
    </row>
    <row r="349" spans="1:30" s="8" customFormat="1" ht="29.45" customHeight="1" outlineLevel="1" x14ac:dyDescent="0.2">
      <c r="A349" s="175" t="s">
        <v>532</v>
      </c>
      <c r="B349" s="185" t="s">
        <v>292</v>
      </c>
      <c r="C349" s="259">
        <f t="shared" si="260"/>
        <v>0.84000000000000008</v>
      </c>
      <c r="D349" s="184">
        <f t="shared" si="261"/>
        <v>210</v>
      </c>
      <c r="E349" s="152">
        <v>0</v>
      </c>
      <c r="F349" s="116">
        <f t="shared" si="256"/>
        <v>0</v>
      </c>
      <c r="G349" s="184">
        <v>0</v>
      </c>
      <c r="H349" s="184">
        <v>0</v>
      </c>
      <c r="I349" s="184">
        <v>0</v>
      </c>
      <c r="J349" s="152">
        <v>0</v>
      </c>
      <c r="K349" s="116">
        <f t="shared" si="255"/>
        <v>0</v>
      </c>
      <c r="L349" s="184">
        <v>0</v>
      </c>
      <c r="M349" s="184">
        <v>0</v>
      </c>
      <c r="N349" s="184">
        <v>0</v>
      </c>
      <c r="O349" s="259">
        <v>0</v>
      </c>
      <c r="P349" s="184">
        <f t="shared" si="257"/>
        <v>0</v>
      </c>
      <c r="Q349" s="184">
        <v>0</v>
      </c>
      <c r="R349" s="184">
        <v>0</v>
      </c>
      <c r="S349" s="261">
        <v>0</v>
      </c>
      <c r="T349" s="259">
        <v>0</v>
      </c>
      <c r="U349" s="184">
        <f t="shared" si="258"/>
        <v>0</v>
      </c>
      <c r="V349" s="184">
        <v>0</v>
      </c>
      <c r="W349" s="184">
        <v>0</v>
      </c>
      <c r="X349" s="261">
        <v>0</v>
      </c>
      <c r="Y349" s="259">
        <v>0.84000000000000008</v>
      </c>
      <c r="Z349" s="184">
        <f t="shared" si="259"/>
        <v>210</v>
      </c>
      <c r="AA349" s="184">
        <v>0</v>
      </c>
      <c r="AB349" s="184">
        <v>0</v>
      </c>
      <c r="AC349" s="261">
        <v>210</v>
      </c>
      <c r="AD349" s="7"/>
    </row>
    <row r="350" spans="1:30" s="8" customFormat="1" ht="23.45" customHeight="1" outlineLevel="1" x14ac:dyDescent="0.2">
      <c r="A350" s="175" t="s">
        <v>533</v>
      </c>
      <c r="B350" s="185" t="s">
        <v>293</v>
      </c>
      <c r="C350" s="259">
        <f t="shared" si="260"/>
        <v>0.82000000000000006</v>
      </c>
      <c r="D350" s="184">
        <f t="shared" si="261"/>
        <v>205</v>
      </c>
      <c r="E350" s="152">
        <v>0</v>
      </c>
      <c r="F350" s="116">
        <f t="shared" si="256"/>
        <v>0</v>
      </c>
      <c r="G350" s="184">
        <v>0</v>
      </c>
      <c r="H350" s="184">
        <v>0</v>
      </c>
      <c r="I350" s="184">
        <v>0</v>
      </c>
      <c r="J350" s="152">
        <v>0</v>
      </c>
      <c r="K350" s="116">
        <f t="shared" si="255"/>
        <v>0</v>
      </c>
      <c r="L350" s="184">
        <v>0</v>
      </c>
      <c r="M350" s="184">
        <v>0</v>
      </c>
      <c r="N350" s="184">
        <v>0</v>
      </c>
      <c r="O350" s="259">
        <v>0</v>
      </c>
      <c r="P350" s="184">
        <f t="shared" si="257"/>
        <v>0</v>
      </c>
      <c r="Q350" s="184">
        <v>0</v>
      </c>
      <c r="R350" s="184">
        <v>0</v>
      </c>
      <c r="S350" s="261">
        <v>0</v>
      </c>
      <c r="T350" s="259">
        <v>0</v>
      </c>
      <c r="U350" s="184">
        <f t="shared" si="258"/>
        <v>0</v>
      </c>
      <c r="V350" s="184">
        <v>0</v>
      </c>
      <c r="W350" s="184">
        <v>0</v>
      </c>
      <c r="X350" s="261">
        <v>0</v>
      </c>
      <c r="Y350" s="259">
        <v>0.82000000000000006</v>
      </c>
      <c r="Z350" s="184">
        <f t="shared" si="259"/>
        <v>205</v>
      </c>
      <c r="AA350" s="184">
        <v>0</v>
      </c>
      <c r="AB350" s="184">
        <v>0</v>
      </c>
      <c r="AC350" s="261">
        <v>205</v>
      </c>
      <c r="AD350" s="7"/>
    </row>
    <row r="351" spans="1:30" s="8" customFormat="1" ht="24" customHeight="1" outlineLevel="1" x14ac:dyDescent="0.2">
      <c r="A351" s="175" t="s">
        <v>534</v>
      </c>
      <c r="B351" s="185" t="s">
        <v>294</v>
      </c>
      <c r="C351" s="259">
        <f t="shared" si="260"/>
        <v>1.71</v>
      </c>
      <c r="D351" s="184">
        <f t="shared" si="261"/>
        <v>426</v>
      </c>
      <c r="E351" s="152">
        <v>0</v>
      </c>
      <c r="F351" s="116">
        <f t="shared" si="256"/>
        <v>0</v>
      </c>
      <c r="G351" s="184">
        <v>0</v>
      </c>
      <c r="H351" s="184">
        <v>0</v>
      </c>
      <c r="I351" s="184">
        <v>0</v>
      </c>
      <c r="J351" s="152">
        <v>0</v>
      </c>
      <c r="K351" s="116">
        <f t="shared" si="255"/>
        <v>0</v>
      </c>
      <c r="L351" s="184">
        <v>0</v>
      </c>
      <c r="M351" s="184">
        <v>0</v>
      </c>
      <c r="N351" s="184">
        <v>0</v>
      </c>
      <c r="O351" s="259">
        <v>0</v>
      </c>
      <c r="P351" s="184">
        <f t="shared" si="257"/>
        <v>0</v>
      </c>
      <c r="Q351" s="184">
        <v>0</v>
      </c>
      <c r="R351" s="184">
        <v>0</v>
      </c>
      <c r="S351" s="261">
        <v>0</v>
      </c>
      <c r="T351" s="259">
        <v>0</v>
      </c>
      <c r="U351" s="184">
        <f t="shared" si="258"/>
        <v>0</v>
      </c>
      <c r="V351" s="184">
        <v>0</v>
      </c>
      <c r="W351" s="184">
        <v>0</v>
      </c>
      <c r="X351" s="261">
        <v>0</v>
      </c>
      <c r="Y351" s="259">
        <f>ROUND(1.705,2)</f>
        <v>1.71</v>
      </c>
      <c r="Z351" s="184">
        <f t="shared" si="259"/>
        <v>426</v>
      </c>
      <c r="AA351" s="184">
        <v>0</v>
      </c>
      <c r="AB351" s="184">
        <v>0</v>
      </c>
      <c r="AC351" s="261">
        <v>426</v>
      </c>
      <c r="AD351" s="7"/>
    </row>
    <row r="352" spans="1:30" s="8" customFormat="1" ht="27.75" customHeight="1" outlineLevel="1" x14ac:dyDescent="0.2">
      <c r="A352" s="175" t="s">
        <v>535</v>
      </c>
      <c r="B352" s="185" t="s">
        <v>295</v>
      </c>
      <c r="C352" s="259">
        <f t="shared" si="260"/>
        <v>0.72</v>
      </c>
      <c r="D352" s="184">
        <f t="shared" si="261"/>
        <v>179</v>
      </c>
      <c r="E352" s="152">
        <v>0</v>
      </c>
      <c r="F352" s="116">
        <f t="shared" si="256"/>
        <v>0</v>
      </c>
      <c r="G352" s="184">
        <v>0</v>
      </c>
      <c r="H352" s="184">
        <v>0</v>
      </c>
      <c r="I352" s="184">
        <v>0</v>
      </c>
      <c r="J352" s="152">
        <v>0</v>
      </c>
      <c r="K352" s="116">
        <f t="shared" si="255"/>
        <v>0</v>
      </c>
      <c r="L352" s="184">
        <v>0</v>
      </c>
      <c r="M352" s="184">
        <v>0</v>
      </c>
      <c r="N352" s="184">
        <v>0</v>
      </c>
      <c r="O352" s="259">
        <v>0</v>
      </c>
      <c r="P352" s="184">
        <f t="shared" si="257"/>
        <v>0</v>
      </c>
      <c r="Q352" s="184">
        <v>0</v>
      </c>
      <c r="R352" s="184">
        <v>0</v>
      </c>
      <c r="S352" s="261">
        <v>0</v>
      </c>
      <c r="T352" s="259">
        <v>0</v>
      </c>
      <c r="U352" s="184">
        <f t="shared" si="258"/>
        <v>0</v>
      </c>
      <c r="V352" s="184">
        <v>0</v>
      </c>
      <c r="W352" s="184">
        <v>0</v>
      </c>
      <c r="X352" s="261">
        <v>0</v>
      </c>
      <c r="Y352" s="259">
        <f>ROUND(0.715,2)</f>
        <v>0.72</v>
      </c>
      <c r="Z352" s="184">
        <f t="shared" si="259"/>
        <v>179</v>
      </c>
      <c r="AA352" s="184">
        <v>0</v>
      </c>
      <c r="AB352" s="184">
        <v>0</v>
      </c>
      <c r="AC352" s="261">
        <v>179</v>
      </c>
      <c r="AD352" s="7"/>
    </row>
    <row r="353" spans="1:30" s="8" customFormat="1" ht="21" customHeight="1" outlineLevel="1" x14ac:dyDescent="0.2">
      <c r="A353" s="175" t="s">
        <v>536</v>
      </c>
      <c r="B353" s="185" t="s">
        <v>296</v>
      </c>
      <c r="C353" s="259">
        <f t="shared" si="260"/>
        <v>3.48</v>
      </c>
      <c r="D353" s="184">
        <f t="shared" si="261"/>
        <v>869</v>
      </c>
      <c r="E353" s="152">
        <v>0</v>
      </c>
      <c r="F353" s="116">
        <f t="shared" si="256"/>
        <v>0</v>
      </c>
      <c r="G353" s="184">
        <v>0</v>
      </c>
      <c r="H353" s="184">
        <v>0</v>
      </c>
      <c r="I353" s="184">
        <v>0</v>
      </c>
      <c r="J353" s="152">
        <v>0</v>
      </c>
      <c r="K353" s="116">
        <f t="shared" si="255"/>
        <v>0</v>
      </c>
      <c r="L353" s="184">
        <v>0</v>
      </c>
      <c r="M353" s="184">
        <v>0</v>
      </c>
      <c r="N353" s="184">
        <v>0</v>
      </c>
      <c r="O353" s="259">
        <v>0</v>
      </c>
      <c r="P353" s="184">
        <f t="shared" si="257"/>
        <v>0</v>
      </c>
      <c r="Q353" s="184">
        <v>0</v>
      </c>
      <c r="R353" s="184">
        <v>0</v>
      </c>
      <c r="S353" s="261">
        <v>0</v>
      </c>
      <c r="T353" s="259">
        <v>0</v>
      </c>
      <c r="U353" s="184">
        <f t="shared" si="258"/>
        <v>0</v>
      </c>
      <c r="V353" s="184">
        <v>0</v>
      </c>
      <c r="W353" s="184">
        <v>0</v>
      </c>
      <c r="X353" s="261">
        <v>0</v>
      </c>
      <c r="Y353" s="259">
        <f>ROUND(3.475,2)</f>
        <v>3.48</v>
      </c>
      <c r="Z353" s="184">
        <f t="shared" si="259"/>
        <v>869</v>
      </c>
      <c r="AA353" s="184">
        <v>0</v>
      </c>
      <c r="AB353" s="184">
        <v>0</v>
      </c>
      <c r="AC353" s="261">
        <v>869</v>
      </c>
      <c r="AD353" s="7"/>
    </row>
    <row r="354" spans="1:30" s="8" customFormat="1" ht="22.9" customHeight="1" outlineLevel="1" x14ac:dyDescent="0.2">
      <c r="A354" s="175" t="s">
        <v>537</v>
      </c>
      <c r="B354" s="185" t="s">
        <v>297</v>
      </c>
      <c r="C354" s="259">
        <f t="shared" si="260"/>
        <v>1.51</v>
      </c>
      <c r="D354" s="184">
        <f t="shared" si="261"/>
        <v>378</v>
      </c>
      <c r="E354" s="152">
        <v>0</v>
      </c>
      <c r="F354" s="116">
        <f t="shared" si="256"/>
        <v>0</v>
      </c>
      <c r="G354" s="184">
        <v>0</v>
      </c>
      <c r="H354" s="184">
        <v>0</v>
      </c>
      <c r="I354" s="184">
        <v>0</v>
      </c>
      <c r="J354" s="152">
        <v>0</v>
      </c>
      <c r="K354" s="116">
        <f t="shared" si="255"/>
        <v>0</v>
      </c>
      <c r="L354" s="184">
        <v>0</v>
      </c>
      <c r="M354" s="184">
        <v>0</v>
      </c>
      <c r="N354" s="184">
        <v>0</v>
      </c>
      <c r="O354" s="259">
        <v>0</v>
      </c>
      <c r="P354" s="184">
        <f t="shared" si="257"/>
        <v>0</v>
      </c>
      <c r="Q354" s="184">
        <v>0</v>
      </c>
      <c r="R354" s="184">
        <v>0</v>
      </c>
      <c r="S354" s="261">
        <v>0</v>
      </c>
      <c r="T354" s="259">
        <v>0</v>
      </c>
      <c r="U354" s="184">
        <f t="shared" si="258"/>
        <v>0</v>
      </c>
      <c r="V354" s="184">
        <v>0</v>
      </c>
      <c r="W354" s="184">
        <v>0</v>
      </c>
      <c r="X354" s="261">
        <v>0</v>
      </c>
      <c r="Y354" s="259">
        <v>1.51</v>
      </c>
      <c r="Z354" s="184">
        <f t="shared" si="259"/>
        <v>378</v>
      </c>
      <c r="AA354" s="184">
        <v>0</v>
      </c>
      <c r="AB354" s="184">
        <v>0</v>
      </c>
      <c r="AC354" s="261">
        <v>378</v>
      </c>
      <c r="AD354" s="7"/>
    </row>
    <row r="355" spans="1:30" s="8" customFormat="1" ht="22.15" customHeight="1" outlineLevel="1" x14ac:dyDescent="0.2">
      <c r="A355" s="175" t="s">
        <v>538</v>
      </c>
      <c r="B355" s="185" t="s">
        <v>298</v>
      </c>
      <c r="C355" s="259">
        <f t="shared" si="260"/>
        <v>1.69</v>
      </c>
      <c r="D355" s="184">
        <f t="shared" si="261"/>
        <v>421</v>
      </c>
      <c r="E355" s="152">
        <v>0</v>
      </c>
      <c r="F355" s="116">
        <f t="shared" si="256"/>
        <v>0</v>
      </c>
      <c r="G355" s="184">
        <v>0</v>
      </c>
      <c r="H355" s="184">
        <v>0</v>
      </c>
      <c r="I355" s="184">
        <v>0</v>
      </c>
      <c r="J355" s="152">
        <v>0</v>
      </c>
      <c r="K355" s="116">
        <f t="shared" si="255"/>
        <v>0</v>
      </c>
      <c r="L355" s="184">
        <v>0</v>
      </c>
      <c r="M355" s="184">
        <v>0</v>
      </c>
      <c r="N355" s="184">
        <v>0</v>
      </c>
      <c r="O355" s="259">
        <v>0</v>
      </c>
      <c r="P355" s="184">
        <f t="shared" si="257"/>
        <v>0</v>
      </c>
      <c r="Q355" s="184">
        <v>0</v>
      </c>
      <c r="R355" s="184">
        <v>0</v>
      </c>
      <c r="S355" s="261">
        <v>0</v>
      </c>
      <c r="T355" s="259">
        <v>0</v>
      </c>
      <c r="U355" s="184">
        <f t="shared" si="258"/>
        <v>0</v>
      </c>
      <c r="V355" s="184">
        <v>0</v>
      </c>
      <c r="W355" s="184">
        <v>0</v>
      </c>
      <c r="X355" s="261">
        <v>0</v>
      </c>
      <c r="Y355" s="259">
        <f>ROUND(1.685,2)</f>
        <v>1.69</v>
      </c>
      <c r="Z355" s="184">
        <f t="shared" si="259"/>
        <v>421</v>
      </c>
      <c r="AA355" s="184">
        <v>0</v>
      </c>
      <c r="AB355" s="184">
        <v>0</v>
      </c>
      <c r="AC355" s="261">
        <v>421</v>
      </c>
      <c r="AD355" s="7"/>
    </row>
    <row r="356" spans="1:30" s="8" customFormat="1" ht="23.45" customHeight="1" outlineLevel="1" x14ac:dyDescent="0.2">
      <c r="A356" s="175" t="s">
        <v>539</v>
      </c>
      <c r="B356" s="185" t="s">
        <v>299</v>
      </c>
      <c r="C356" s="259">
        <f t="shared" si="260"/>
        <v>0.85999999999999988</v>
      </c>
      <c r="D356" s="184">
        <f t="shared" si="261"/>
        <v>215</v>
      </c>
      <c r="E356" s="152">
        <v>0</v>
      </c>
      <c r="F356" s="116">
        <f t="shared" si="256"/>
        <v>0</v>
      </c>
      <c r="G356" s="184">
        <v>0</v>
      </c>
      <c r="H356" s="184">
        <v>0</v>
      </c>
      <c r="I356" s="184">
        <v>0</v>
      </c>
      <c r="J356" s="152">
        <v>0</v>
      </c>
      <c r="K356" s="116">
        <f t="shared" si="255"/>
        <v>0</v>
      </c>
      <c r="L356" s="184">
        <v>0</v>
      </c>
      <c r="M356" s="184">
        <v>0</v>
      </c>
      <c r="N356" s="184">
        <v>0</v>
      </c>
      <c r="O356" s="259">
        <v>0</v>
      </c>
      <c r="P356" s="184">
        <f t="shared" si="257"/>
        <v>0</v>
      </c>
      <c r="Q356" s="184">
        <v>0</v>
      </c>
      <c r="R356" s="184">
        <v>0</v>
      </c>
      <c r="S356" s="261">
        <v>0</v>
      </c>
      <c r="T356" s="259">
        <v>0</v>
      </c>
      <c r="U356" s="184">
        <f t="shared" si="258"/>
        <v>0</v>
      </c>
      <c r="V356" s="184">
        <v>0</v>
      </c>
      <c r="W356" s="184">
        <v>0</v>
      </c>
      <c r="X356" s="261">
        <v>0</v>
      </c>
      <c r="Y356" s="259">
        <v>0.85999999999999988</v>
      </c>
      <c r="Z356" s="184">
        <f t="shared" si="259"/>
        <v>215</v>
      </c>
      <c r="AA356" s="184">
        <v>0</v>
      </c>
      <c r="AB356" s="184">
        <v>0</v>
      </c>
      <c r="AC356" s="261">
        <v>215</v>
      </c>
      <c r="AD356" s="7"/>
    </row>
    <row r="357" spans="1:30" s="8" customFormat="1" ht="23.45" customHeight="1" outlineLevel="1" x14ac:dyDescent="0.2">
      <c r="A357" s="175" t="s">
        <v>540</v>
      </c>
      <c r="B357" s="185" t="s">
        <v>300</v>
      </c>
      <c r="C357" s="259">
        <f t="shared" si="260"/>
        <v>2.29</v>
      </c>
      <c r="D357" s="184">
        <f t="shared" si="261"/>
        <v>573</v>
      </c>
      <c r="E357" s="152">
        <v>0</v>
      </c>
      <c r="F357" s="116">
        <f t="shared" si="256"/>
        <v>0</v>
      </c>
      <c r="G357" s="184">
        <v>0</v>
      </c>
      <c r="H357" s="184">
        <v>0</v>
      </c>
      <c r="I357" s="184">
        <v>0</v>
      </c>
      <c r="J357" s="152">
        <v>0</v>
      </c>
      <c r="K357" s="116">
        <f t="shared" si="255"/>
        <v>0</v>
      </c>
      <c r="L357" s="184">
        <v>0</v>
      </c>
      <c r="M357" s="184">
        <v>0</v>
      </c>
      <c r="N357" s="184">
        <v>0</v>
      </c>
      <c r="O357" s="259">
        <v>0</v>
      </c>
      <c r="P357" s="184">
        <f t="shared" si="257"/>
        <v>0</v>
      </c>
      <c r="Q357" s="184">
        <v>0</v>
      </c>
      <c r="R357" s="184">
        <v>0</v>
      </c>
      <c r="S357" s="261">
        <v>0</v>
      </c>
      <c r="T357" s="259">
        <v>0</v>
      </c>
      <c r="U357" s="184">
        <f t="shared" si="258"/>
        <v>0</v>
      </c>
      <c r="V357" s="184">
        <v>0</v>
      </c>
      <c r="W357" s="184">
        <v>0</v>
      </c>
      <c r="X357" s="261">
        <v>0</v>
      </c>
      <c r="Y357" s="259">
        <v>2.29</v>
      </c>
      <c r="Z357" s="184">
        <f t="shared" si="259"/>
        <v>573</v>
      </c>
      <c r="AA357" s="184">
        <v>0</v>
      </c>
      <c r="AB357" s="184">
        <v>0</v>
      </c>
      <c r="AC357" s="261">
        <v>573</v>
      </c>
      <c r="AD357" s="7"/>
    </row>
    <row r="358" spans="1:30" s="8" customFormat="1" ht="26.25" customHeight="1" outlineLevel="1" x14ac:dyDescent="0.2">
      <c r="A358" s="175" t="s">
        <v>541</v>
      </c>
      <c r="B358" s="185" t="s">
        <v>301</v>
      </c>
      <c r="C358" s="259">
        <f t="shared" si="260"/>
        <v>2.64</v>
      </c>
      <c r="D358" s="184">
        <f t="shared" si="261"/>
        <v>660</v>
      </c>
      <c r="E358" s="152">
        <v>0</v>
      </c>
      <c r="F358" s="116">
        <f t="shared" si="256"/>
        <v>0</v>
      </c>
      <c r="G358" s="184">
        <v>0</v>
      </c>
      <c r="H358" s="184">
        <v>0</v>
      </c>
      <c r="I358" s="184">
        <v>0</v>
      </c>
      <c r="J358" s="152">
        <v>0</v>
      </c>
      <c r="K358" s="116">
        <f t="shared" si="255"/>
        <v>0</v>
      </c>
      <c r="L358" s="184">
        <v>0</v>
      </c>
      <c r="M358" s="184">
        <v>0</v>
      </c>
      <c r="N358" s="184">
        <v>0</v>
      </c>
      <c r="O358" s="259">
        <v>0</v>
      </c>
      <c r="P358" s="184">
        <f t="shared" si="257"/>
        <v>0</v>
      </c>
      <c r="Q358" s="184">
        <v>0</v>
      </c>
      <c r="R358" s="184">
        <v>0</v>
      </c>
      <c r="S358" s="261">
        <v>0</v>
      </c>
      <c r="T358" s="259">
        <v>0</v>
      </c>
      <c r="U358" s="184">
        <f t="shared" si="258"/>
        <v>0</v>
      </c>
      <c r="V358" s="184">
        <v>0</v>
      </c>
      <c r="W358" s="184">
        <v>0</v>
      </c>
      <c r="X358" s="261">
        <v>0</v>
      </c>
      <c r="Y358" s="259">
        <v>2.64</v>
      </c>
      <c r="Z358" s="184">
        <f t="shared" si="259"/>
        <v>660</v>
      </c>
      <c r="AA358" s="184">
        <v>0</v>
      </c>
      <c r="AB358" s="184">
        <v>0</v>
      </c>
      <c r="AC358" s="261">
        <v>660</v>
      </c>
      <c r="AD358" s="7"/>
    </row>
    <row r="359" spans="1:30" s="8" customFormat="1" ht="25.15" customHeight="1" outlineLevel="1" x14ac:dyDescent="0.2">
      <c r="A359" s="175" t="s">
        <v>542</v>
      </c>
      <c r="B359" s="185" t="s">
        <v>302</v>
      </c>
      <c r="C359" s="259">
        <f t="shared" si="260"/>
        <v>2.3899999999999997</v>
      </c>
      <c r="D359" s="184">
        <f t="shared" si="261"/>
        <v>598</v>
      </c>
      <c r="E359" s="152">
        <v>0</v>
      </c>
      <c r="F359" s="116">
        <f t="shared" si="256"/>
        <v>0</v>
      </c>
      <c r="G359" s="184">
        <v>0</v>
      </c>
      <c r="H359" s="184">
        <v>0</v>
      </c>
      <c r="I359" s="184">
        <v>0</v>
      </c>
      <c r="J359" s="152">
        <v>0</v>
      </c>
      <c r="K359" s="116">
        <f t="shared" si="255"/>
        <v>0</v>
      </c>
      <c r="L359" s="184">
        <v>0</v>
      </c>
      <c r="M359" s="184">
        <v>0</v>
      </c>
      <c r="N359" s="184">
        <v>0</v>
      </c>
      <c r="O359" s="259">
        <v>0</v>
      </c>
      <c r="P359" s="184">
        <f t="shared" si="257"/>
        <v>0</v>
      </c>
      <c r="Q359" s="184">
        <v>0</v>
      </c>
      <c r="R359" s="184">
        <v>0</v>
      </c>
      <c r="S359" s="261">
        <v>0</v>
      </c>
      <c r="T359" s="259">
        <v>0</v>
      </c>
      <c r="U359" s="184">
        <f t="shared" si="258"/>
        <v>0</v>
      </c>
      <c r="V359" s="184">
        <v>0</v>
      </c>
      <c r="W359" s="184">
        <v>0</v>
      </c>
      <c r="X359" s="261">
        <v>0</v>
      </c>
      <c r="Y359" s="259">
        <v>2.3899999999999997</v>
      </c>
      <c r="Z359" s="184">
        <f t="shared" si="259"/>
        <v>598</v>
      </c>
      <c r="AA359" s="184">
        <v>0</v>
      </c>
      <c r="AB359" s="184">
        <v>0</v>
      </c>
      <c r="AC359" s="261">
        <v>598</v>
      </c>
      <c r="AD359" s="7"/>
    </row>
    <row r="360" spans="1:30" s="8" customFormat="1" ht="25.9" customHeight="1" outlineLevel="1" x14ac:dyDescent="0.2">
      <c r="A360" s="175" t="s">
        <v>543</v>
      </c>
      <c r="B360" s="185" t="s">
        <v>303</v>
      </c>
      <c r="C360" s="259">
        <f t="shared" si="260"/>
        <v>2.1800000000000002</v>
      </c>
      <c r="D360" s="184">
        <f t="shared" si="261"/>
        <v>545</v>
      </c>
      <c r="E360" s="152">
        <v>0</v>
      </c>
      <c r="F360" s="116">
        <f t="shared" si="256"/>
        <v>0</v>
      </c>
      <c r="G360" s="184">
        <v>0</v>
      </c>
      <c r="H360" s="184">
        <v>0</v>
      </c>
      <c r="I360" s="184">
        <v>0</v>
      </c>
      <c r="J360" s="152">
        <v>0</v>
      </c>
      <c r="K360" s="116">
        <f t="shared" si="255"/>
        <v>0</v>
      </c>
      <c r="L360" s="184">
        <v>0</v>
      </c>
      <c r="M360" s="184">
        <v>0</v>
      </c>
      <c r="N360" s="184">
        <v>0</v>
      </c>
      <c r="O360" s="259">
        <v>0</v>
      </c>
      <c r="P360" s="184">
        <f t="shared" si="257"/>
        <v>0</v>
      </c>
      <c r="Q360" s="184">
        <v>0</v>
      </c>
      <c r="R360" s="184">
        <v>0</v>
      </c>
      <c r="S360" s="261">
        <v>0</v>
      </c>
      <c r="T360" s="259">
        <v>0</v>
      </c>
      <c r="U360" s="184">
        <f t="shared" si="258"/>
        <v>0</v>
      </c>
      <c r="V360" s="184">
        <v>0</v>
      </c>
      <c r="W360" s="184">
        <v>0</v>
      </c>
      <c r="X360" s="261">
        <v>0</v>
      </c>
      <c r="Y360" s="259">
        <v>2.1800000000000002</v>
      </c>
      <c r="Z360" s="184">
        <f t="shared" si="259"/>
        <v>545</v>
      </c>
      <c r="AA360" s="184">
        <v>0</v>
      </c>
      <c r="AB360" s="184">
        <v>0</v>
      </c>
      <c r="AC360" s="261">
        <v>545</v>
      </c>
      <c r="AD360" s="7"/>
    </row>
    <row r="361" spans="1:30" s="8" customFormat="1" ht="28.15" customHeight="1" outlineLevel="1" x14ac:dyDescent="0.2">
      <c r="A361" s="175" t="s">
        <v>544</v>
      </c>
      <c r="B361" s="185" t="s">
        <v>304</v>
      </c>
      <c r="C361" s="259">
        <f t="shared" si="260"/>
        <v>1.94</v>
      </c>
      <c r="D361" s="184">
        <f t="shared" si="261"/>
        <v>485</v>
      </c>
      <c r="E361" s="152">
        <v>0</v>
      </c>
      <c r="F361" s="116">
        <f t="shared" si="256"/>
        <v>0</v>
      </c>
      <c r="G361" s="184">
        <v>0</v>
      </c>
      <c r="H361" s="184">
        <v>0</v>
      </c>
      <c r="I361" s="184">
        <v>0</v>
      </c>
      <c r="J361" s="152">
        <v>0</v>
      </c>
      <c r="K361" s="116">
        <f t="shared" si="255"/>
        <v>0</v>
      </c>
      <c r="L361" s="184">
        <v>0</v>
      </c>
      <c r="M361" s="184">
        <v>0</v>
      </c>
      <c r="N361" s="184">
        <v>0</v>
      </c>
      <c r="O361" s="259">
        <v>0</v>
      </c>
      <c r="P361" s="184">
        <f t="shared" si="257"/>
        <v>0</v>
      </c>
      <c r="Q361" s="184">
        <v>0</v>
      </c>
      <c r="R361" s="184">
        <v>0</v>
      </c>
      <c r="S361" s="261">
        <v>0</v>
      </c>
      <c r="T361" s="259">
        <v>0</v>
      </c>
      <c r="U361" s="184">
        <f t="shared" si="258"/>
        <v>0</v>
      </c>
      <c r="V361" s="184">
        <v>0</v>
      </c>
      <c r="W361" s="184">
        <v>0</v>
      </c>
      <c r="X361" s="261">
        <v>0</v>
      </c>
      <c r="Y361" s="259">
        <v>1.94</v>
      </c>
      <c r="Z361" s="184">
        <f t="shared" si="259"/>
        <v>485</v>
      </c>
      <c r="AA361" s="184">
        <v>0</v>
      </c>
      <c r="AB361" s="184">
        <v>0</v>
      </c>
      <c r="AC361" s="261">
        <v>485</v>
      </c>
      <c r="AD361" s="7"/>
    </row>
    <row r="362" spans="1:30" s="8" customFormat="1" ht="28.15" customHeight="1" outlineLevel="1" x14ac:dyDescent="0.2">
      <c r="A362" s="175" t="s">
        <v>545</v>
      </c>
      <c r="B362" s="185" t="s">
        <v>305</v>
      </c>
      <c r="C362" s="259">
        <f t="shared" si="260"/>
        <v>1.7999999999999998</v>
      </c>
      <c r="D362" s="184">
        <f t="shared" si="261"/>
        <v>450</v>
      </c>
      <c r="E362" s="152">
        <v>0</v>
      </c>
      <c r="F362" s="116">
        <f t="shared" si="256"/>
        <v>0</v>
      </c>
      <c r="G362" s="184">
        <v>0</v>
      </c>
      <c r="H362" s="184">
        <v>0</v>
      </c>
      <c r="I362" s="184">
        <v>0</v>
      </c>
      <c r="J362" s="152">
        <v>0</v>
      </c>
      <c r="K362" s="116">
        <f t="shared" si="255"/>
        <v>0</v>
      </c>
      <c r="L362" s="184">
        <v>0</v>
      </c>
      <c r="M362" s="184">
        <v>0</v>
      </c>
      <c r="N362" s="184">
        <v>0</v>
      </c>
      <c r="O362" s="259">
        <v>0</v>
      </c>
      <c r="P362" s="184">
        <f t="shared" si="257"/>
        <v>0</v>
      </c>
      <c r="Q362" s="184">
        <v>0</v>
      </c>
      <c r="R362" s="184">
        <v>0</v>
      </c>
      <c r="S362" s="261">
        <v>0</v>
      </c>
      <c r="T362" s="259">
        <v>0</v>
      </c>
      <c r="U362" s="184">
        <f t="shared" si="258"/>
        <v>0</v>
      </c>
      <c r="V362" s="184">
        <v>0</v>
      </c>
      <c r="W362" s="184">
        <v>0</v>
      </c>
      <c r="X362" s="261">
        <v>0</v>
      </c>
      <c r="Y362" s="259">
        <v>1.7999999999999998</v>
      </c>
      <c r="Z362" s="184">
        <f t="shared" si="259"/>
        <v>450</v>
      </c>
      <c r="AA362" s="184">
        <v>0</v>
      </c>
      <c r="AB362" s="184">
        <v>0</v>
      </c>
      <c r="AC362" s="261">
        <v>450</v>
      </c>
      <c r="AD362" s="7"/>
    </row>
    <row r="363" spans="1:30" s="8" customFormat="1" ht="24" customHeight="1" outlineLevel="1" x14ac:dyDescent="0.2">
      <c r="A363" s="175" t="s">
        <v>546</v>
      </c>
      <c r="B363" s="185" t="s">
        <v>306</v>
      </c>
      <c r="C363" s="259">
        <f t="shared" si="260"/>
        <v>1.36</v>
      </c>
      <c r="D363" s="184">
        <f t="shared" si="261"/>
        <v>340</v>
      </c>
      <c r="E363" s="152">
        <v>0</v>
      </c>
      <c r="F363" s="116">
        <f t="shared" si="256"/>
        <v>0</v>
      </c>
      <c r="G363" s="184">
        <v>0</v>
      </c>
      <c r="H363" s="184">
        <v>0</v>
      </c>
      <c r="I363" s="184">
        <v>0</v>
      </c>
      <c r="J363" s="152">
        <v>0</v>
      </c>
      <c r="K363" s="116">
        <f t="shared" si="255"/>
        <v>0</v>
      </c>
      <c r="L363" s="184">
        <v>0</v>
      </c>
      <c r="M363" s="184">
        <v>0</v>
      </c>
      <c r="N363" s="184">
        <v>0</v>
      </c>
      <c r="O363" s="259">
        <v>0</v>
      </c>
      <c r="P363" s="184">
        <f t="shared" si="257"/>
        <v>0</v>
      </c>
      <c r="Q363" s="184">
        <v>0</v>
      </c>
      <c r="R363" s="184">
        <v>0</v>
      </c>
      <c r="S363" s="261">
        <v>0</v>
      </c>
      <c r="T363" s="259">
        <v>0</v>
      </c>
      <c r="U363" s="184">
        <f t="shared" si="258"/>
        <v>0</v>
      </c>
      <c r="V363" s="184">
        <v>0</v>
      </c>
      <c r="W363" s="184">
        <v>0</v>
      </c>
      <c r="X363" s="261">
        <v>0</v>
      </c>
      <c r="Y363" s="259">
        <v>1.36</v>
      </c>
      <c r="Z363" s="184">
        <f t="shared" si="259"/>
        <v>340</v>
      </c>
      <c r="AA363" s="184">
        <v>0</v>
      </c>
      <c r="AB363" s="184">
        <v>0</v>
      </c>
      <c r="AC363" s="261">
        <v>340</v>
      </c>
      <c r="AD363" s="7"/>
    </row>
    <row r="364" spans="1:30" s="8" customFormat="1" ht="26.45" customHeight="1" outlineLevel="1" x14ac:dyDescent="0.2">
      <c r="A364" s="175" t="s">
        <v>547</v>
      </c>
      <c r="B364" s="185" t="s">
        <v>307</v>
      </c>
      <c r="C364" s="259">
        <f t="shared" si="260"/>
        <v>1.1499999999999999</v>
      </c>
      <c r="D364" s="184">
        <f t="shared" si="261"/>
        <v>286</v>
      </c>
      <c r="E364" s="152">
        <v>0</v>
      </c>
      <c r="F364" s="116">
        <f t="shared" si="256"/>
        <v>0</v>
      </c>
      <c r="G364" s="184">
        <v>0</v>
      </c>
      <c r="H364" s="184">
        <v>0</v>
      </c>
      <c r="I364" s="184">
        <v>0</v>
      </c>
      <c r="J364" s="152">
        <v>0</v>
      </c>
      <c r="K364" s="116">
        <f t="shared" si="255"/>
        <v>0</v>
      </c>
      <c r="L364" s="184">
        <v>0</v>
      </c>
      <c r="M364" s="184">
        <v>0</v>
      </c>
      <c r="N364" s="184">
        <v>0</v>
      </c>
      <c r="O364" s="259">
        <v>0</v>
      </c>
      <c r="P364" s="184">
        <f t="shared" si="257"/>
        <v>0</v>
      </c>
      <c r="Q364" s="184">
        <v>0</v>
      </c>
      <c r="R364" s="184">
        <v>0</v>
      </c>
      <c r="S364" s="261">
        <v>0</v>
      </c>
      <c r="T364" s="259">
        <v>0</v>
      </c>
      <c r="U364" s="184">
        <f t="shared" si="258"/>
        <v>0</v>
      </c>
      <c r="V364" s="184">
        <v>0</v>
      </c>
      <c r="W364" s="184">
        <v>0</v>
      </c>
      <c r="X364" s="261">
        <v>0</v>
      </c>
      <c r="Y364" s="259">
        <f>ROUND(1.145,2)</f>
        <v>1.1499999999999999</v>
      </c>
      <c r="Z364" s="184">
        <f t="shared" si="259"/>
        <v>286</v>
      </c>
      <c r="AA364" s="184">
        <v>0</v>
      </c>
      <c r="AB364" s="184">
        <v>0</v>
      </c>
      <c r="AC364" s="261">
        <v>286</v>
      </c>
      <c r="AD364" s="7"/>
    </row>
    <row r="365" spans="1:30" s="8" customFormat="1" ht="34.15" customHeight="1" outlineLevel="1" x14ac:dyDescent="0.2">
      <c r="A365" s="175" t="s">
        <v>548</v>
      </c>
      <c r="B365" s="185" t="s">
        <v>308</v>
      </c>
      <c r="C365" s="259">
        <f t="shared" si="260"/>
        <v>4.37</v>
      </c>
      <c r="D365" s="184">
        <f t="shared" si="261"/>
        <v>1091</v>
      </c>
      <c r="E365" s="152">
        <v>0</v>
      </c>
      <c r="F365" s="116">
        <f t="shared" si="256"/>
        <v>0</v>
      </c>
      <c r="G365" s="184">
        <v>0</v>
      </c>
      <c r="H365" s="184">
        <v>0</v>
      </c>
      <c r="I365" s="184">
        <v>0</v>
      </c>
      <c r="J365" s="152">
        <v>0</v>
      </c>
      <c r="K365" s="116">
        <f t="shared" si="255"/>
        <v>0</v>
      </c>
      <c r="L365" s="184">
        <v>0</v>
      </c>
      <c r="M365" s="184">
        <v>0</v>
      </c>
      <c r="N365" s="184">
        <v>0</v>
      </c>
      <c r="O365" s="259">
        <v>0</v>
      </c>
      <c r="P365" s="184">
        <f t="shared" si="257"/>
        <v>0</v>
      </c>
      <c r="Q365" s="184">
        <v>0</v>
      </c>
      <c r="R365" s="184">
        <v>0</v>
      </c>
      <c r="S365" s="261">
        <v>0</v>
      </c>
      <c r="T365" s="259">
        <v>0</v>
      </c>
      <c r="U365" s="184">
        <f t="shared" si="258"/>
        <v>0</v>
      </c>
      <c r="V365" s="184">
        <v>0</v>
      </c>
      <c r="W365" s="184">
        <v>0</v>
      </c>
      <c r="X365" s="261">
        <v>0</v>
      </c>
      <c r="Y365" s="259">
        <f>ROUND(4.365,2)</f>
        <v>4.37</v>
      </c>
      <c r="Z365" s="184">
        <f t="shared" si="259"/>
        <v>1091</v>
      </c>
      <c r="AA365" s="184">
        <v>0</v>
      </c>
      <c r="AB365" s="184">
        <v>0</v>
      </c>
      <c r="AC365" s="261">
        <v>1091</v>
      </c>
      <c r="AD365" s="7"/>
    </row>
    <row r="366" spans="1:30" s="8" customFormat="1" ht="28.9" customHeight="1" outlineLevel="1" x14ac:dyDescent="0.2">
      <c r="A366" s="175" t="s">
        <v>549</v>
      </c>
      <c r="B366" s="185" t="s">
        <v>309</v>
      </c>
      <c r="C366" s="259">
        <f t="shared" si="260"/>
        <v>1.29</v>
      </c>
      <c r="D366" s="184">
        <f t="shared" si="261"/>
        <v>323</v>
      </c>
      <c r="E366" s="152">
        <v>0</v>
      </c>
      <c r="F366" s="116">
        <f t="shared" si="256"/>
        <v>0</v>
      </c>
      <c r="G366" s="184">
        <v>0</v>
      </c>
      <c r="H366" s="184">
        <v>0</v>
      </c>
      <c r="I366" s="184">
        <v>0</v>
      </c>
      <c r="J366" s="152">
        <v>0</v>
      </c>
      <c r="K366" s="116">
        <f t="shared" si="255"/>
        <v>0</v>
      </c>
      <c r="L366" s="184">
        <v>0</v>
      </c>
      <c r="M366" s="184">
        <v>0</v>
      </c>
      <c r="N366" s="184">
        <v>0</v>
      </c>
      <c r="O366" s="259">
        <v>0</v>
      </c>
      <c r="P366" s="184">
        <f t="shared" si="257"/>
        <v>0</v>
      </c>
      <c r="Q366" s="184">
        <v>0</v>
      </c>
      <c r="R366" s="184">
        <v>0</v>
      </c>
      <c r="S366" s="261">
        <v>0</v>
      </c>
      <c r="T366" s="259">
        <v>0</v>
      </c>
      <c r="U366" s="184">
        <f t="shared" si="258"/>
        <v>0</v>
      </c>
      <c r="V366" s="184">
        <v>0</v>
      </c>
      <c r="W366" s="184">
        <v>0</v>
      </c>
      <c r="X366" s="261">
        <v>0</v>
      </c>
      <c r="Y366" s="259">
        <v>1.29</v>
      </c>
      <c r="Z366" s="184">
        <f t="shared" si="259"/>
        <v>323</v>
      </c>
      <c r="AA366" s="184">
        <v>0</v>
      </c>
      <c r="AB366" s="184">
        <v>0</v>
      </c>
      <c r="AC366" s="261">
        <v>323</v>
      </c>
      <c r="AD366" s="7"/>
    </row>
    <row r="367" spans="1:30" s="8" customFormat="1" ht="26.45" customHeight="1" outlineLevel="1" x14ac:dyDescent="0.2">
      <c r="A367" s="175" t="s">
        <v>550</v>
      </c>
      <c r="B367" s="185" t="s">
        <v>310</v>
      </c>
      <c r="C367" s="259">
        <f t="shared" si="260"/>
        <v>0.81</v>
      </c>
      <c r="D367" s="184">
        <f t="shared" si="261"/>
        <v>203</v>
      </c>
      <c r="E367" s="152">
        <v>0</v>
      </c>
      <c r="F367" s="116">
        <f t="shared" si="256"/>
        <v>0</v>
      </c>
      <c r="G367" s="184">
        <v>0</v>
      </c>
      <c r="H367" s="184">
        <v>0</v>
      </c>
      <c r="I367" s="184">
        <v>0</v>
      </c>
      <c r="J367" s="152">
        <v>0</v>
      </c>
      <c r="K367" s="116">
        <f t="shared" si="255"/>
        <v>0</v>
      </c>
      <c r="L367" s="184">
        <v>0</v>
      </c>
      <c r="M367" s="184">
        <v>0</v>
      </c>
      <c r="N367" s="184">
        <v>0</v>
      </c>
      <c r="O367" s="259">
        <v>0</v>
      </c>
      <c r="P367" s="184">
        <f t="shared" si="257"/>
        <v>0</v>
      </c>
      <c r="Q367" s="184">
        <v>0</v>
      </c>
      <c r="R367" s="184">
        <v>0</v>
      </c>
      <c r="S367" s="261">
        <v>0</v>
      </c>
      <c r="T367" s="259">
        <v>0</v>
      </c>
      <c r="U367" s="184">
        <f t="shared" si="258"/>
        <v>0</v>
      </c>
      <c r="V367" s="184">
        <v>0</v>
      </c>
      <c r="W367" s="184">
        <v>0</v>
      </c>
      <c r="X367" s="261">
        <v>0</v>
      </c>
      <c r="Y367" s="259">
        <v>0.81</v>
      </c>
      <c r="Z367" s="184">
        <f t="shared" si="259"/>
        <v>203</v>
      </c>
      <c r="AA367" s="184">
        <v>0</v>
      </c>
      <c r="AB367" s="184">
        <v>0</v>
      </c>
      <c r="AC367" s="261">
        <v>203</v>
      </c>
      <c r="AD367" s="7"/>
    </row>
    <row r="368" spans="1:30" s="8" customFormat="1" ht="24" customHeight="1" outlineLevel="1" x14ac:dyDescent="0.2">
      <c r="A368" s="175" t="s">
        <v>551</v>
      </c>
      <c r="B368" s="185" t="s">
        <v>311</v>
      </c>
      <c r="C368" s="259">
        <f t="shared" si="260"/>
        <v>0.67</v>
      </c>
      <c r="D368" s="184">
        <f t="shared" si="261"/>
        <v>168</v>
      </c>
      <c r="E368" s="152">
        <v>0</v>
      </c>
      <c r="F368" s="116">
        <f t="shared" si="256"/>
        <v>0</v>
      </c>
      <c r="G368" s="184">
        <v>0</v>
      </c>
      <c r="H368" s="184">
        <v>0</v>
      </c>
      <c r="I368" s="184">
        <v>0</v>
      </c>
      <c r="J368" s="152">
        <v>0</v>
      </c>
      <c r="K368" s="116">
        <f t="shared" si="255"/>
        <v>0</v>
      </c>
      <c r="L368" s="184">
        <v>0</v>
      </c>
      <c r="M368" s="184">
        <v>0</v>
      </c>
      <c r="N368" s="184">
        <v>0</v>
      </c>
      <c r="O368" s="259">
        <v>0</v>
      </c>
      <c r="P368" s="184">
        <f t="shared" si="257"/>
        <v>0</v>
      </c>
      <c r="Q368" s="184">
        <v>0</v>
      </c>
      <c r="R368" s="184">
        <v>0</v>
      </c>
      <c r="S368" s="261">
        <v>0</v>
      </c>
      <c r="T368" s="259">
        <v>0</v>
      </c>
      <c r="U368" s="184">
        <f t="shared" si="258"/>
        <v>0</v>
      </c>
      <c r="V368" s="184">
        <v>0</v>
      </c>
      <c r="W368" s="184">
        <v>0</v>
      </c>
      <c r="X368" s="261">
        <v>0</v>
      </c>
      <c r="Y368" s="259">
        <v>0.67</v>
      </c>
      <c r="Z368" s="184">
        <f t="shared" si="259"/>
        <v>168</v>
      </c>
      <c r="AA368" s="184">
        <v>0</v>
      </c>
      <c r="AB368" s="184">
        <v>0</v>
      </c>
      <c r="AC368" s="261">
        <v>168</v>
      </c>
      <c r="AD368" s="7"/>
    </row>
    <row r="369" spans="1:30" s="8" customFormat="1" ht="24" customHeight="1" outlineLevel="1" x14ac:dyDescent="0.2">
      <c r="A369" s="175" t="s">
        <v>552</v>
      </c>
      <c r="B369" s="185" t="s">
        <v>312</v>
      </c>
      <c r="C369" s="259">
        <f t="shared" si="260"/>
        <v>1.05</v>
      </c>
      <c r="D369" s="184">
        <f t="shared" si="261"/>
        <v>263</v>
      </c>
      <c r="E369" s="152">
        <v>0</v>
      </c>
      <c r="F369" s="116">
        <f t="shared" si="256"/>
        <v>0</v>
      </c>
      <c r="G369" s="184">
        <v>0</v>
      </c>
      <c r="H369" s="184">
        <v>0</v>
      </c>
      <c r="I369" s="184">
        <v>0</v>
      </c>
      <c r="J369" s="152">
        <v>0</v>
      </c>
      <c r="K369" s="116">
        <f t="shared" si="255"/>
        <v>0</v>
      </c>
      <c r="L369" s="184">
        <v>0</v>
      </c>
      <c r="M369" s="184">
        <v>0</v>
      </c>
      <c r="N369" s="184">
        <v>0</v>
      </c>
      <c r="O369" s="259">
        <v>0</v>
      </c>
      <c r="P369" s="184">
        <f t="shared" si="257"/>
        <v>0</v>
      </c>
      <c r="Q369" s="184">
        <v>0</v>
      </c>
      <c r="R369" s="184">
        <v>0</v>
      </c>
      <c r="S369" s="261">
        <v>0</v>
      </c>
      <c r="T369" s="259">
        <v>0</v>
      </c>
      <c r="U369" s="184">
        <f t="shared" si="258"/>
        <v>0</v>
      </c>
      <c r="V369" s="184">
        <v>0</v>
      </c>
      <c r="W369" s="184">
        <v>0</v>
      </c>
      <c r="X369" s="261">
        <v>0</v>
      </c>
      <c r="Y369" s="259">
        <v>1.05</v>
      </c>
      <c r="Z369" s="184">
        <f t="shared" si="259"/>
        <v>263</v>
      </c>
      <c r="AA369" s="184">
        <v>0</v>
      </c>
      <c r="AB369" s="184">
        <v>0</v>
      </c>
      <c r="AC369" s="261">
        <v>263</v>
      </c>
      <c r="AD369" s="7"/>
    </row>
    <row r="370" spans="1:30" s="8" customFormat="1" ht="37.9" customHeight="1" outlineLevel="1" x14ac:dyDescent="0.2">
      <c r="A370" s="175" t="s">
        <v>553</v>
      </c>
      <c r="B370" s="185" t="s">
        <v>443</v>
      </c>
      <c r="C370" s="259">
        <f t="shared" si="260"/>
        <v>1.52</v>
      </c>
      <c r="D370" s="184">
        <f t="shared" si="261"/>
        <v>379</v>
      </c>
      <c r="E370" s="152">
        <v>0</v>
      </c>
      <c r="F370" s="116">
        <f t="shared" si="256"/>
        <v>0</v>
      </c>
      <c r="G370" s="184">
        <v>0</v>
      </c>
      <c r="H370" s="184">
        <v>0</v>
      </c>
      <c r="I370" s="184">
        <v>0</v>
      </c>
      <c r="J370" s="152">
        <v>0</v>
      </c>
      <c r="K370" s="116">
        <f t="shared" si="255"/>
        <v>0</v>
      </c>
      <c r="L370" s="184">
        <v>0</v>
      </c>
      <c r="M370" s="184">
        <v>0</v>
      </c>
      <c r="N370" s="184">
        <v>0</v>
      </c>
      <c r="O370" s="259">
        <v>0</v>
      </c>
      <c r="P370" s="184">
        <f t="shared" si="257"/>
        <v>0</v>
      </c>
      <c r="Q370" s="184">
        <v>0</v>
      </c>
      <c r="R370" s="184">
        <v>0</v>
      </c>
      <c r="S370" s="261">
        <v>0</v>
      </c>
      <c r="T370" s="259">
        <v>0</v>
      </c>
      <c r="U370" s="184">
        <f t="shared" si="258"/>
        <v>0</v>
      </c>
      <c r="V370" s="184">
        <v>0</v>
      </c>
      <c r="W370" s="184">
        <v>0</v>
      </c>
      <c r="X370" s="261">
        <v>0</v>
      </c>
      <c r="Y370" s="259">
        <f>ROUND(1.515,2)</f>
        <v>1.52</v>
      </c>
      <c r="Z370" s="184">
        <f t="shared" si="259"/>
        <v>379</v>
      </c>
      <c r="AA370" s="184">
        <v>0</v>
      </c>
      <c r="AB370" s="184">
        <v>0</v>
      </c>
      <c r="AC370" s="261">
        <v>379</v>
      </c>
      <c r="AD370" s="7"/>
    </row>
    <row r="371" spans="1:30" s="8" customFormat="1" ht="29.45" customHeight="1" outlineLevel="1" x14ac:dyDescent="0.2">
      <c r="A371" s="175" t="s">
        <v>554</v>
      </c>
      <c r="B371" s="185" t="s">
        <v>313</v>
      </c>
      <c r="C371" s="259">
        <f t="shared" si="260"/>
        <v>1.55</v>
      </c>
      <c r="D371" s="184">
        <f t="shared" si="261"/>
        <v>388</v>
      </c>
      <c r="E371" s="152">
        <v>0</v>
      </c>
      <c r="F371" s="116">
        <f t="shared" si="256"/>
        <v>0</v>
      </c>
      <c r="G371" s="184">
        <v>0</v>
      </c>
      <c r="H371" s="184">
        <v>0</v>
      </c>
      <c r="I371" s="184">
        <v>0</v>
      </c>
      <c r="J371" s="152">
        <v>0</v>
      </c>
      <c r="K371" s="116">
        <f t="shared" si="255"/>
        <v>0</v>
      </c>
      <c r="L371" s="184">
        <v>0</v>
      </c>
      <c r="M371" s="184">
        <v>0</v>
      </c>
      <c r="N371" s="184">
        <v>0</v>
      </c>
      <c r="O371" s="259">
        <v>0</v>
      </c>
      <c r="P371" s="184">
        <f t="shared" si="257"/>
        <v>0</v>
      </c>
      <c r="Q371" s="184">
        <v>0</v>
      </c>
      <c r="R371" s="184">
        <v>0</v>
      </c>
      <c r="S371" s="261">
        <v>0</v>
      </c>
      <c r="T371" s="259">
        <v>0</v>
      </c>
      <c r="U371" s="184">
        <f t="shared" si="258"/>
        <v>0</v>
      </c>
      <c r="V371" s="184">
        <v>0</v>
      </c>
      <c r="W371" s="184">
        <v>0</v>
      </c>
      <c r="X371" s="261">
        <v>0</v>
      </c>
      <c r="Y371" s="259">
        <v>1.55</v>
      </c>
      <c r="Z371" s="184">
        <f t="shared" si="259"/>
        <v>388</v>
      </c>
      <c r="AA371" s="184">
        <v>0</v>
      </c>
      <c r="AB371" s="184">
        <v>0</v>
      </c>
      <c r="AC371" s="261">
        <v>388</v>
      </c>
      <c r="AD371" s="7"/>
    </row>
    <row r="372" spans="1:30" s="8" customFormat="1" ht="25.15" customHeight="1" outlineLevel="1" x14ac:dyDescent="0.2">
      <c r="A372" s="175" t="s">
        <v>555</v>
      </c>
      <c r="B372" s="185" t="s">
        <v>314</v>
      </c>
      <c r="C372" s="259">
        <f t="shared" si="260"/>
        <v>0.73</v>
      </c>
      <c r="D372" s="184">
        <f t="shared" si="261"/>
        <v>181</v>
      </c>
      <c r="E372" s="152">
        <v>0</v>
      </c>
      <c r="F372" s="116">
        <f t="shared" si="256"/>
        <v>0</v>
      </c>
      <c r="G372" s="184">
        <v>0</v>
      </c>
      <c r="H372" s="184">
        <v>0</v>
      </c>
      <c r="I372" s="184">
        <v>0</v>
      </c>
      <c r="J372" s="152">
        <v>0</v>
      </c>
      <c r="K372" s="116">
        <f t="shared" si="255"/>
        <v>0</v>
      </c>
      <c r="L372" s="184">
        <v>0</v>
      </c>
      <c r="M372" s="184">
        <v>0</v>
      </c>
      <c r="N372" s="184">
        <v>0</v>
      </c>
      <c r="O372" s="259">
        <v>0</v>
      </c>
      <c r="P372" s="184">
        <f t="shared" si="257"/>
        <v>0</v>
      </c>
      <c r="Q372" s="184">
        <v>0</v>
      </c>
      <c r="R372" s="184">
        <v>0</v>
      </c>
      <c r="S372" s="261">
        <v>0</v>
      </c>
      <c r="T372" s="259">
        <v>0</v>
      </c>
      <c r="U372" s="184">
        <f t="shared" si="258"/>
        <v>0</v>
      </c>
      <c r="V372" s="184">
        <v>0</v>
      </c>
      <c r="W372" s="184">
        <v>0</v>
      </c>
      <c r="X372" s="261">
        <v>0</v>
      </c>
      <c r="Y372" s="259">
        <f>ROUND(0.725,2)</f>
        <v>0.73</v>
      </c>
      <c r="Z372" s="184">
        <f t="shared" si="259"/>
        <v>181</v>
      </c>
      <c r="AA372" s="184">
        <v>0</v>
      </c>
      <c r="AB372" s="184">
        <v>0</v>
      </c>
      <c r="AC372" s="261">
        <v>181</v>
      </c>
      <c r="AD372" s="7"/>
    </row>
    <row r="373" spans="1:30" s="8" customFormat="1" ht="37.15" customHeight="1" outlineLevel="1" x14ac:dyDescent="0.2">
      <c r="A373" s="175" t="s">
        <v>556</v>
      </c>
      <c r="B373" s="185" t="s">
        <v>315</v>
      </c>
      <c r="C373" s="259">
        <f t="shared" si="260"/>
        <v>1.89</v>
      </c>
      <c r="D373" s="184">
        <f t="shared" si="261"/>
        <v>471</v>
      </c>
      <c r="E373" s="152">
        <v>0</v>
      </c>
      <c r="F373" s="116">
        <f t="shared" si="256"/>
        <v>0</v>
      </c>
      <c r="G373" s="184">
        <v>0</v>
      </c>
      <c r="H373" s="184">
        <v>0</v>
      </c>
      <c r="I373" s="184">
        <v>0</v>
      </c>
      <c r="J373" s="152">
        <v>0</v>
      </c>
      <c r="K373" s="116">
        <f t="shared" si="255"/>
        <v>0</v>
      </c>
      <c r="L373" s="184">
        <v>0</v>
      </c>
      <c r="M373" s="184">
        <v>0</v>
      </c>
      <c r="N373" s="184">
        <v>0</v>
      </c>
      <c r="O373" s="259">
        <v>0</v>
      </c>
      <c r="P373" s="184">
        <f t="shared" si="257"/>
        <v>0</v>
      </c>
      <c r="Q373" s="184">
        <v>0</v>
      </c>
      <c r="R373" s="184">
        <v>0</v>
      </c>
      <c r="S373" s="261">
        <v>0</v>
      </c>
      <c r="T373" s="259">
        <v>0</v>
      </c>
      <c r="U373" s="184">
        <f t="shared" si="258"/>
        <v>0</v>
      </c>
      <c r="V373" s="184">
        <v>0</v>
      </c>
      <c r="W373" s="184">
        <v>0</v>
      </c>
      <c r="X373" s="261">
        <v>0</v>
      </c>
      <c r="Y373" s="259">
        <f>ROUND(1.885,2)</f>
        <v>1.89</v>
      </c>
      <c r="Z373" s="184">
        <f t="shared" si="259"/>
        <v>471</v>
      </c>
      <c r="AA373" s="184">
        <v>0</v>
      </c>
      <c r="AB373" s="184">
        <v>0</v>
      </c>
      <c r="AC373" s="261">
        <v>471</v>
      </c>
      <c r="AD373" s="7"/>
    </row>
    <row r="374" spans="1:30" s="8" customFormat="1" ht="25.9" customHeight="1" outlineLevel="1" x14ac:dyDescent="0.2">
      <c r="A374" s="175" t="s">
        <v>557</v>
      </c>
      <c r="B374" s="185" t="s">
        <v>444</v>
      </c>
      <c r="C374" s="259">
        <f t="shared" si="260"/>
        <v>3</v>
      </c>
      <c r="D374" s="184">
        <f t="shared" si="261"/>
        <v>750</v>
      </c>
      <c r="E374" s="152">
        <v>0</v>
      </c>
      <c r="F374" s="116">
        <f t="shared" si="256"/>
        <v>0</v>
      </c>
      <c r="G374" s="184">
        <v>0</v>
      </c>
      <c r="H374" s="184">
        <v>0</v>
      </c>
      <c r="I374" s="184">
        <v>0</v>
      </c>
      <c r="J374" s="152">
        <v>0</v>
      </c>
      <c r="K374" s="116">
        <f t="shared" si="255"/>
        <v>0</v>
      </c>
      <c r="L374" s="184">
        <v>0</v>
      </c>
      <c r="M374" s="184">
        <v>0</v>
      </c>
      <c r="N374" s="184">
        <v>0</v>
      </c>
      <c r="O374" s="259">
        <v>0</v>
      </c>
      <c r="P374" s="184">
        <f t="shared" si="257"/>
        <v>0</v>
      </c>
      <c r="Q374" s="184">
        <v>0</v>
      </c>
      <c r="R374" s="184">
        <v>0</v>
      </c>
      <c r="S374" s="261">
        <v>0</v>
      </c>
      <c r="T374" s="259">
        <v>0</v>
      </c>
      <c r="U374" s="184">
        <f t="shared" si="258"/>
        <v>0</v>
      </c>
      <c r="V374" s="184">
        <v>0</v>
      </c>
      <c r="W374" s="184">
        <v>0</v>
      </c>
      <c r="X374" s="261">
        <v>0</v>
      </c>
      <c r="Y374" s="259">
        <v>3</v>
      </c>
      <c r="Z374" s="184">
        <f t="shared" si="259"/>
        <v>750</v>
      </c>
      <c r="AA374" s="184">
        <v>0</v>
      </c>
      <c r="AB374" s="184">
        <v>0</v>
      </c>
      <c r="AC374" s="261">
        <v>750</v>
      </c>
      <c r="AD374" s="7"/>
    </row>
    <row r="375" spans="1:30" s="8" customFormat="1" ht="29.45" customHeight="1" outlineLevel="1" x14ac:dyDescent="0.2">
      <c r="A375" s="175" t="s">
        <v>558</v>
      </c>
      <c r="B375" s="185" t="s">
        <v>445</v>
      </c>
      <c r="C375" s="259">
        <f t="shared" si="260"/>
        <v>2.75</v>
      </c>
      <c r="D375" s="184">
        <f t="shared" si="261"/>
        <v>688</v>
      </c>
      <c r="E375" s="152">
        <v>0</v>
      </c>
      <c r="F375" s="116">
        <f t="shared" si="256"/>
        <v>0</v>
      </c>
      <c r="G375" s="184">
        <v>0</v>
      </c>
      <c r="H375" s="184">
        <v>0</v>
      </c>
      <c r="I375" s="184">
        <v>0</v>
      </c>
      <c r="J375" s="152">
        <v>0</v>
      </c>
      <c r="K375" s="116">
        <f t="shared" si="255"/>
        <v>0</v>
      </c>
      <c r="L375" s="184">
        <v>0</v>
      </c>
      <c r="M375" s="184">
        <v>0</v>
      </c>
      <c r="N375" s="184">
        <v>0</v>
      </c>
      <c r="O375" s="259">
        <v>0</v>
      </c>
      <c r="P375" s="184">
        <f t="shared" si="257"/>
        <v>0</v>
      </c>
      <c r="Q375" s="184">
        <v>0</v>
      </c>
      <c r="R375" s="184">
        <v>0</v>
      </c>
      <c r="S375" s="261">
        <v>0</v>
      </c>
      <c r="T375" s="259">
        <v>0</v>
      </c>
      <c r="U375" s="184">
        <f t="shared" si="258"/>
        <v>0</v>
      </c>
      <c r="V375" s="184">
        <v>0</v>
      </c>
      <c r="W375" s="184">
        <v>0</v>
      </c>
      <c r="X375" s="261">
        <v>0</v>
      </c>
      <c r="Y375" s="259">
        <v>2.75</v>
      </c>
      <c r="Z375" s="184">
        <f t="shared" si="259"/>
        <v>688</v>
      </c>
      <c r="AA375" s="184">
        <v>0</v>
      </c>
      <c r="AB375" s="184">
        <v>0</v>
      </c>
      <c r="AC375" s="261">
        <v>688</v>
      </c>
      <c r="AD375" s="7"/>
    </row>
    <row r="376" spans="1:30" s="8" customFormat="1" ht="25.15" customHeight="1" outlineLevel="1" x14ac:dyDescent="0.2">
      <c r="A376" s="175" t="s">
        <v>559</v>
      </c>
      <c r="B376" s="185" t="s">
        <v>446</v>
      </c>
      <c r="C376" s="259">
        <f t="shared" si="260"/>
        <v>1.88</v>
      </c>
      <c r="D376" s="184">
        <f t="shared" si="261"/>
        <v>469</v>
      </c>
      <c r="E376" s="152">
        <v>0</v>
      </c>
      <c r="F376" s="116">
        <f t="shared" si="256"/>
        <v>0</v>
      </c>
      <c r="G376" s="184">
        <v>0</v>
      </c>
      <c r="H376" s="184">
        <v>0</v>
      </c>
      <c r="I376" s="184">
        <v>0</v>
      </c>
      <c r="J376" s="152">
        <v>0</v>
      </c>
      <c r="K376" s="116">
        <f t="shared" si="255"/>
        <v>0</v>
      </c>
      <c r="L376" s="184">
        <v>0</v>
      </c>
      <c r="M376" s="184">
        <v>0</v>
      </c>
      <c r="N376" s="184">
        <v>0</v>
      </c>
      <c r="O376" s="259">
        <v>0</v>
      </c>
      <c r="P376" s="184">
        <f t="shared" si="257"/>
        <v>0</v>
      </c>
      <c r="Q376" s="184">
        <v>0</v>
      </c>
      <c r="R376" s="184">
        <v>0</v>
      </c>
      <c r="S376" s="261">
        <v>0</v>
      </c>
      <c r="T376" s="259">
        <v>0</v>
      </c>
      <c r="U376" s="184">
        <f t="shared" si="258"/>
        <v>0</v>
      </c>
      <c r="V376" s="184">
        <v>0</v>
      </c>
      <c r="W376" s="184">
        <v>0</v>
      </c>
      <c r="X376" s="261">
        <v>0</v>
      </c>
      <c r="Y376" s="259">
        <f>ROUND(1.875,2)</f>
        <v>1.88</v>
      </c>
      <c r="Z376" s="184">
        <f t="shared" si="259"/>
        <v>469</v>
      </c>
      <c r="AA376" s="184">
        <v>0</v>
      </c>
      <c r="AB376" s="184">
        <v>0</v>
      </c>
      <c r="AC376" s="261">
        <v>469</v>
      </c>
      <c r="AD376" s="7"/>
    </row>
    <row r="377" spans="1:30" s="8" customFormat="1" ht="27" customHeight="1" outlineLevel="1" x14ac:dyDescent="0.2">
      <c r="A377" s="175" t="s">
        <v>560</v>
      </c>
      <c r="B377" s="185" t="s">
        <v>447</v>
      </c>
      <c r="C377" s="259">
        <f t="shared" si="260"/>
        <v>3.08</v>
      </c>
      <c r="D377" s="184">
        <f t="shared" si="261"/>
        <v>769</v>
      </c>
      <c r="E377" s="152">
        <v>0</v>
      </c>
      <c r="F377" s="116">
        <f t="shared" si="256"/>
        <v>0</v>
      </c>
      <c r="G377" s="184">
        <v>0</v>
      </c>
      <c r="H377" s="184">
        <v>0</v>
      </c>
      <c r="I377" s="184">
        <v>0</v>
      </c>
      <c r="J377" s="152">
        <v>0</v>
      </c>
      <c r="K377" s="116">
        <f t="shared" si="255"/>
        <v>0</v>
      </c>
      <c r="L377" s="184">
        <v>0</v>
      </c>
      <c r="M377" s="184">
        <v>0</v>
      </c>
      <c r="N377" s="184">
        <v>0</v>
      </c>
      <c r="O377" s="259">
        <v>0</v>
      </c>
      <c r="P377" s="184">
        <f t="shared" si="257"/>
        <v>0</v>
      </c>
      <c r="Q377" s="184">
        <v>0</v>
      </c>
      <c r="R377" s="184">
        <v>0</v>
      </c>
      <c r="S377" s="261">
        <v>0</v>
      </c>
      <c r="T377" s="259">
        <v>0</v>
      </c>
      <c r="U377" s="184">
        <f t="shared" si="258"/>
        <v>0</v>
      </c>
      <c r="V377" s="184">
        <v>0</v>
      </c>
      <c r="W377" s="184">
        <v>0</v>
      </c>
      <c r="X377" s="261">
        <v>0</v>
      </c>
      <c r="Y377" s="259">
        <f>ROUND(3.075,2)</f>
        <v>3.08</v>
      </c>
      <c r="Z377" s="184">
        <f t="shared" si="259"/>
        <v>769</v>
      </c>
      <c r="AA377" s="184">
        <v>0</v>
      </c>
      <c r="AB377" s="184">
        <v>0</v>
      </c>
      <c r="AC377" s="261">
        <v>769</v>
      </c>
      <c r="AD377" s="7"/>
    </row>
    <row r="378" spans="1:30" s="8" customFormat="1" ht="25.15" customHeight="1" outlineLevel="1" x14ac:dyDescent="0.2">
      <c r="A378" s="175" t="s">
        <v>561</v>
      </c>
      <c r="B378" s="185" t="s">
        <v>316</v>
      </c>
      <c r="C378" s="259">
        <f t="shared" si="260"/>
        <v>0.57999999999999996</v>
      </c>
      <c r="D378" s="184">
        <f t="shared" si="261"/>
        <v>144</v>
      </c>
      <c r="E378" s="152">
        <v>0</v>
      </c>
      <c r="F378" s="116">
        <f t="shared" si="256"/>
        <v>0</v>
      </c>
      <c r="G378" s="184">
        <v>0</v>
      </c>
      <c r="H378" s="184">
        <v>0</v>
      </c>
      <c r="I378" s="184">
        <v>0</v>
      </c>
      <c r="J378" s="152">
        <v>0</v>
      </c>
      <c r="K378" s="116">
        <f t="shared" si="255"/>
        <v>0</v>
      </c>
      <c r="L378" s="184">
        <v>0</v>
      </c>
      <c r="M378" s="184">
        <v>0</v>
      </c>
      <c r="N378" s="184">
        <v>0</v>
      </c>
      <c r="O378" s="259">
        <v>0</v>
      </c>
      <c r="P378" s="184">
        <f t="shared" si="257"/>
        <v>0</v>
      </c>
      <c r="Q378" s="184">
        <v>0</v>
      </c>
      <c r="R378" s="184">
        <v>0</v>
      </c>
      <c r="S378" s="261">
        <v>0</v>
      </c>
      <c r="T378" s="259">
        <v>0</v>
      </c>
      <c r="U378" s="184">
        <f t="shared" si="258"/>
        <v>0</v>
      </c>
      <c r="V378" s="184">
        <v>0</v>
      </c>
      <c r="W378" s="184">
        <v>0</v>
      </c>
      <c r="X378" s="261">
        <v>0</v>
      </c>
      <c r="Y378" s="259">
        <f>ROUND(0.575,2)</f>
        <v>0.57999999999999996</v>
      </c>
      <c r="Z378" s="184">
        <f t="shared" si="259"/>
        <v>144</v>
      </c>
      <c r="AA378" s="184">
        <v>0</v>
      </c>
      <c r="AB378" s="184">
        <v>0</v>
      </c>
      <c r="AC378" s="261">
        <v>144</v>
      </c>
      <c r="AD378" s="7"/>
    </row>
    <row r="379" spans="1:30" s="8" customFormat="1" ht="22.9" customHeight="1" outlineLevel="1" x14ac:dyDescent="0.2">
      <c r="A379" s="175" t="s">
        <v>562</v>
      </c>
      <c r="B379" s="185" t="s">
        <v>317</v>
      </c>
      <c r="C379" s="259">
        <f t="shared" si="260"/>
        <v>0.74</v>
      </c>
      <c r="D379" s="184">
        <f t="shared" si="261"/>
        <v>184</v>
      </c>
      <c r="E379" s="152">
        <v>0</v>
      </c>
      <c r="F379" s="116">
        <f t="shared" si="256"/>
        <v>0</v>
      </c>
      <c r="G379" s="184">
        <v>0</v>
      </c>
      <c r="H379" s="184">
        <v>0</v>
      </c>
      <c r="I379" s="184">
        <v>0</v>
      </c>
      <c r="J379" s="152">
        <v>0</v>
      </c>
      <c r="K379" s="116">
        <f t="shared" si="255"/>
        <v>0</v>
      </c>
      <c r="L379" s="184">
        <v>0</v>
      </c>
      <c r="M379" s="184">
        <v>0</v>
      </c>
      <c r="N379" s="184">
        <v>0</v>
      </c>
      <c r="O379" s="259">
        <v>0</v>
      </c>
      <c r="P379" s="184">
        <f t="shared" si="257"/>
        <v>0</v>
      </c>
      <c r="Q379" s="184">
        <v>0</v>
      </c>
      <c r="R379" s="184">
        <v>0</v>
      </c>
      <c r="S379" s="261">
        <v>0</v>
      </c>
      <c r="T379" s="259">
        <v>0</v>
      </c>
      <c r="U379" s="184">
        <f t="shared" si="258"/>
        <v>0</v>
      </c>
      <c r="V379" s="184">
        <v>0</v>
      </c>
      <c r="W379" s="184">
        <v>0</v>
      </c>
      <c r="X379" s="261">
        <v>0</v>
      </c>
      <c r="Y379" s="259">
        <f>ROUND(0.735,2)</f>
        <v>0.74</v>
      </c>
      <c r="Z379" s="184">
        <f t="shared" si="259"/>
        <v>184</v>
      </c>
      <c r="AA379" s="184">
        <v>0</v>
      </c>
      <c r="AB379" s="184">
        <v>0</v>
      </c>
      <c r="AC379" s="261">
        <v>184</v>
      </c>
      <c r="AD379" s="7"/>
    </row>
    <row r="380" spans="1:30" s="8" customFormat="1" ht="31.15" customHeight="1" outlineLevel="1" x14ac:dyDescent="0.2">
      <c r="A380" s="175" t="s">
        <v>563</v>
      </c>
      <c r="B380" s="185" t="s">
        <v>318</v>
      </c>
      <c r="C380" s="259">
        <f t="shared" si="260"/>
        <v>0.99</v>
      </c>
      <c r="D380" s="184">
        <f t="shared" si="261"/>
        <v>246</v>
      </c>
      <c r="E380" s="152">
        <v>0</v>
      </c>
      <c r="F380" s="116">
        <f t="shared" si="256"/>
        <v>0</v>
      </c>
      <c r="G380" s="184">
        <v>0</v>
      </c>
      <c r="H380" s="184">
        <v>0</v>
      </c>
      <c r="I380" s="184">
        <v>0</v>
      </c>
      <c r="J380" s="152">
        <v>0</v>
      </c>
      <c r="K380" s="116">
        <f t="shared" si="255"/>
        <v>0</v>
      </c>
      <c r="L380" s="184">
        <v>0</v>
      </c>
      <c r="M380" s="184">
        <v>0</v>
      </c>
      <c r="N380" s="184">
        <v>0</v>
      </c>
      <c r="O380" s="259">
        <v>0</v>
      </c>
      <c r="P380" s="184">
        <f t="shared" si="257"/>
        <v>0</v>
      </c>
      <c r="Q380" s="184">
        <v>0</v>
      </c>
      <c r="R380" s="184">
        <v>0</v>
      </c>
      <c r="S380" s="261">
        <v>0</v>
      </c>
      <c r="T380" s="259">
        <v>0</v>
      </c>
      <c r="U380" s="184">
        <f t="shared" si="258"/>
        <v>0</v>
      </c>
      <c r="V380" s="184">
        <v>0</v>
      </c>
      <c r="W380" s="184">
        <v>0</v>
      </c>
      <c r="X380" s="261">
        <v>0</v>
      </c>
      <c r="Y380" s="259">
        <f>ROUND(0.985,2)</f>
        <v>0.99</v>
      </c>
      <c r="Z380" s="184">
        <f t="shared" si="259"/>
        <v>246</v>
      </c>
      <c r="AA380" s="184">
        <v>0</v>
      </c>
      <c r="AB380" s="184">
        <v>0</v>
      </c>
      <c r="AC380" s="261">
        <v>246</v>
      </c>
      <c r="AD380" s="7"/>
    </row>
    <row r="381" spans="1:30" s="8" customFormat="1" ht="31.15" customHeight="1" outlineLevel="1" x14ac:dyDescent="0.2">
      <c r="A381" s="175" t="s">
        <v>564</v>
      </c>
      <c r="B381" s="185" t="s">
        <v>319</v>
      </c>
      <c r="C381" s="259">
        <f t="shared" si="260"/>
        <v>0.88</v>
      </c>
      <c r="D381" s="184">
        <f t="shared" si="261"/>
        <v>219</v>
      </c>
      <c r="E381" s="152">
        <v>0</v>
      </c>
      <c r="F381" s="116">
        <f t="shared" si="256"/>
        <v>0</v>
      </c>
      <c r="G381" s="184">
        <v>0</v>
      </c>
      <c r="H381" s="184">
        <v>0</v>
      </c>
      <c r="I381" s="184">
        <v>0</v>
      </c>
      <c r="J381" s="152">
        <v>0</v>
      </c>
      <c r="K381" s="116">
        <f t="shared" si="255"/>
        <v>0</v>
      </c>
      <c r="L381" s="184">
        <v>0</v>
      </c>
      <c r="M381" s="184">
        <v>0</v>
      </c>
      <c r="N381" s="184">
        <v>0</v>
      </c>
      <c r="O381" s="259">
        <v>0</v>
      </c>
      <c r="P381" s="184">
        <f t="shared" si="257"/>
        <v>0</v>
      </c>
      <c r="Q381" s="184">
        <v>0</v>
      </c>
      <c r="R381" s="184">
        <v>0</v>
      </c>
      <c r="S381" s="261">
        <v>0</v>
      </c>
      <c r="T381" s="259">
        <v>0</v>
      </c>
      <c r="U381" s="184">
        <f t="shared" si="258"/>
        <v>0</v>
      </c>
      <c r="V381" s="184">
        <v>0</v>
      </c>
      <c r="W381" s="184">
        <v>0</v>
      </c>
      <c r="X381" s="261">
        <v>0</v>
      </c>
      <c r="Y381" s="259">
        <f>ROUND(0.875,2)</f>
        <v>0.88</v>
      </c>
      <c r="Z381" s="184">
        <f t="shared" si="259"/>
        <v>219</v>
      </c>
      <c r="AA381" s="184">
        <v>0</v>
      </c>
      <c r="AB381" s="184">
        <v>0</v>
      </c>
      <c r="AC381" s="261">
        <v>219</v>
      </c>
      <c r="AD381" s="7"/>
    </row>
    <row r="382" spans="1:30" s="8" customFormat="1" ht="31.9" customHeight="1" outlineLevel="1" x14ac:dyDescent="0.2">
      <c r="A382" s="175" t="s">
        <v>565</v>
      </c>
      <c r="B382" s="185" t="s">
        <v>320</v>
      </c>
      <c r="C382" s="259">
        <f t="shared" si="260"/>
        <v>1.1200000000000001</v>
      </c>
      <c r="D382" s="184">
        <f t="shared" si="261"/>
        <v>280</v>
      </c>
      <c r="E382" s="152">
        <v>0</v>
      </c>
      <c r="F382" s="116">
        <f t="shared" si="256"/>
        <v>0</v>
      </c>
      <c r="G382" s="184">
        <v>0</v>
      </c>
      <c r="H382" s="184">
        <v>0</v>
      </c>
      <c r="I382" s="184">
        <v>0</v>
      </c>
      <c r="J382" s="152">
        <v>0</v>
      </c>
      <c r="K382" s="116">
        <f t="shared" si="255"/>
        <v>0</v>
      </c>
      <c r="L382" s="184">
        <v>0</v>
      </c>
      <c r="M382" s="184">
        <v>0</v>
      </c>
      <c r="N382" s="184">
        <v>0</v>
      </c>
      <c r="O382" s="259">
        <v>0</v>
      </c>
      <c r="P382" s="184">
        <f t="shared" si="257"/>
        <v>0</v>
      </c>
      <c r="Q382" s="184">
        <v>0</v>
      </c>
      <c r="R382" s="184">
        <v>0</v>
      </c>
      <c r="S382" s="261">
        <v>0</v>
      </c>
      <c r="T382" s="259">
        <v>0</v>
      </c>
      <c r="U382" s="184">
        <f t="shared" si="258"/>
        <v>0</v>
      </c>
      <c r="V382" s="184">
        <v>0</v>
      </c>
      <c r="W382" s="184">
        <v>0</v>
      </c>
      <c r="X382" s="261">
        <v>0</v>
      </c>
      <c r="Y382" s="259">
        <v>1.1200000000000001</v>
      </c>
      <c r="Z382" s="184">
        <f t="shared" si="259"/>
        <v>280</v>
      </c>
      <c r="AA382" s="184">
        <v>0</v>
      </c>
      <c r="AB382" s="184">
        <v>0</v>
      </c>
      <c r="AC382" s="261">
        <v>280</v>
      </c>
      <c r="AD382" s="7"/>
    </row>
    <row r="383" spans="1:30" s="8" customFormat="1" ht="33" customHeight="1" outlineLevel="1" x14ac:dyDescent="0.2">
      <c r="A383" s="175" t="s">
        <v>566</v>
      </c>
      <c r="B383" s="185" t="s">
        <v>321</v>
      </c>
      <c r="C383" s="259">
        <f t="shared" si="260"/>
        <v>1.03</v>
      </c>
      <c r="D383" s="184">
        <f t="shared" si="261"/>
        <v>258</v>
      </c>
      <c r="E383" s="152">
        <v>0</v>
      </c>
      <c r="F383" s="116">
        <f t="shared" si="256"/>
        <v>0</v>
      </c>
      <c r="G383" s="184">
        <v>0</v>
      </c>
      <c r="H383" s="184">
        <v>0</v>
      </c>
      <c r="I383" s="184">
        <v>0</v>
      </c>
      <c r="J383" s="152">
        <v>0</v>
      </c>
      <c r="K383" s="116">
        <f t="shared" si="255"/>
        <v>0</v>
      </c>
      <c r="L383" s="184">
        <v>0</v>
      </c>
      <c r="M383" s="184">
        <v>0</v>
      </c>
      <c r="N383" s="184">
        <v>0</v>
      </c>
      <c r="O383" s="259">
        <v>0</v>
      </c>
      <c r="P383" s="184">
        <f t="shared" si="257"/>
        <v>0</v>
      </c>
      <c r="Q383" s="184">
        <v>0</v>
      </c>
      <c r="R383" s="184">
        <v>0</v>
      </c>
      <c r="S383" s="261">
        <v>0</v>
      </c>
      <c r="T383" s="259">
        <v>0</v>
      </c>
      <c r="U383" s="184">
        <f t="shared" si="258"/>
        <v>0</v>
      </c>
      <c r="V383" s="184">
        <v>0</v>
      </c>
      <c r="W383" s="184">
        <v>0</v>
      </c>
      <c r="X383" s="261">
        <v>0</v>
      </c>
      <c r="Y383" s="259">
        <v>1.03</v>
      </c>
      <c r="Z383" s="184">
        <f t="shared" si="259"/>
        <v>258</v>
      </c>
      <c r="AA383" s="184">
        <v>0</v>
      </c>
      <c r="AB383" s="184">
        <v>0</v>
      </c>
      <c r="AC383" s="261">
        <v>258</v>
      </c>
      <c r="AD383" s="7"/>
    </row>
    <row r="384" spans="1:30" s="8" customFormat="1" ht="31.15" customHeight="1" outlineLevel="1" x14ac:dyDescent="0.2">
      <c r="A384" s="175" t="s">
        <v>567</v>
      </c>
      <c r="B384" s="185" t="s">
        <v>322</v>
      </c>
      <c r="C384" s="259">
        <f t="shared" si="260"/>
        <v>1.9100000000000001</v>
      </c>
      <c r="D384" s="184">
        <f t="shared" si="261"/>
        <v>478</v>
      </c>
      <c r="E384" s="152">
        <v>0</v>
      </c>
      <c r="F384" s="116">
        <f t="shared" si="256"/>
        <v>0</v>
      </c>
      <c r="G384" s="184">
        <v>0</v>
      </c>
      <c r="H384" s="184">
        <v>0</v>
      </c>
      <c r="I384" s="184">
        <v>0</v>
      </c>
      <c r="J384" s="152">
        <v>0</v>
      </c>
      <c r="K384" s="116">
        <f t="shared" si="255"/>
        <v>0</v>
      </c>
      <c r="L384" s="184">
        <v>0</v>
      </c>
      <c r="M384" s="184">
        <v>0</v>
      </c>
      <c r="N384" s="184">
        <v>0</v>
      </c>
      <c r="O384" s="259">
        <v>0</v>
      </c>
      <c r="P384" s="184">
        <f t="shared" si="257"/>
        <v>0</v>
      </c>
      <c r="Q384" s="184">
        <v>0</v>
      </c>
      <c r="R384" s="184">
        <v>0</v>
      </c>
      <c r="S384" s="261">
        <v>0</v>
      </c>
      <c r="T384" s="259">
        <v>0</v>
      </c>
      <c r="U384" s="184">
        <f t="shared" si="258"/>
        <v>0</v>
      </c>
      <c r="V384" s="184">
        <v>0</v>
      </c>
      <c r="W384" s="184">
        <v>0</v>
      </c>
      <c r="X384" s="261">
        <v>0</v>
      </c>
      <c r="Y384" s="259">
        <v>1.9100000000000001</v>
      </c>
      <c r="Z384" s="184">
        <f t="shared" si="259"/>
        <v>478</v>
      </c>
      <c r="AA384" s="184">
        <v>0</v>
      </c>
      <c r="AB384" s="184">
        <v>0</v>
      </c>
      <c r="AC384" s="261">
        <v>478</v>
      </c>
      <c r="AD384" s="7"/>
    </row>
    <row r="385" spans="1:30" s="8" customFormat="1" ht="31.15" customHeight="1" outlineLevel="1" x14ac:dyDescent="0.2">
      <c r="A385" s="175" t="s">
        <v>568</v>
      </c>
      <c r="B385" s="185" t="s">
        <v>323</v>
      </c>
      <c r="C385" s="259">
        <f t="shared" si="260"/>
        <v>0.99</v>
      </c>
      <c r="D385" s="184">
        <f t="shared" si="261"/>
        <v>246</v>
      </c>
      <c r="E385" s="152">
        <v>0</v>
      </c>
      <c r="F385" s="116">
        <f t="shared" si="256"/>
        <v>0</v>
      </c>
      <c r="G385" s="184">
        <v>0</v>
      </c>
      <c r="H385" s="184">
        <v>0</v>
      </c>
      <c r="I385" s="184">
        <v>0</v>
      </c>
      <c r="J385" s="152">
        <v>0</v>
      </c>
      <c r="K385" s="116">
        <f t="shared" si="255"/>
        <v>0</v>
      </c>
      <c r="L385" s="184">
        <v>0</v>
      </c>
      <c r="M385" s="184">
        <v>0</v>
      </c>
      <c r="N385" s="184">
        <v>0</v>
      </c>
      <c r="O385" s="259">
        <v>0</v>
      </c>
      <c r="P385" s="184">
        <f t="shared" si="257"/>
        <v>0</v>
      </c>
      <c r="Q385" s="184">
        <v>0</v>
      </c>
      <c r="R385" s="184">
        <v>0</v>
      </c>
      <c r="S385" s="261">
        <v>0</v>
      </c>
      <c r="T385" s="259">
        <v>0</v>
      </c>
      <c r="U385" s="184">
        <f t="shared" si="258"/>
        <v>0</v>
      </c>
      <c r="V385" s="184">
        <v>0</v>
      </c>
      <c r="W385" s="184">
        <v>0</v>
      </c>
      <c r="X385" s="261">
        <v>0</v>
      </c>
      <c r="Y385" s="259">
        <f>ROUND(0.985,2)</f>
        <v>0.99</v>
      </c>
      <c r="Z385" s="184">
        <f t="shared" si="259"/>
        <v>246</v>
      </c>
      <c r="AA385" s="184">
        <v>0</v>
      </c>
      <c r="AB385" s="184">
        <v>0</v>
      </c>
      <c r="AC385" s="261">
        <v>246</v>
      </c>
      <c r="AD385" s="7"/>
    </row>
    <row r="386" spans="1:30" s="8" customFormat="1" ht="30" customHeight="1" outlineLevel="1" x14ac:dyDescent="0.2">
      <c r="A386" s="175" t="s">
        <v>569</v>
      </c>
      <c r="B386" s="185" t="s">
        <v>324</v>
      </c>
      <c r="C386" s="259">
        <f t="shared" si="260"/>
        <v>0.83</v>
      </c>
      <c r="D386" s="184">
        <f t="shared" si="261"/>
        <v>206</v>
      </c>
      <c r="E386" s="152">
        <v>0</v>
      </c>
      <c r="F386" s="116">
        <f t="shared" si="256"/>
        <v>0</v>
      </c>
      <c r="G386" s="184">
        <v>0</v>
      </c>
      <c r="H386" s="184">
        <v>0</v>
      </c>
      <c r="I386" s="184">
        <v>0</v>
      </c>
      <c r="J386" s="152">
        <v>0</v>
      </c>
      <c r="K386" s="116">
        <f t="shared" si="255"/>
        <v>0</v>
      </c>
      <c r="L386" s="184">
        <v>0</v>
      </c>
      <c r="M386" s="184">
        <v>0</v>
      </c>
      <c r="N386" s="184">
        <v>0</v>
      </c>
      <c r="O386" s="259">
        <v>0</v>
      </c>
      <c r="P386" s="184">
        <f t="shared" si="257"/>
        <v>0</v>
      </c>
      <c r="Q386" s="184">
        <v>0</v>
      </c>
      <c r="R386" s="184">
        <v>0</v>
      </c>
      <c r="S386" s="261">
        <v>0</v>
      </c>
      <c r="T386" s="259">
        <v>0</v>
      </c>
      <c r="U386" s="184">
        <f t="shared" si="258"/>
        <v>0</v>
      </c>
      <c r="V386" s="184">
        <v>0</v>
      </c>
      <c r="W386" s="184">
        <v>0</v>
      </c>
      <c r="X386" s="261">
        <v>0</v>
      </c>
      <c r="Y386" s="259">
        <f>ROUND(0.825,2)</f>
        <v>0.83</v>
      </c>
      <c r="Z386" s="184">
        <f t="shared" si="259"/>
        <v>206</v>
      </c>
      <c r="AA386" s="184">
        <v>0</v>
      </c>
      <c r="AB386" s="184">
        <v>0</v>
      </c>
      <c r="AC386" s="261">
        <v>206</v>
      </c>
      <c r="AD386" s="7"/>
    </row>
    <row r="387" spans="1:30" s="8" customFormat="1" ht="22.15" customHeight="1" outlineLevel="1" x14ac:dyDescent="0.2">
      <c r="A387" s="175" t="s">
        <v>570</v>
      </c>
      <c r="B387" s="185" t="s">
        <v>325</v>
      </c>
      <c r="C387" s="259">
        <f t="shared" si="260"/>
        <v>0.85000000000000009</v>
      </c>
      <c r="D387" s="184">
        <f t="shared" si="261"/>
        <v>213</v>
      </c>
      <c r="E387" s="152">
        <v>0</v>
      </c>
      <c r="F387" s="116">
        <f t="shared" si="256"/>
        <v>0</v>
      </c>
      <c r="G387" s="184">
        <v>0</v>
      </c>
      <c r="H387" s="184">
        <v>0</v>
      </c>
      <c r="I387" s="184">
        <v>0</v>
      </c>
      <c r="J387" s="152">
        <v>0</v>
      </c>
      <c r="K387" s="116">
        <f t="shared" si="255"/>
        <v>0</v>
      </c>
      <c r="L387" s="184">
        <v>0</v>
      </c>
      <c r="M387" s="184">
        <v>0</v>
      </c>
      <c r="N387" s="184">
        <v>0</v>
      </c>
      <c r="O387" s="259">
        <v>0</v>
      </c>
      <c r="P387" s="184">
        <f t="shared" si="257"/>
        <v>0</v>
      </c>
      <c r="Q387" s="184">
        <v>0</v>
      </c>
      <c r="R387" s="184">
        <v>0</v>
      </c>
      <c r="S387" s="261">
        <v>0</v>
      </c>
      <c r="T387" s="259">
        <v>0</v>
      </c>
      <c r="U387" s="184">
        <f t="shared" si="258"/>
        <v>0</v>
      </c>
      <c r="V387" s="184">
        <v>0</v>
      </c>
      <c r="W387" s="184">
        <v>0</v>
      </c>
      <c r="X387" s="261">
        <v>0</v>
      </c>
      <c r="Y387" s="259">
        <v>0.85000000000000009</v>
      </c>
      <c r="Z387" s="184">
        <f t="shared" si="259"/>
        <v>213</v>
      </c>
      <c r="AA387" s="184">
        <v>0</v>
      </c>
      <c r="AB387" s="184">
        <v>0</v>
      </c>
      <c r="AC387" s="261">
        <v>213</v>
      </c>
      <c r="AD387" s="7"/>
    </row>
    <row r="388" spans="1:30" s="8" customFormat="1" ht="26.45" customHeight="1" outlineLevel="1" x14ac:dyDescent="0.2">
      <c r="A388" s="175" t="s">
        <v>571</v>
      </c>
      <c r="B388" s="185" t="s">
        <v>326</v>
      </c>
      <c r="C388" s="259">
        <f t="shared" si="260"/>
        <v>1.47</v>
      </c>
      <c r="D388" s="184">
        <f t="shared" si="261"/>
        <v>368</v>
      </c>
      <c r="E388" s="152">
        <v>0</v>
      </c>
      <c r="F388" s="116">
        <f t="shared" si="256"/>
        <v>0</v>
      </c>
      <c r="G388" s="184">
        <v>0</v>
      </c>
      <c r="H388" s="184">
        <v>0</v>
      </c>
      <c r="I388" s="184">
        <v>0</v>
      </c>
      <c r="J388" s="152">
        <v>0</v>
      </c>
      <c r="K388" s="116">
        <f t="shared" si="255"/>
        <v>0</v>
      </c>
      <c r="L388" s="184">
        <v>0</v>
      </c>
      <c r="M388" s="184">
        <v>0</v>
      </c>
      <c r="N388" s="184">
        <v>0</v>
      </c>
      <c r="O388" s="259">
        <v>0</v>
      </c>
      <c r="P388" s="184">
        <f t="shared" si="257"/>
        <v>0</v>
      </c>
      <c r="Q388" s="184">
        <v>0</v>
      </c>
      <c r="R388" s="184">
        <v>0</v>
      </c>
      <c r="S388" s="261">
        <v>0</v>
      </c>
      <c r="T388" s="259">
        <v>0</v>
      </c>
      <c r="U388" s="184">
        <f t="shared" si="258"/>
        <v>0</v>
      </c>
      <c r="V388" s="184">
        <v>0</v>
      </c>
      <c r="W388" s="184">
        <v>0</v>
      </c>
      <c r="X388" s="261">
        <v>0</v>
      </c>
      <c r="Y388" s="259">
        <v>1.47</v>
      </c>
      <c r="Z388" s="184">
        <f t="shared" si="259"/>
        <v>368</v>
      </c>
      <c r="AA388" s="184">
        <v>0</v>
      </c>
      <c r="AB388" s="184">
        <v>0</v>
      </c>
      <c r="AC388" s="261">
        <v>368</v>
      </c>
      <c r="AD388" s="7"/>
    </row>
    <row r="389" spans="1:30" s="8" customFormat="1" ht="25.9" customHeight="1" outlineLevel="1" x14ac:dyDescent="0.2">
      <c r="A389" s="175" t="s">
        <v>572</v>
      </c>
      <c r="B389" s="185" t="s">
        <v>327</v>
      </c>
      <c r="C389" s="259">
        <f t="shared" si="260"/>
        <v>1.82</v>
      </c>
      <c r="D389" s="184">
        <f t="shared" si="261"/>
        <v>454</v>
      </c>
      <c r="E389" s="152">
        <v>0</v>
      </c>
      <c r="F389" s="116">
        <f t="shared" si="256"/>
        <v>0</v>
      </c>
      <c r="G389" s="184">
        <v>0</v>
      </c>
      <c r="H389" s="184">
        <v>0</v>
      </c>
      <c r="I389" s="184">
        <v>0</v>
      </c>
      <c r="J389" s="152">
        <v>0</v>
      </c>
      <c r="K389" s="116">
        <f t="shared" si="255"/>
        <v>0</v>
      </c>
      <c r="L389" s="184">
        <v>0</v>
      </c>
      <c r="M389" s="184">
        <v>0</v>
      </c>
      <c r="N389" s="184">
        <v>0</v>
      </c>
      <c r="O389" s="259">
        <v>0</v>
      </c>
      <c r="P389" s="184">
        <f t="shared" si="257"/>
        <v>0</v>
      </c>
      <c r="Q389" s="184">
        <v>0</v>
      </c>
      <c r="R389" s="184">
        <v>0</v>
      </c>
      <c r="S389" s="261">
        <v>0</v>
      </c>
      <c r="T389" s="259">
        <v>0</v>
      </c>
      <c r="U389" s="184">
        <f t="shared" si="258"/>
        <v>0</v>
      </c>
      <c r="V389" s="184">
        <v>0</v>
      </c>
      <c r="W389" s="184">
        <v>0</v>
      </c>
      <c r="X389" s="261">
        <v>0</v>
      </c>
      <c r="Y389" s="259">
        <f>ROUND(1.815,2)</f>
        <v>1.82</v>
      </c>
      <c r="Z389" s="184">
        <f t="shared" si="259"/>
        <v>454</v>
      </c>
      <c r="AA389" s="184">
        <v>0</v>
      </c>
      <c r="AB389" s="184">
        <v>0</v>
      </c>
      <c r="AC389" s="261">
        <v>454</v>
      </c>
      <c r="AD389" s="7"/>
    </row>
    <row r="390" spans="1:30" s="8" customFormat="1" ht="24" customHeight="1" outlineLevel="1" x14ac:dyDescent="0.2">
      <c r="A390" s="175" t="s">
        <v>573</v>
      </c>
      <c r="B390" s="185" t="s">
        <v>328</v>
      </c>
      <c r="C390" s="259">
        <f t="shared" si="260"/>
        <v>1</v>
      </c>
      <c r="D390" s="184">
        <f t="shared" si="261"/>
        <v>250</v>
      </c>
      <c r="E390" s="152">
        <v>0</v>
      </c>
      <c r="F390" s="116">
        <f t="shared" si="256"/>
        <v>0</v>
      </c>
      <c r="G390" s="184">
        <v>0</v>
      </c>
      <c r="H390" s="184">
        <v>0</v>
      </c>
      <c r="I390" s="184">
        <v>0</v>
      </c>
      <c r="J390" s="152">
        <v>0</v>
      </c>
      <c r="K390" s="116">
        <f t="shared" si="255"/>
        <v>0</v>
      </c>
      <c r="L390" s="184">
        <v>0</v>
      </c>
      <c r="M390" s="184">
        <v>0</v>
      </c>
      <c r="N390" s="184">
        <v>0</v>
      </c>
      <c r="O390" s="259">
        <v>0</v>
      </c>
      <c r="P390" s="184">
        <f t="shared" si="257"/>
        <v>0</v>
      </c>
      <c r="Q390" s="184">
        <v>0</v>
      </c>
      <c r="R390" s="184">
        <v>0</v>
      </c>
      <c r="S390" s="261">
        <v>0</v>
      </c>
      <c r="T390" s="259">
        <v>0</v>
      </c>
      <c r="U390" s="184">
        <f t="shared" si="258"/>
        <v>0</v>
      </c>
      <c r="V390" s="184">
        <v>0</v>
      </c>
      <c r="W390" s="184">
        <v>0</v>
      </c>
      <c r="X390" s="261">
        <v>0</v>
      </c>
      <c r="Y390" s="259">
        <v>1</v>
      </c>
      <c r="Z390" s="184">
        <f t="shared" si="259"/>
        <v>250</v>
      </c>
      <c r="AA390" s="184">
        <v>0</v>
      </c>
      <c r="AB390" s="184">
        <v>0</v>
      </c>
      <c r="AC390" s="261">
        <v>250</v>
      </c>
      <c r="AD390" s="7"/>
    </row>
    <row r="391" spans="1:30" s="8" customFormat="1" ht="25.9" customHeight="1" outlineLevel="1" x14ac:dyDescent="0.2">
      <c r="A391" s="175" t="s">
        <v>574</v>
      </c>
      <c r="B391" s="185" t="s">
        <v>329</v>
      </c>
      <c r="C391" s="259">
        <f t="shared" si="260"/>
        <v>3.1</v>
      </c>
      <c r="D391" s="184">
        <f t="shared" si="261"/>
        <v>774</v>
      </c>
      <c r="E391" s="152">
        <v>0</v>
      </c>
      <c r="F391" s="116">
        <f t="shared" si="256"/>
        <v>0</v>
      </c>
      <c r="G391" s="184">
        <v>0</v>
      </c>
      <c r="H391" s="184">
        <v>0</v>
      </c>
      <c r="I391" s="184">
        <v>0</v>
      </c>
      <c r="J391" s="152">
        <v>0</v>
      </c>
      <c r="K391" s="116">
        <f t="shared" si="255"/>
        <v>0</v>
      </c>
      <c r="L391" s="184">
        <v>0</v>
      </c>
      <c r="M391" s="184">
        <v>0</v>
      </c>
      <c r="N391" s="184">
        <v>0</v>
      </c>
      <c r="O391" s="259">
        <v>0</v>
      </c>
      <c r="P391" s="184">
        <f t="shared" si="257"/>
        <v>0</v>
      </c>
      <c r="Q391" s="184">
        <v>0</v>
      </c>
      <c r="R391" s="184">
        <v>0</v>
      </c>
      <c r="S391" s="261">
        <v>0</v>
      </c>
      <c r="T391" s="259">
        <v>0</v>
      </c>
      <c r="U391" s="184">
        <f t="shared" si="258"/>
        <v>0</v>
      </c>
      <c r="V391" s="184">
        <v>0</v>
      </c>
      <c r="W391" s="184">
        <v>0</v>
      </c>
      <c r="X391" s="261">
        <v>0</v>
      </c>
      <c r="Y391" s="259">
        <f>ROUND(3.095,2)</f>
        <v>3.1</v>
      </c>
      <c r="Z391" s="184">
        <f t="shared" si="259"/>
        <v>774</v>
      </c>
      <c r="AA391" s="184">
        <v>0</v>
      </c>
      <c r="AB391" s="184">
        <v>0</v>
      </c>
      <c r="AC391" s="261">
        <v>774</v>
      </c>
      <c r="AD391" s="7"/>
    </row>
    <row r="392" spans="1:30" s="8" customFormat="1" ht="28.15" customHeight="1" outlineLevel="1" x14ac:dyDescent="0.2">
      <c r="A392" s="175" t="s">
        <v>575</v>
      </c>
      <c r="B392" s="185" t="s">
        <v>330</v>
      </c>
      <c r="C392" s="259">
        <f t="shared" si="260"/>
        <v>2.16</v>
      </c>
      <c r="D392" s="184">
        <f t="shared" si="261"/>
        <v>540</v>
      </c>
      <c r="E392" s="152">
        <v>0</v>
      </c>
      <c r="F392" s="116">
        <f t="shared" si="256"/>
        <v>0</v>
      </c>
      <c r="G392" s="184">
        <v>0</v>
      </c>
      <c r="H392" s="184">
        <v>0</v>
      </c>
      <c r="I392" s="184">
        <v>0</v>
      </c>
      <c r="J392" s="152">
        <v>0</v>
      </c>
      <c r="K392" s="116">
        <f t="shared" si="255"/>
        <v>0</v>
      </c>
      <c r="L392" s="184">
        <v>0</v>
      </c>
      <c r="M392" s="184">
        <v>0</v>
      </c>
      <c r="N392" s="184">
        <v>0</v>
      </c>
      <c r="O392" s="259">
        <v>0</v>
      </c>
      <c r="P392" s="184">
        <f t="shared" si="257"/>
        <v>0</v>
      </c>
      <c r="Q392" s="184">
        <v>0</v>
      </c>
      <c r="R392" s="184">
        <v>0</v>
      </c>
      <c r="S392" s="261">
        <v>0</v>
      </c>
      <c r="T392" s="259">
        <v>0</v>
      </c>
      <c r="U392" s="184">
        <f t="shared" si="258"/>
        <v>0</v>
      </c>
      <c r="V392" s="184">
        <v>0</v>
      </c>
      <c r="W392" s="184">
        <v>0</v>
      </c>
      <c r="X392" s="261">
        <v>0</v>
      </c>
      <c r="Y392" s="259">
        <v>2.16</v>
      </c>
      <c r="Z392" s="184">
        <f t="shared" si="259"/>
        <v>540</v>
      </c>
      <c r="AA392" s="184">
        <v>0</v>
      </c>
      <c r="AB392" s="184">
        <v>0</v>
      </c>
      <c r="AC392" s="261">
        <v>540</v>
      </c>
      <c r="AD392" s="7"/>
    </row>
    <row r="393" spans="1:30" s="8" customFormat="1" ht="31.9" customHeight="1" outlineLevel="1" x14ac:dyDescent="0.2">
      <c r="A393" s="175" t="s">
        <v>576</v>
      </c>
      <c r="B393" s="185" t="s">
        <v>331</v>
      </c>
      <c r="C393" s="259">
        <f t="shared" si="260"/>
        <v>1.9</v>
      </c>
      <c r="D393" s="184">
        <f t="shared" si="261"/>
        <v>475</v>
      </c>
      <c r="E393" s="152">
        <v>0</v>
      </c>
      <c r="F393" s="116">
        <f t="shared" si="256"/>
        <v>0</v>
      </c>
      <c r="G393" s="184">
        <v>0</v>
      </c>
      <c r="H393" s="184">
        <v>0</v>
      </c>
      <c r="I393" s="184">
        <v>0</v>
      </c>
      <c r="J393" s="152">
        <v>0</v>
      </c>
      <c r="K393" s="116">
        <f t="shared" si="255"/>
        <v>0</v>
      </c>
      <c r="L393" s="184">
        <v>0</v>
      </c>
      <c r="M393" s="184">
        <v>0</v>
      </c>
      <c r="N393" s="184">
        <v>0</v>
      </c>
      <c r="O393" s="259">
        <v>0</v>
      </c>
      <c r="P393" s="184">
        <f t="shared" si="257"/>
        <v>0</v>
      </c>
      <c r="Q393" s="184">
        <v>0</v>
      </c>
      <c r="R393" s="184">
        <v>0</v>
      </c>
      <c r="S393" s="261">
        <v>0</v>
      </c>
      <c r="T393" s="259">
        <v>0</v>
      </c>
      <c r="U393" s="184">
        <f t="shared" si="258"/>
        <v>0</v>
      </c>
      <c r="V393" s="184">
        <v>0</v>
      </c>
      <c r="W393" s="184">
        <v>0</v>
      </c>
      <c r="X393" s="261">
        <v>0</v>
      </c>
      <c r="Y393" s="259">
        <v>1.9</v>
      </c>
      <c r="Z393" s="184">
        <f t="shared" si="259"/>
        <v>475</v>
      </c>
      <c r="AA393" s="184">
        <v>0</v>
      </c>
      <c r="AB393" s="184">
        <v>0</v>
      </c>
      <c r="AC393" s="261">
        <v>475</v>
      </c>
      <c r="AD393" s="7"/>
    </row>
    <row r="394" spans="1:30" s="8" customFormat="1" ht="30" customHeight="1" outlineLevel="1" x14ac:dyDescent="0.2">
      <c r="A394" s="175" t="s">
        <v>577</v>
      </c>
      <c r="B394" s="185" t="s">
        <v>448</v>
      </c>
      <c r="C394" s="259">
        <f t="shared" si="260"/>
        <v>1.35</v>
      </c>
      <c r="D394" s="184">
        <f t="shared" si="261"/>
        <v>338</v>
      </c>
      <c r="E394" s="152">
        <v>0</v>
      </c>
      <c r="F394" s="116">
        <f t="shared" si="256"/>
        <v>0</v>
      </c>
      <c r="G394" s="184">
        <v>0</v>
      </c>
      <c r="H394" s="184">
        <v>0</v>
      </c>
      <c r="I394" s="184">
        <v>0</v>
      </c>
      <c r="J394" s="152">
        <v>0</v>
      </c>
      <c r="K394" s="116">
        <f t="shared" si="255"/>
        <v>0</v>
      </c>
      <c r="L394" s="184">
        <v>0</v>
      </c>
      <c r="M394" s="184">
        <v>0</v>
      </c>
      <c r="N394" s="184">
        <v>0</v>
      </c>
      <c r="O394" s="259">
        <v>0</v>
      </c>
      <c r="P394" s="184">
        <f t="shared" si="257"/>
        <v>0</v>
      </c>
      <c r="Q394" s="184">
        <v>0</v>
      </c>
      <c r="R394" s="184">
        <v>0</v>
      </c>
      <c r="S394" s="261">
        <v>0</v>
      </c>
      <c r="T394" s="259">
        <v>0</v>
      </c>
      <c r="U394" s="184">
        <f t="shared" si="258"/>
        <v>0</v>
      </c>
      <c r="V394" s="184">
        <v>0</v>
      </c>
      <c r="W394" s="184">
        <v>0</v>
      </c>
      <c r="X394" s="261">
        <v>0</v>
      </c>
      <c r="Y394" s="259">
        <v>1.35</v>
      </c>
      <c r="Z394" s="184">
        <f t="shared" si="259"/>
        <v>338</v>
      </c>
      <c r="AA394" s="184">
        <v>0</v>
      </c>
      <c r="AB394" s="184">
        <v>0</v>
      </c>
      <c r="AC394" s="261">
        <v>338</v>
      </c>
      <c r="AD394" s="7"/>
    </row>
    <row r="395" spans="1:30" s="8" customFormat="1" ht="33" customHeight="1" outlineLevel="1" x14ac:dyDescent="0.2">
      <c r="A395" s="175" t="s">
        <v>578</v>
      </c>
      <c r="B395" s="185" t="s">
        <v>332</v>
      </c>
      <c r="C395" s="259">
        <f t="shared" si="260"/>
        <v>1.48</v>
      </c>
      <c r="D395" s="184">
        <f t="shared" si="261"/>
        <v>369</v>
      </c>
      <c r="E395" s="152">
        <v>0</v>
      </c>
      <c r="F395" s="116">
        <f t="shared" si="256"/>
        <v>0</v>
      </c>
      <c r="G395" s="184">
        <v>0</v>
      </c>
      <c r="H395" s="184">
        <v>0</v>
      </c>
      <c r="I395" s="184">
        <v>0</v>
      </c>
      <c r="J395" s="152">
        <v>0</v>
      </c>
      <c r="K395" s="116">
        <f t="shared" si="255"/>
        <v>0</v>
      </c>
      <c r="L395" s="184">
        <v>0</v>
      </c>
      <c r="M395" s="184">
        <v>0</v>
      </c>
      <c r="N395" s="184">
        <v>0</v>
      </c>
      <c r="O395" s="259">
        <v>0</v>
      </c>
      <c r="P395" s="184">
        <f t="shared" si="257"/>
        <v>0</v>
      </c>
      <c r="Q395" s="184">
        <v>0</v>
      </c>
      <c r="R395" s="184">
        <v>0</v>
      </c>
      <c r="S395" s="261">
        <v>0</v>
      </c>
      <c r="T395" s="259">
        <v>0</v>
      </c>
      <c r="U395" s="184">
        <f t="shared" si="258"/>
        <v>0</v>
      </c>
      <c r="V395" s="184">
        <v>0</v>
      </c>
      <c r="W395" s="184">
        <v>0</v>
      </c>
      <c r="X395" s="261">
        <v>0</v>
      </c>
      <c r="Y395" s="259">
        <f>ROUND(1.475,2)</f>
        <v>1.48</v>
      </c>
      <c r="Z395" s="184">
        <f t="shared" si="259"/>
        <v>369</v>
      </c>
      <c r="AA395" s="184">
        <v>0</v>
      </c>
      <c r="AB395" s="184">
        <v>0</v>
      </c>
      <c r="AC395" s="261">
        <v>369</v>
      </c>
      <c r="AD395" s="7"/>
    </row>
    <row r="396" spans="1:30" s="8" customFormat="1" ht="34.9" customHeight="1" outlineLevel="1" x14ac:dyDescent="0.2">
      <c r="A396" s="175" t="s">
        <v>579</v>
      </c>
      <c r="B396" s="185" t="s">
        <v>449</v>
      </c>
      <c r="C396" s="259">
        <f t="shared" si="260"/>
        <v>0.65</v>
      </c>
      <c r="D396" s="184">
        <f t="shared" si="261"/>
        <v>163</v>
      </c>
      <c r="E396" s="152">
        <v>0</v>
      </c>
      <c r="F396" s="116">
        <f t="shared" si="256"/>
        <v>0</v>
      </c>
      <c r="G396" s="184">
        <v>0</v>
      </c>
      <c r="H396" s="184">
        <v>0</v>
      </c>
      <c r="I396" s="184">
        <v>0</v>
      </c>
      <c r="J396" s="152">
        <v>0</v>
      </c>
      <c r="K396" s="116">
        <f t="shared" si="255"/>
        <v>0</v>
      </c>
      <c r="L396" s="184">
        <v>0</v>
      </c>
      <c r="M396" s="184">
        <v>0</v>
      </c>
      <c r="N396" s="184">
        <v>0</v>
      </c>
      <c r="O396" s="259">
        <v>0</v>
      </c>
      <c r="P396" s="184">
        <f t="shared" si="257"/>
        <v>0</v>
      </c>
      <c r="Q396" s="184">
        <v>0</v>
      </c>
      <c r="R396" s="184">
        <v>0</v>
      </c>
      <c r="S396" s="261">
        <v>0</v>
      </c>
      <c r="T396" s="259">
        <v>0</v>
      </c>
      <c r="U396" s="184">
        <f t="shared" si="258"/>
        <v>0</v>
      </c>
      <c r="V396" s="184">
        <v>0</v>
      </c>
      <c r="W396" s="184">
        <v>0</v>
      </c>
      <c r="X396" s="261">
        <v>0</v>
      </c>
      <c r="Y396" s="259">
        <v>0.65</v>
      </c>
      <c r="Z396" s="184">
        <f t="shared" si="259"/>
        <v>163</v>
      </c>
      <c r="AA396" s="184">
        <v>0</v>
      </c>
      <c r="AB396" s="184">
        <v>0</v>
      </c>
      <c r="AC396" s="261">
        <v>163</v>
      </c>
      <c r="AD396" s="7"/>
    </row>
    <row r="397" spans="1:30" s="8" customFormat="1" ht="25.9" customHeight="1" outlineLevel="1" x14ac:dyDescent="0.2">
      <c r="A397" s="175" t="s">
        <v>580</v>
      </c>
      <c r="B397" s="185" t="s">
        <v>333</v>
      </c>
      <c r="C397" s="259">
        <f t="shared" si="260"/>
        <v>2.59</v>
      </c>
      <c r="D397" s="184">
        <f t="shared" si="261"/>
        <v>648</v>
      </c>
      <c r="E397" s="152">
        <v>0</v>
      </c>
      <c r="F397" s="116">
        <f t="shared" si="256"/>
        <v>0</v>
      </c>
      <c r="G397" s="184">
        <v>0</v>
      </c>
      <c r="H397" s="184">
        <v>0</v>
      </c>
      <c r="I397" s="184">
        <v>0</v>
      </c>
      <c r="J397" s="152">
        <v>0</v>
      </c>
      <c r="K397" s="116">
        <f t="shared" si="255"/>
        <v>0</v>
      </c>
      <c r="L397" s="184">
        <v>0</v>
      </c>
      <c r="M397" s="184">
        <v>0</v>
      </c>
      <c r="N397" s="184">
        <v>0</v>
      </c>
      <c r="O397" s="259">
        <v>0</v>
      </c>
      <c r="P397" s="184">
        <f t="shared" si="257"/>
        <v>0</v>
      </c>
      <c r="Q397" s="184">
        <v>0</v>
      </c>
      <c r="R397" s="184">
        <v>0</v>
      </c>
      <c r="S397" s="261">
        <v>0</v>
      </c>
      <c r="T397" s="259">
        <v>0</v>
      </c>
      <c r="U397" s="184">
        <f t="shared" si="258"/>
        <v>0</v>
      </c>
      <c r="V397" s="184">
        <v>0</v>
      </c>
      <c r="W397" s="184">
        <v>0</v>
      </c>
      <c r="X397" s="261">
        <v>0</v>
      </c>
      <c r="Y397" s="259">
        <v>2.59</v>
      </c>
      <c r="Z397" s="184">
        <f t="shared" si="259"/>
        <v>648</v>
      </c>
      <c r="AA397" s="184">
        <v>0</v>
      </c>
      <c r="AB397" s="184">
        <v>0</v>
      </c>
      <c r="AC397" s="261">
        <v>648</v>
      </c>
      <c r="AD397" s="7"/>
    </row>
    <row r="398" spans="1:30" s="8" customFormat="1" ht="24" customHeight="1" outlineLevel="1" x14ac:dyDescent="0.2">
      <c r="A398" s="175" t="s">
        <v>581</v>
      </c>
      <c r="B398" s="185" t="s">
        <v>334</v>
      </c>
      <c r="C398" s="259">
        <f t="shared" si="260"/>
        <v>1.8</v>
      </c>
      <c r="D398" s="184">
        <f t="shared" si="261"/>
        <v>449</v>
      </c>
      <c r="E398" s="152">
        <v>0</v>
      </c>
      <c r="F398" s="116">
        <f t="shared" si="256"/>
        <v>0</v>
      </c>
      <c r="G398" s="184">
        <v>0</v>
      </c>
      <c r="H398" s="184">
        <v>0</v>
      </c>
      <c r="I398" s="184">
        <v>0</v>
      </c>
      <c r="J398" s="152">
        <v>0</v>
      </c>
      <c r="K398" s="116">
        <f t="shared" si="255"/>
        <v>0</v>
      </c>
      <c r="L398" s="184">
        <v>0</v>
      </c>
      <c r="M398" s="184">
        <v>0</v>
      </c>
      <c r="N398" s="184">
        <v>0</v>
      </c>
      <c r="O398" s="259">
        <v>0</v>
      </c>
      <c r="P398" s="184">
        <f t="shared" si="257"/>
        <v>0</v>
      </c>
      <c r="Q398" s="184">
        <v>0</v>
      </c>
      <c r="R398" s="184">
        <v>0</v>
      </c>
      <c r="S398" s="261">
        <v>0</v>
      </c>
      <c r="T398" s="259">
        <v>0</v>
      </c>
      <c r="U398" s="184">
        <f t="shared" si="258"/>
        <v>0</v>
      </c>
      <c r="V398" s="184">
        <v>0</v>
      </c>
      <c r="W398" s="184">
        <v>0</v>
      </c>
      <c r="X398" s="261">
        <v>0</v>
      </c>
      <c r="Y398" s="259">
        <f>ROUND(1.795,2)</f>
        <v>1.8</v>
      </c>
      <c r="Z398" s="184">
        <f t="shared" si="259"/>
        <v>449</v>
      </c>
      <c r="AA398" s="184">
        <v>0</v>
      </c>
      <c r="AB398" s="184">
        <v>0</v>
      </c>
      <c r="AC398" s="261">
        <v>449</v>
      </c>
      <c r="AD398" s="7"/>
    </row>
    <row r="399" spans="1:30" s="8" customFormat="1" ht="22.9" customHeight="1" outlineLevel="1" x14ac:dyDescent="0.2">
      <c r="A399" s="175" t="s">
        <v>582</v>
      </c>
      <c r="B399" s="185" t="s">
        <v>450</v>
      </c>
      <c r="C399" s="259">
        <f t="shared" si="260"/>
        <v>0.5</v>
      </c>
      <c r="D399" s="184">
        <f t="shared" si="261"/>
        <v>125</v>
      </c>
      <c r="E399" s="152">
        <v>0</v>
      </c>
      <c r="F399" s="116">
        <f t="shared" si="256"/>
        <v>0</v>
      </c>
      <c r="G399" s="184">
        <v>0</v>
      </c>
      <c r="H399" s="184">
        <v>0</v>
      </c>
      <c r="I399" s="184">
        <v>0</v>
      </c>
      <c r="J399" s="152">
        <v>0</v>
      </c>
      <c r="K399" s="116">
        <f t="shared" si="255"/>
        <v>0</v>
      </c>
      <c r="L399" s="184">
        <v>0</v>
      </c>
      <c r="M399" s="184">
        <v>0</v>
      </c>
      <c r="N399" s="184">
        <v>0</v>
      </c>
      <c r="O399" s="259">
        <v>0</v>
      </c>
      <c r="P399" s="184">
        <f t="shared" si="257"/>
        <v>0</v>
      </c>
      <c r="Q399" s="184">
        <v>0</v>
      </c>
      <c r="R399" s="184">
        <v>0</v>
      </c>
      <c r="S399" s="261">
        <v>0</v>
      </c>
      <c r="T399" s="259">
        <v>0</v>
      </c>
      <c r="U399" s="184">
        <f t="shared" si="258"/>
        <v>0</v>
      </c>
      <c r="V399" s="184">
        <v>0</v>
      </c>
      <c r="W399" s="184">
        <v>0</v>
      </c>
      <c r="X399" s="261">
        <v>0</v>
      </c>
      <c r="Y399" s="259">
        <v>0.5</v>
      </c>
      <c r="Z399" s="184">
        <f t="shared" si="259"/>
        <v>125</v>
      </c>
      <c r="AA399" s="184">
        <v>0</v>
      </c>
      <c r="AB399" s="184">
        <v>0</v>
      </c>
      <c r="AC399" s="261">
        <v>125</v>
      </c>
      <c r="AD399" s="7"/>
    </row>
    <row r="400" spans="1:30" s="8" customFormat="1" ht="32.450000000000003" customHeight="1" outlineLevel="1" x14ac:dyDescent="0.2">
      <c r="A400" s="175" t="s">
        <v>583</v>
      </c>
      <c r="B400" s="185" t="s">
        <v>335</v>
      </c>
      <c r="C400" s="259">
        <f t="shared" si="260"/>
        <v>0.57000000000000006</v>
      </c>
      <c r="D400" s="184">
        <f t="shared" si="261"/>
        <v>143</v>
      </c>
      <c r="E400" s="152">
        <v>0</v>
      </c>
      <c r="F400" s="116">
        <f t="shared" si="256"/>
        <v>0</v>
      </c>
      <c r="G400" s="184">
        <v>0</v>
      </c>
      <c r="H400" s="184">
        <v>0</v>
      </c>
      <c r="I400" s="184">
        <v>0</v>
      </c>
      <c r="J400" s="152">
        <v>0</v>
      </c>
      <c r="K400" s="116">
        <f t="shared" si="255"/>
        <v>0</v>
      </c>
      <c r="L400" s="184">
        <v>0</v>
      </c>
      <c r="M400" s="184">
        <v>0</v>
      </c>
      <c r="N400" s="184">
        <v>0</v>
      </c>
      <c r="O400" s="259">
        <v>0</v>
      </c>
      <c r="P400" s="184">
        <f t="shared" si="257"/>
        <v>0</v>
      </c>
      <c r="Q400" s="184">
        <v>0</v>
      </c>
      <c r="R400" s="184">
        <v>0</v>
      </c>
      <c r="S400" s="261">
        <v>0</v>
      </c>
      <c r="T400" s="259">
        <v>0</v>
      </c>
      <c r="U400" s="184">
        <f t="shared" si="258"/>
        <v>0</v>
      </c>
      <c r="V400" s="184">
        <v>0</v>
      </c>
      <c r="W400" s="184">
        <v>0</v>
      </c>
      <c r="X400" s="261">
        <v>0</v>
      </c>
      <c r="Y400" s="259">
        <v>0.57000000000000006</v>
      </c>
      <c r="Z400" s="184">
        <f t="shared" si="259"/>
        <v>143</v>
      </c>
      <c r="AA400" s="184">
        <v>0</v>
      </c>
      <c r="AB400" s="184">
        <v>0</v>
      </c>
      <c r="AC400" s="261">
        <v>143</v>
      </c>
      <c r="AD400" s="7"/>
    </row>
    <row r="401" spans="1:30" s="8" customFormat="1" ht="28.9" customHeight="1" outlineLevel="1" x14ac:dyDescent="0.2">
      <c r="A401" s="175" t="s">
        <v>584</v>
      </c>
      <c r="B401" s="185" t="s">
        <v>336</v>
      </c>
      <c r="C401" s="259">
        <f t="shared" si="260"/>
        <v>4.74</v>
      </c>
      <c r="D401" s="184">
        <f t="shared" si="261"/>
        <v>1184</v>
      </c>
      <c r="E401" s="152">
        <v>0</v>
      </c>
      <c r="F401" s="116">
        <f t="shared" si="256"/>
        <v>0</v>
      </c>
      <c r="G401" s="184">
        <v>0</v>
      </c>
      <c r="H401" s="184">
        <v>0</v>
      </c>
      <c r="I401" s="184">
        <v>0</v>
      </c>
      <c r="J401" s="152">
        <v>0</v>
      </c>
      <c r="K401" s="116">
        <f t="shared" si="255"/>
        <v>0</v>
      </c>
      <c r="L401" s="184">
        <v>0</v>
      </c>
      <c r="M401" s="184">
        <v>0</v>
      </c>
      <c r="N401" s="184">
        <v>0</v>
      </c>
      <c r="O401" s="259">
        <v>0</v>
      </c>
      <c r="P401" s="184">
        <f t="shared" si="257"/>
        <v>0</v>
      </c>
      <c r="Q401" s="184">
        <v>0</v>
      </c>
      <c r="R401" s="184">
        <v>0</v>
      </c>
      <c r="S401" s="261">
        <v>0</v>
      </c>
      <c r="T401" s="259">
        <v>0</v>
      </c>
      <c r="U401" s="184">
        <f t="shared" si="258"/>
        <v>0</v>
      </c>
      <c r="V401" s="184">
        <v>0</v>
      </c>
      <c r="W401" s="184">
        <v>0</v>
      </c>
      <c r="X401" s="261">
        <v>0</v>
      </c>
      <c r="Y401" s="259">
        <f>ROUND(4.735,2)</f>
        <v>4.74</v>
      </c>
      <c r="Z401" s="184">
        <f t="shared" si="259"/>
        <v>1184</v>
      </c>
      <c r="AA401" s="184">
        <v>0</v>
      </c>
      <c r="AB401" s="184">
        <v>0</v>
      </c>
      <c r="AC401" s="261">
        <v>1184</v>
      </c>
      <c r="AD401" s="7"/>
    </row>
    <row r="402" spans="1:30" s="8" customFormat="1" ht="28.9" customHeight="1" outlineLevel="1" x14ac:dyDescent="0.2">
      <c r="A402" s="175" t="s">
        <v>585</v>
      </c>
      <c r="B402" s="185" t="s">
        <v>337</v>
      </c>
      <c r="C402" s="259">
        <f t="shared" si="260"/>
        <v>0.79</v>
      </c>
      <c r="D402" s="184">
        <f t="shared" si="261"/>
        <v>196</v>
      </c>
      <c r="E402" s="152">
        <v>0</v>
      </c>
      <c r="F402" s="116">
        <f t="shared" si="256"/>
        <v>0</v>
      </c>
      <c r="G402" s="184">
        <v>0</v>
      </c>
      <c r="H402" s="184">
        <v>0</v>
      </c>
      <c r="I402" s="184">
        <v>0</v>
      </c>
      <c r="J402" s="152">
        <v>0</v>
      </c>
      <c r="K402" s="116">
        <f t="shared" si="255"/>
        <v>0</v>
      </c>
      <c r="L402" s="184">
        <v>0</v>
      </c>
      <c r="M402" s="184">
        <v>0</v>
      </c>
      <c r="N402" s="184">
        <v>0</v>
      </c>
      <c r="O402" s="259">
        <v>0</v>
      </c>
      <c r="P402" s="184">
        <f t="shared" si="257"/>
        <v>0</v>
      </c>
      <c r="Q402" s="184">
        <v>0</v>
      </c>
      <c r="R402" s="184">
        <v>0</v>
      </c>
      <c r="S402" s="261">
        <v>0</v>
      </c>
      <c r="T402" s="259">
        <v>0</v>
      </c>
      <c r="U402" s="184">
        <f t="shared" si="258"/>
        <v>0</v>
      </c>
      <c r="V402" s="184">
        <v>0</v>
      </c>
      <c r="W402" s="184">
        <v>0</v>
      </c>
      <c r="X402" s="261">
        <v>0</v>
      </c>
      <c r="Y402" s="259">
        <f>ROUND(0.785,2)</f>
        <v>0.79</v>
      </c>
      <c r="Z402" s="184">
        <f t="shared" si="259"/>
        <v>196</v>
      </c>
      <c r="AA402" s="184">
        <v>0</v>
      </c>
      <c r="AB402" s="184">
        <v>0</v>
      </c>
      <c r="AC402" s="261">
        <v>196</v>
      </c>
      <c r="AD402" s="7"/>
    </row>
    <row r="403" spans="1:30" s="8" customFormat="1" ht="41.45" customHeight="1" outlineLevel="1" x14ac:dyDescent="0.2">
      <c r="A403" s="175" t="s">
        <v>586</v>
      </c>
      <c r="B403" s="185" t="s">
        <v>338</v>
      </c>
      <c r="C403" s="259">
        <f t="shared" si="260"/>
        <v>0.35000000000000003</v>
      </c>
      <c r="D403" s="184">
        <f t="shared" si="261"/>
        <v>88</v>
      </c>
      <c r="E403" s="152">
        <v>0</v>
      </c>
      <c r="F403" s="116">
        <f t="shared" si="256"/>
        <v>0</v>
      </c>
      <c r="G403" s="184">
        <v>0</v>
      </c>
      <c r="H403" s="184">
        <v>0</v>
      </c>
      <c r="I403" s="184">
        <v>0</v>
      </c>
      <c r="J403" s="152">
        <v>0</v>
      </c>
      <c r="K403" s="116">
        <f t="shared" si="255"/>
        <v>0</v>
      </c>
      <c r="L403" s="184">
        <v>0</v>
      </c>
      <c r="M403" s="184">
        <v>0</v>
      </c>
      <c r="N403" s="184">
        <v>0</v>
      </c>
      <c r="O403" s="259">
        <v>0</v>
      </c>
      <c r="P403" s="184">
        <f t="shared" si="257"/>
        <v>0</v>
      </c>
      <c r="Q403" s="184">
        <v>0</v>
      </c>
      <c r="R403" s="184">
        <v>0</v>
      </c>
      <c r="S403" s="261">
        <v>0</v>
      </c>
      <c r="T403" s="259">
        <v>0</v>
      </c>
      <c r="U403" s="184">
        <f t="shared" si="258"/>
        <v>0</v>
      </c>
      <c r="V403" s="184">
        <v>0</v>
      </c>
      <c r="W403" s="184">
        <v>0</v>
      </c>
      <c r="X403" s="261">
        <v>0</v>
      </c>
      <c r="Y403" s="259">
        <v>0.35000000000000003</v>
      </c>
      <c r="Z403" s="184">
        <f t="shared" si="259"/>
        <v>88</v>
      </c>
      <c r="AA403" s="184">
        <v>0</v>
      </c>
      <c r="AB403" s="184">
        <v>0</v>
      </c>
      <c r="AC403" s="261">
        <v>88</v>
      </c>
      <c r="AD403" s="7"/>
    </row>
    <row r="404" spans="1:30" s="8" customFormat="1" ht="21.6" customHeight="1" outlineLevel="1" x14ac:dyDescent="0.2">
      <c r="A404" s="175" t="s">
        <v>587</v>
      </c>
      <c r="B404" s="185" t="s">
        <v>339</v>
      </c>
      <c r="C404" s="259">
        <f t="shared" si="260"/>
        <v>0.35000000000000003</v>
      </c>
      <c r="D404" s="184">
        <f t="shared" si="261"/>
        <v>88</v>
      </c>
      <c r="E404" s="152">
        <v>0</v>
      </c>
      <c r="F404" s="116">
        <f t="shared" si="256"/>
        <v>0</v>
      </c>
      <c r="G404" s="184">
        <v>0</v>
      </c>
      <c r="H404" s="184">
        <v>0</v>
      </c>
      <c r="I404" s="184">
        <v>0</v>
      </c>
      <c r="J404" s="152">
        <v>0</v>
      </c>
      <c r="K404" s="116">
        <f t="shared" si="255"/>
        <v>0</v>
      </c>
      <c r="L404" s="184">
        <v>0</v>
      </c>
      <c r="M404" s="184">
        <v>0</v>
      </c>
      <c r="N404" s="184">
        <v>0</v>
      </c>
      <c r="O404" s="259">
        <v>0</v>
      </c>
      <c r="P404" s="184">
        <f t="shared" si="257"/>
        <v>0</v>
      </c>
      <c r="Q404" s="184">
        <v>0</v>
      </c>
      <c r="R404" s="184">
        <v>0</v>
      </c>
      <c r="S404" s="261">
        <v>0</v>
      </c>
      <c r="T404" s="259">
        <v>0</v>
      </c>
      <c r="U404" s="184">
        <f t="shared" si="258"/>
        <v>0</v>
      </c>
      <c r="V404" s="184">
        <v>0</v>
      </c>
      <c r="W404" s="184">
        <v>0</v>
      </c>
      <c r="X404" s="261">
        <v>0</v>
      </c>
      <c r="Y404" s="259">
        <v>0.35000000000000003</v>
      </c>
      <c r="Z404" s="184">
        <f t="shared" si="259"/>
        <v>88</v>
      </c>
      <c r="AA404" s="184">
        <v>0</v>
      </c>
      <c r="AB404" s="184">
        <v>0</v>
      </c>
      <c r="AC404" s="261">
        <v>88</v>
      </c>
      <c r="AD404" s="7"/>
    </row>
    <row r="405" spans="1:30" s="8" customFormat="1" ht="24" customHeight="1" outlineLevel="1" x14ac:dyDescent="0.2">
      <c r="A405" s="175" t="s">
        <v>588</v>
      </c>
      <c r="B405" s="185" t="s">
        <v>340</v>
      </c>
      <c r="C405" s="259">
        <f t="shared" si="260"/>
        <v>1.7799999999999998</v>
      </c>
      <c r="D405" s="184">
        <f t="shared" si="261"/>
        <v>444.99999999999994</v>
      </c>
      <c r="E405" s="152">
        <v>0</v>
      </c>
      <c r="F405" s="116">
        <f t="shared" si="256"/>
        <v>0</v>
      </c>
      <c r="G405" s="184">
        <v>0</v>
      </c>
      <c r="H405" s="184">
        <v>0</v>
      </c>
      <c r="I405" s="184">
        <v>0</v>
      </c>
      <c r="J405" s="152">
        <v>0</v>
      </c>
      <c r="K405" s="116">
        <f t="shared" si="255"/>
        <v>0</v>
      </c>
      <c r="L405" s="184">
        <v>0</v>
      </c>
      <c r="M405" s="184">
        <v>0</v>
      </c>
      <c r="N405" s="184">
        <v>0</v>
      </c>
      <c r="O405" s="259">
        <v>0</v>
      </c>
      <c r="P405" s="184">
        <f t="shared" si="257"/>
        <v>0</v>
      </c>
      <c r="Q405" s="184">
        <v>0</v>
      </c>
      <c r="R405" s="184">
        <v>0</v>
      </c>
      <c r="S405" s="261">
        <v>0</v>
      </c>
      <c r="T405" s="259">
        <v>0</v>
      </c>
      <c r="U405" s="184">
        <f t="shared" si="258"/>
        <v>0</v>
      </c>
      <c r="V405" s="184">
        <v>0</v>
      </c>
      <c r="W405" s="184">
        <v>0</v>
      </c>
      <c r="X405" s="261">
        <v>0</v>
      </c>
      <c r="Y405" s="259">
        <v>1.7799999999999998</v>
      </c>
      <c r="Z405" s="184">
        <f t="shared" si="259"/>
        <v>444.99999999999994</v>
      </c>
      <c r="AA405" s="184">
        <v>0</v>
      </c>
      <c r="AB405" s="184">
        <v>0</v>
      </c>
      <c r="AC405" s="261">
        <v>444.99999999999994</v>
      </c>
      <c r="AD405" s="7"/>
    </row>
    <row r="406" spans="1:30" s="8" customFormat="1" ht="46.9" customHeight="1" outlineLevel="1" x14ac:dyDescent="0.2">
      <c r="A406" s="175" t="s">
        <v>589</v>
      </c>
      <c r="B406" s="185" t="s">
        <v>341</v>
      </c>
      <c r="C406" s="259">
        <f t="shared" si="260"/>
        <v>0.35000000000000003</v>
      </c>
      <c r="D406" s="184">
        <f t="shared" si="261"/>
        <v>88</v>
      </c>
      <c r="E406" s="152">
        <v>0</v>
      </c>
      <c r="F406" s="116">
        <f t="shared" si="256"/>
        <v>0</v>
      </c>
      <c r="G406" s="184">
        <v>0</v>
      </c>
      <c r="H406" s="184">
        <v>0</v>
      </c>
      <c r="I406" s="184">
        <v>0</v>
      </c>
      <c r="J406" s="152">
        <v>0</v>
      </c>
      <c r="K406" s="116">
        <f t="shared" si="255"/>
        <v>0</v>
      </c>
      <c r="L406" s="184">
        <v>0</v>
      </c>
      <c r="M406" s="184">
        <v>0</v>
      </c>
      <c r="N406" s="184">
        <v>0</v>
      </c>
      <c r="O406" s="259">
        <v>0</v>
      </c>
      <c r="P406" s="184">
        <f t="shared" si="257"/>
        <v>0</v>
      </c>
      <c r="Q406" s="184">
        <v>0</v>
      </c>
      <c r="R406" s="184">
        <v>0</v>
      </c>
      <c r="S406" s="261">
        <v>0</v>
      </c>
      <c r="T406" s="259">
        <v>0</v>
      </c>
      <c r="U406" s="184">
        <f t="shared" si="258"/>
        <v>0</v>
      </c>
      <c r="V406" s="184">
        <v>0</v>
      </c>
      <c r="W406" s="184">
        <v>0</v>
      </c>
      <c r="X406" s="261">
        <v>0</v>
      </c>
      <c r="Y406" s="259">
        <v>0.35000000000000003</v>
      </c>
      <c r="Z406" s="184">
        <f t="shared" si="259"/>
        <v>88</v>
      </c>
      <c r="AA406" s="184">
        <v>0</v>
      </c>
      <c r="AB406" s="184">
        <v>0</v>
      </c>
      <c r="AC406" s="261">
        <v>88</v>
      </c>
      <c r="AD406" s="7"/>
    </row>
    <row r="407" spans="1:30" s="8" customFormat="1" ht="46.9" customHeight="1" outlineLevel="1" x14ac:dyDescent="0.2">
      <c r="A407" s="175" t="s">
        <v>590</v>
      </c>
      <c r="B407" s="185" t="s">
        <v>342</v>
      </c>
      <c r="C407" s="259">
        <f t="shared" si="260"/>
        <v>0.6</v>
      </c>
      <c r="D407" s="184">
        <f t="shared" si="261"/>
        <v>150</v>
      </c>
      <c r="E407" s="152">
        <v>0</v>
      </c>
      <c r="F407" s="116">
        <f t="shared" si="256"/>
        <v>0</v>
      </c>
      <c r="G407" s="184">
        <v>0</v>
      </c>
      <c r="H407" s="184">
        <v>0</v>
      </c>
      <c r="I407" s="184">
        <v>0</v>
      </c>
      <c r="J407" s="152">
        <v>0</v>
      </c>
      <c r="K407" s="116">
        <f t="shared" si="255"/>
        <v>0</v>
      </c>
      <c r="L407" s="184">
        <v>0</v>
      </c>
      <c r="M407" s="184">
        <v>0</v>
      </c>
      <c r="N407" s="184">
        <v>0</v>
      </c>
      <c r="O407" s="259">
        <v>0</v>
      </c>
      <c r="P407" s="184">
        <f t="shared" si="257"/>
        <v>0</v>
      </c>
      <c r="Q407" s="184">
        <v>0</v>
      </c>
      <c r="R407" s="184">
        <v>0</v>
      </c>
      <c r="S407" s="261">
        <v>0</v>
      </c>
      <c r="T407" s="259">
        <v>0</v>
      </c>
      <c r="U407" s="184">
        <f t="shared" si="258"/>
        <v>0</v>
      </c>
      <c r="V407" s="184">
        <v>0</v>
      </c>
      <c r="W407" s="184">
        <v>0</v>
      </c>
      <c r="X407" s="261">
        <v>0</v>
      </c>
      <c r="Y407" s="259">
        <v>0.6</v>
      </c>
      <c r="Z407" s="184">
        <f t="shared" si="259"/>
        <v>150</v>
      </c>
      <c r="AA407" s="184">
        <v>0</v>
      </c>
      <c r="AB407" s="184">
        <v>0</v>
      </c>
      <c r="AC407" s="261">
        <v>150</v>
      </c>
      <c r="AD407" s="7"/>
    </row>
    <row r="408" spans="1:30" s="8" customFormat="1" ht="46.9" customHeight="1" outlineLevel="1" x14ac:dyDescent="0.2">
      <c r="A408" s="175" t="s">
        <v>591</v>
      </c>
      <c r="B408" s="185" t="s">
        <v>343</v>
      </c>
      <c r="C408" s="259">
        <f t="shared" si="260"/>
        <v>1.43</v>
      </c>
      <c r="D408" s="184">
        <f t="shared" si="261"/>
        <v>356</v>
      </c>
      <c r="E408" s="152">
        <v>0</v>
      </c>
      <c r="F408" s="116">
        <f t="shared" si="256"/>
        <v>0</v>
      </c>
      <c r="G408" s="184">
        <v>0</v>
      </c>
      <c r="H408" s="184">
        <v>0</v>
      </c>
      <c r="I408" s="184">
        <v>0</v>
      </c>
      <c r="J408" s="152">
        <v>0</v>
      </c>
      <c r="K408" s="116">
        <f t="shared" si="255"/>
        <v>0</v>
      </c>
      <c r="L408" s="184">
        <v>0</v>
      </c>
      <c r="M408" s="184">
        <v>0</v>
      </c>
      <c r="N408" s="184">
        <v>0</v>
      </c>
      <c r="O408" s="259">
        <v>0</v>
      </c>
      <c r="P408" s="184">
        <f t="shared" si="257"/>
        <v>0</v>
      </c>
      <c r="Q408" s="184">
        <v>0</v>
      </c>
      <c r="R408" s="184">
        <v>0</v>
      </c>
      <c r="S408" s="261">
        <v>0</v>
      </c>
      <c r="T408" s="259">
        <v>0</v>
      </c>
      <c r="U408" s="184">
        <f t="shared" si="258"/>
        <v>0</v>
      </c>
      <c r="V408" s="184">
        <v>0</v>
      </c>
      <c r="W408" s="184">
        <v>0</v>
      </c>
      <c r="X408" s="261">
        <v>0</v>
      </c>
      <c r="Y408" s="259">
        <f>ROUND(1.425,2)</f>
        <v>1.43</v>
      </c>
      <c r="Z408" s="184">
        <f t="shared" si="259"/>
        <v>356</v>
      </c>
      <c r="AA408" s="184">
        <v>0</v>
      </c>
      <c r="AB408" s="184">
        <v>0</v>
      </c>
      <c r="AC408" s="261">
        <v>356</v>
      </c>
      <c r="AD408" s="7"/>
    </row>
    <row r="409" spans="1:30" s="8" customFormat="1" ht="26.45" customHeight="1" outlineLevel="1" x14ac:dyDescent="0.2">
      <c r="A409" s="175" t="s">
        <v>592</v>
      </c>
      <c r="B409" s="185" t="s">
        <v>344</v>
      </c>
      <c r="C409" s="259">
        <f t="shared" si="260"/>
        <v>0.56000000000000005</v>
      </c>
      <c r="D409" s="184">
        <f t="shared" si="261"/>
        <v>139</v>
      </c>
      <c r="E409" s="152">
        <v>0</v>
      </c>
      <c r="F409" s="116">
        <f t="shared" si="256"/>
        <v>0</v>
      </c>
      <c r="G409" s="184">
        <v>0</v>
      </c>
      <c r="H409" s="184">
        <v>0</v>
      </c>
      <c r="I409" s="184">
        <v>0</v>
      </c>
      <c r="J409" s="152">
        <v>0</v>
      </c>
      <c r="K409" s="116">
        <f t="shared" si="255"/>
        <v>0</v>
      </c>
      <c r="L409" s="184">
        <v>0</v>
      </c>
      <c r="M409" s="184">
        <v>0</v>
      </c>
      <c r="N409" s="184">
        <v>0</v>
      </c>
      <c r="O409" s="259">
        <v>0</v>
      </c>
      <c r="P409" s="184">
        <f t="shared" si="257"/>
        <v>0</v>
      </c>
      <c r="Q409" s="184">
        <v>0</v>
      </c>
      <c r="R409" s="184">
        <v>0</v>
      </c>
      <c r="S409" s="261">
        <v>0</v>
      </c>
      <c r="T409" s="259">
        <v>0</v>
      </c>
      <c r="U409" s="184">
        <f t="shared" si="258"/>
        <v>0</v>
      </c>
      <c r="V409" s="184">
        <v>0</v>
      </c>
      <c r="W409" s="184">
        <v>0</v>
      </c>
      <c r="X409" s="261">
        <v>0</v>
      </c>
      <c r="Y409" s="259">
        <f>ROUND(0.555,2)</f>
        <v>0.56000000000000005</v>
      </c>
      <c r="Z409" s="184">
        <f t="shared" si="259"/>
        <v>139</v>
      </c>
      <c r="AA409" s="184">
        <v>0</v>
      </c>
      <c r="AB409" s="184">
        <v>0</v>
      </c>
      <c r="AC409" s="261">
        <v>139</v>
      </c>
      <c r="AD409" s="7"/>
    </row>
    <row r="410" spans="1:30" s="8" customFormat="1" ht="24" customHeight="1" outlineLevel="1" x14ac:dyDescent="0.2">
      <c r="A410" s="175" t="s">
        <v>593</v>
      </c>
      <c r="B410" s="185" t="s">
        <v>460</v>
      </c>
      <c r="C410" s="259">
        <f t="shared" si="260"/>
        <v>1.5</v>
      </c>
      <c r="D410" s="184">
        <f t="shared" si="261"/>
        <v>375</v>
      </c>
      <c r="E410" s="152">
        <v>0</v>
      </c>
      <c r="F410" s="116">
        <f t="shared" si="256"/>
        <v>0</v>
      </c>
      <c r="G410" s="184">
        <v>0</v>
      </c>
      <c r="H410" s="184">
        <v>0</v>
      </c>
      <c r="I410" s="184">
        <v>0</v>
      </c>
      <c r="J410" s="152">
        <v>0</v>
      </c>
      <c r="K410" s="116">
        <f t="shared" ref="K410:K476" si="262">SUM(L410:N410)</f>
        <v>0</v>
      </c>
      <c r="L410" s="184">
        <v>0</v>
      </c>
      <c r="M410" s="184">
        <v>0</v>
      </c>
      <c r="N410" s="184">
        <v>0</v>
      </c>
      <c r="O410" s="259">
        <v>0</v>
      </c>
      <c r="P410" s="184">
        <f t="shared" si="257"/>
        <v>0</v>
      </c>
      <c r="Q410" s="184">
        <v>0</v>
      </c>
      <c r="R410" s="184">
        <v>0</v>
      </c>
      <c r="S410" s="261">
        <v>0</v>
      </c>
      <c r="T410" s="259">
        <v>0</v>
      </c>
      <c r="U410" s="184">
        <f t="shared" si="258"/>
        <v>0</v>
      </c>
      <c r="V410" s="184">
        <v>0</v>
      </c>
      <c r="W410" s="184">
        <v>0</v>
      </c>
      <c r="X410" s="261">
        <v>0</v>
      </c>
      <c r="Y410" s="259">
        <v>1.5</v>
      </c>
      <c r="Z410" s="184">
        <f t="shared" si="259"/>
        <v>375</v>
      </c>
      <c r="AA410" s="184">
        <v>0</v>
      </c>
      <c r="AB410" s="184">
        <v>0</v>
      </c>
      <c r="AC410" s="261">
        <v>375</v>
      </c>
      <c r="AD410" s="7"/>
    </row>
    <row r="411" spans="1:30" s="8" customFormat="1" ht="23.45" customHeight="1" outlineLevel="1" x14ac:dyDescent="0.2">
      <c r="A411" s="175" t="s">
        <v>594</v>
      </c>
      <c r="B411" s="185" t="s">
        <v>345</v>
      </c>
      <c r="C411" s="259">
        <f t="shared" si="260"/>
        <v>0.81</v>
      </c>
      <c r="D411" s="184">
        <f t="shared" si="261"/>
        <v>203</v>
      </c>
      <c r="E411" s="152">
        <v>0</v>
      </c>
      <c r="F411" s="116">
        <f t="shared" ref="F411:F477" si="263">G411+H411+I411</f>
        <v>0</v>
      </c>
      <c r="G411" s="184">
        <v>0</v>
      </c>
      <c r="H411" s="184">
        <v>0</v>
      </c>
      <c r="I411" s="184">
        <v>0</v>
      </c>
      <c r="J411" s="152">
        <v>0</v>
      </c>
      <c r="K411" s="116">
        <f t="shared" si="262"/>
        <v>0</v>
      </c>
      <c r="L411" s="184">
        <v>0</v>
      </c>
      <c r="M411" s="184">
        <v>0</v>
      </c>
      <c r="N411" s="184">
        <v>0</v>
      </c>
      <c r="O411" s="259">
        <v>0</v>
      </c>
      <c r="P411" s="184">
        <f t="shared" ref="P411:P477" si="264">Q411+R411+S411</f>
        <v>0</v>
      </c>
      <c r="Q411" s="184">
        <v>0</v>
      </c>
      <c r="R411" s="184">
        <v>0</v>
      </c>
      <c r="S411" s="261">
        <v>0</v>
      </c>
      <c r="T411" s="259">
        <v>0</v>
      </c>
      <c r="U411" s="184">
        <f t="shared" ref="U411:U442" si="265">V411+W411+X411</f>
        <v>0</v>
      </c>
      <c r="V411" s="184">
        <v>0</v>
      </c>
      <c r="W411" s="184">
        <v>0</v>
      </c>
      <c r="X411" s="261">
        <v>0</v>
      </c>
      <c r="Y411" s="259">
        <v>0.81</v>
      </c>
      <c r="Z411" s="184">
        <f t="shared" ref="Z411" si="266">AA411+AB411+AC411</f>
        <v>203</v>
      </c>
      <c r="AA411" s="184">
        <v>0</v>
      </c>
      <c r="AB411" s="184">
        <v>0</v>
      </c>
      <c r="AC411" s="261">
        <v>203</v>
      </c>
      <c r="AD411" s="7"/>
    </row>
    <row r="412" spans="1:30" s="8" customFormat="1" ht="27" customHeight="1" outlineLevel="1" x14ac:dyDescent="0.2">
      <c r="A412" s="214"/>
      <c r="B412" s="186" t="s">
        <v>464</v>
      </c>
      <c r="C412" s="214">
        <f>SUM(C413:C414)</f>
        <v>12.05</v>
      </c>
      <c r="D412" s="217">
        <f>SUM(D413:D414)</f>
        <v>3615</v>
      </c>
      <c r="E412" s="214">
        <f t="shared" ref="E412:O412" si="267">SUM(E413:E414)</f>
        <v>0</v>
      </c>
      <c r="F412" s="217">
        <f t="shared" si="267"/>
        <v>0</v>
      </c>
      <c r="G412" s="217">
        <f t="shared" si="267"/>
        <v>0</v>
      </c>
      <c r="H412" s="217">
        <f t="shared" si="267"/>
        <v>0</v>
      </c>
      <c r="I412" s="217">
        <f t="shared" si="267"/>
        <v>0</v>
      </c>
      <c r="J412" s="214">
        <f t="shared" si="267"/>
        <v>0</v>
      </c>
      <c r="K412" s="217">
        <f t="shared" si="262"/>
        <v>0</v>
      </c>
      <c r="L412" s="217">
        <f t="shared" si="267"/>
        <v>0</v>
      </c>
      <c r="M412" s="217">
        <f t="shared" si="267"/>
        <v>0</v>
      </c>
      <c r="N412" s="217">
        <f t="shared" si="267"/>
        <v>0</v>
      </c>
      <c r="O412" s="214">
        <f t="shared" si="267"/>
        <v>0</v>
      </c>
      <c r="P412" s="183">
        <f t="shared" si="264"/>
        <v>0</v>
      </c>
      <c r="Q412" s="217">
        <f>SUM(Q413:Q414)</f>
        <v>0</v>
      </c>
      <c r="R412" s="217">
        <f>SUM(R413:R414)</f>
        <v>0</v>
      </c>
      <c r="S412" s="217">
        <f>SUM(S413:S414)</f>
        <v>0</v>
      </c>
      <c r="T412" s="214">
        <f>SUM(0)</f>
        <v>0</v>
      </c>
      <c r="U412" s="183">
        <f t="shared" si="265"/>
        <v>0</v>
      </c>
      <c r="V412" s="217">
        <f>SUM(AA413:AA414)</f>
        <v>0</v>
      </c>
      <c r="W412" s="217">
        <f>SUM(AB413:AB414)</f>
        <v>0</v>
      </c>
      <c r="X412" s="217">
        <f>SUM(0)</f>
        <v>0</v>
      </c>
      <c r="Y412" s="214">
        <f>SUM(Y413:Y414)</f>
        <v>12.05</v>
      </c>
      <c r="Z412" s="183">
        <f>SUM(Z413:Z414)</f>
        <v>3615</v>
      </c>
      <c r="AA412" s="217">
        <f>SUM(AA413:AA414)</f>
        <v>0</v>
      </c>
      <c r="AB412" s="217">
        <f>SUM(AB413:AB414)</f>
        <v>0</v>
      </c>
      <c r="AC412" s="217">
        <f>SUM(AC413:AC414)</f>
        <v>3615</v>
      </c>
      <c r="AD412" s="7"/>
    </row>
    <row r="413" spans="1:30" s="8" customFormat="1" ht="25.15" customHeight="1" outlineLevel="1" x14ac:dyDescent="0.2">
      <c r="A413" s="175" t="s">
        <v>595</v>
      </c>
      <c r="B413" s="185" t="s">
        <v>441</v>
      </c>
      <c r="C413" s="259">
        <f>E413+J413+O413+Y413+U413</f>
        <v>7</v>
      </c>
      <c r="D413" s="184">
        <f>F413+K413+P413+Z413+U413</f>
        <v>2100</v>
      </c>
      <c r="E413" s="152">
        <v>0</v>
      </c>
      <c r="F413" s="116">
        <f t="shared" si="263"/>
        <v>0</v>
      </c>
      <c r="G413" s="184">
        <v>0</v>
      </c>
      <c r="H413" s="184">
        <v>0</v>
      </c>
      <c r="I413" s="184">
        <v>0</v>
      </c>
      <c r="J413" s="152">
        <v>0</v>
      </c>
      <c r="K413" s="116">
        <f t="shared" si="262"/>
        <v>0</v>
      </c>
      <c r="L413" s="184">
        <v>0</v>
      </c>
      <c r="M413" s="184">
        <v>0</v>
      </c>
      <c r="N413" s="184">
        <v>0</v>
      </c>
      <c r="O413" s="259">
        <v>0</v>
      </c>
      <c r="P413" s="184">
        <f t="shared" si="264"/>
        <v>0</v>
      </c>
      <c r="Q413" s="184">
        <v>0</v>
      </c>
      <c r="R413" s="184">
        <v>0</v>
      </c>
      <c r="S413" s="261">
        <v>0</v>
      </c>
      <c r="T413" s="259">
        <v>0</v>
      </c>
      <c r="U413" s="213">
        <v>0</v>
      </c>
      <c r="V413" s="213">
        <v>0</v>
      </c>
      <c r="W413" s="213">
        <v>0</v>
      </c>
      <c r="X413" s="213">
        <v>0</v>
      </c>
      <c r="Y413" s="259">
        <v>7</v>
      </c>
      <c r="Z413" s="184">
        <f>AA413+AB413+AC413</f>
        <v>2100</v>
      </c>
      <c r="AA413" s="184">
        <v>0</v>
      </c>
      <c r="AB413" s="184">
        <v>0</v>
      </c>
      <c r="AC413" s="261">
        <v>2100</v>
      </c>
      <c r="AD413" s="7"/>
    </row>
    <row r="414" spans="1:30" s="8" customFormat="1" ht="34.9" customHeight="1" outlineLevel="1" x14ac:dyDescent="0.2">
      <c r="A414" s="175" t="s">
        <v>596</v>
      </c>
      <c r="B414" s="185" t="s">
        <v>451</v>
      </c>
      <c r="C414" s="259">
        <f>E414+J414+O414+Y414+U414</f>
        <v>5.05</v>
      </c>
      <c r="D414" s="184">
        <f>F414+K414+P414+Z414+U414</f>
        <v>1515</v>
      </c>
      <c r="E414" s="152">
        <v>0</v>
      </c>
      <c r="F414" s="116">
        <f t="shared" si="263"/>
        <v>0</v>
      </c>
      <c r="G414" s="184">
        <v>0</v>
      </c>
      <c r="H414" s="184">
        <v>0</v>
      </c>
      <c r="I414" s="184">
        <v>0</v>
      </c>
      <c r="J414" s="152">
        <v>0</v>
      </c>
      <c r="K414" s="116">
        <f t="shared" si="262"/>
        <v>0</v>
      </c>
      <c r="L414" s="184">
        <v>0</v>
      </c>
      <c r="M414" s="184">
        <v>0</v>
      </c>
      <c r="N414" s="184">
        <v>0</v>
      </c>
      <c r="O414" s="259">
        <v>0</v>
      </c>
      <c r="P414" s="184">
        <f t="shared" si="264"/>
        <v>0</v>
      </c>
      <c r="Q414" s="184">
        <v>0</v>
      </c>
      <c r="R414" s="184">
        <v>0</v>
      </c>
      <c r="S414" s="261">
        <v>0</v>
      </c>
      <c r="T414" s="259">
        <v>0</v>
      </c>
      <c r="U414" s="213">
        <v>0</v>
      </c>
      <c r="V414" s="213">
        <v>0</v>
      </c>
      <c r="W414" s="213">
        <v>0</v>
      </c>
      <c r="X414" s="213">
        <v>0</v>
      </c>
      <c r="Y414" s="259">
        <v>5.05</v>
      </c>
      <c r="Z414" s="184">
        <f>AA414+AB414+AC414</f>
        <v>1515</v>
      </c>
      <c r="AA414" s="184">
        <v>0</v>
      </c>
      <c r="AB414" s="184">
        <v>0</v>
      </c>
      <c r="AC414" s="261">
        <v>1515</v>
      </c>
      <c r="AD414" s="7"/>
    </row>
    <row r="415" spans="1:30" s="8" customFormat="1" ht="32.450000000000003" customHeight="1" outlineLevel="1" x14ac:dyDescent="0.2">
      <c r="A415" s="160"/>
      <c r="B415" s="186" t="s">
        <v>442</v>
      </c>
      <c r="C415" s="214">
        <f>SUM(C416:C440)</f>
        <v>71.970000000000027</v>
      </c>
      <c r="D415" s="217">
        <f>SUM(D416:D441)</f>
        <v>21215</v>
      </c>
      <c r="E415" s="214">
        <f t="shared" ref="E415:X415" si="268">SUM(E416:E440)</f>
        <v>14.67</v>
      </c>
      <c r="F415" s="217">
        <f>SUM(F416:F441)</f>
        <v>2746</v>
      </c>
      <c r="G415" s="217">
        <f t="shared" si="268"/>
        <v>0</v>
      </c>
      <c r="H415" s="217">
        <f t="shared" si="268"/>
        <v>0</v>
      </c>
      <c r="I415" s="217">
        <f t="shared" si="268"/>
        <v>2746</v>
      </c>
      <c r="J415" s="214">
        <f t="shared" si="268"/>
        <v>0</v>
      </c>
      <c r="K415" s="217">
        <f>SUM(K416:K441)</f>
        <v>1074</v>
      </c>
      <c r="L415" s="217">
        <f t="shared" si="268"/>
        <v>0</v>
      </c>
      <c r="M415" s="217">
        <f t="shared" si="268"/>
        <v>0</v>
      </c>
      <c r="N415" s="217">
        <f>SUM(N416:N441)</f>
        <v>1074</v>
      </c>
      <c r="O415" s="214">
        <f t="shared" si="268"/>
        <v>0</v>
      </c>
      <c r="P415" s="217">
        <f t="shared" si="268"/>
        <v>763</v>
      </c>
      <c r="Q415" s="217">
        <f t="shared" si="268"/>
        <v>0</v>
      </c>
      <c r="R415" s="217">
        <f t="shared" si="268"/>
        <v>0</v>
      </c>
      <c r="S415" s="217">
        <f t="shared" si="268"/>
        <v>763</v>
      </c>
      <c r="T415" s="214">
        <f t="shared" si="268"/>
        <v>0</v>
      </c>
      <c r="U415" s="217">
        <f>SUM(U416:U440)</f>
        <v>2300</v>
      </c>
      <c r="V415" s="217">
        <f t="shared" si="268"/>
        <v>0</v>
      </c>
      <c r="W415" s="217">
        <f t="shared" si="268"/>
        <v>0</v>
      </c>
      <c r="X415" s="217">
        <f t="shared" si="268"/>
        <v>2300</v>
      </c>
      <c r="Y415" s="214">
        <f>SUM(Y416:Y440)</f>
        <v>57.300000000000011</v>
      </c>
      <c r="Z415" s="217">
        <f>SUM(Z416:Z440)</f>
        <v>14332</v>
      </c>
      <c r="AA415" s="217">
        <f>SUM(AA416:AA440)</f>
        <v>0</v>
      </c>
      <c r="AB415" s="217">
        <f>SUM(AB416:AB440)</f>
        <v>0</v>
      </c>
      <c r="AC415" s="217">
        <f>SUM(AC416:AC440)</f>
        <v>14332</v>
      </c>
      <c r="AD415" s="7"/>
    </row>
    <row r="416" spans="1:30" s="8" customFormat="1" ht="42.75" customHeight="1" outlineLevel="1" x14ac:dyDescent="0.2">
      <c r="A416" s="175" t="s">
        <v>597</v>
      </c>
      <c r="B416" s="185" t="s">
        <v>1159</v>
      </c>
      <c r="C416" s="259">
        <f>E416+J416+O416+T416+Y416</f>
        <v>8.24</v>
      </c>
      <c r="D416" s="117">
        <f t="shared" ref="D416" si="269">F416+K416+P416+U416+Z416</f>
        <v>831</v>
      </c>
      <c r="E416" s="152">
        <v>8.24</v>
      </c>
      <c r="F416" s="114">
        <f t="shared" si="263"/>
        <v>831</v>
      </c>
      <c r="G416" s="114">
        <v>0</v>
      </c>
      <c r="H416" s="114">
        <v>0</v>
      </c>
      <c r="I416" s="114">
        <v>831</v>
      </c>
      <c r="J416" s="152">
        <f t="shared" ref="J416" si="270">K416+L416+M416</f>
        <v>0</v>
      </c>
      <c r="K416" s="114">
        <f t="shared" ref="K416" si="271">L416+M416+N416</f>
        <v>0</v>
      </c>
      <c r="L416" s="114">
        <f t="shared" ref="L416" si="272">M416+N416+O416</f>
        <v>0</v>
      </c>
      <c r="M416" s="114">
        <f t="shared" ref="M416" si="273">N416+O416+P416</f>
        <v>0</v>
      </c>
      <c r="N416" s="114">
        <f t="shared" ref="N416" si="274">O416+P416+Q416</f>
        <v>0</v>
      </c>
      <c r="O416" s="152">
        <f t="shared" ref="O416" si="275">P416+Q416+R416</f>
        <v>0</v>
      </c>
      <c r="P416" s="114">
        <f t="shared" ref="P416" si="276">Q416+R416+S416</f>
        <v>0</v>
      </c>
      <c r="Q416" s="114">
        <f t="shared" ref="Q416" si="277">R416+S416+T416</f>
        <v>0</v>
      </c>
      <c r="R416" s="114">
        <f t="shared" ref="R416" si="278">S416+T416+U416</f>
        <v>0</v>
      </c>
      <c r="S416" s="114">
        <f t="shared" ref="S416" si="279">T416+U416+V416</f>
        <v>0</v>
      </c>
      <c r="T416" s="152">
        <f t="shared" ref="T416" si="280">U416+V416+W416</f>
        <v>0</v>
      </c>
      <c r="U416" s="114">
        <f t="shared" ref="U416" si="281">V416+W416+X416</f>
        <v>0</v>
      </c>
      <c r="V416" s="114">
        <f t="shared" ref="V416" si="282">W416+X416+Y416</f>
        <v>0</v>
      </c>
      <c r="W416" s="114">
        <f t="shared" ref="W416" si="283">X416+Y416+Z416</f>
        <v>0</v>
      </c>
      <c r="X416" s="114">
        <f t="shared" ref="X416" si="284">Y416+Z416+AA416</f>
        <v>0</v>
      </c>
      <c r="Y416" s="152">
        <f t="shared" ref="Y416" si="285">Z416+AA416+AB416</f>
        <v>0</v>
      </c>
      <c r="Z416" s="114">
        <f t="shared" ref="Z416" si="286">AA416+AB416+AC416</f>
        <v>0</v>
      </c>
      <c r="AA416" s="114">
        <f t="shared" ref="AA416" si="287">AB416+AC416+AD416</f>
        <v>0</v>
      </c>
      <c r="AB416" s="114">
        <f t="shared" ref="AB416" si="288">AC416+AD416+AE416</f>
        <v>0</v>
      </c>
      <c r="AC416" s="114">
        <f t="shared" ref="AC416" si="289">AD416+AE416+AF416</f>
        <v>0</v>
      </c>
      <c r="AD416" s="7"/>
    </row>
    <row r="417" spans="1:30" s="8" customFormat="1" ht="44.45" customHeight="1" outlineLevel="1" x14ac:dyDescent="0.2">
      <c r="A417" s="175" t="s">
        <v>598</v>
      </c>
      <c r="B417" s="185" t="s">
        <v>346</v>
      </c>
      <c r="C417" s="259">
        <f t="shared" ref="C417:C440" si="290">E417+J417+O417+T417+Y417</f>
        <v>4</v>
      </c>
      <c r="D417" s="184">
        <f t="shared" ref="D417:D427" si="291">F417+K417+P417+Z417+U417</f>
        <v>1000</v>
      </c>
      <c r="E417" s="152">
        <v>0</v>
      </c>
      <c r="F417" s="116">
        <f t="shared" si="263"/>
        <v>0</v>
      </c>
      <c r="G417" s="184">
        <v>0</v>
      </c>
      <c r="H417" s="184">
        <v>0</v>
      </c>
      <c r="I417" s="184">
        <v>0</v>
      </c>
      <c r="J417" s="152">
        <v>0</v>
      </c>
      <c r="K417" s="116">
        <f t="shared" si="262"/>
        <v>0</v>
      </c>
      <c r="L417" s="184">
        <v>0</v>
      </c>
      <c r="M417" s="184">
        <v>0</v>
      </c>
      <c r="N417" s="184">
        <v>0</v>
      </c>
      <c r="O417" s="259">
        <v>0</v>
      </c>
      <c r="P417" s="184">
        <f t="shared" si="264"/>
        <v>0</v>
      </c>
      <c r="Q417" s="184">
        <v>0</v>
      </c>
      <c r="R417" s="184">
        <v>0</v>
      </c>
      <c r="S417" s="261">
        <v>0</v>
      </c>
      <c r="T417" s="259">
        <v>0</v>
      </c>
      <c r="U417" s="184">
        <v>0</v>
      </c>
      <c r="V417" s="184">
        <v>0</v>
      </c>
      <c r="W417" s="184">
        <v>0</v>
      </c>
      <c r="X417" s="184">
        <v>0</v>
      </c>
      <c r="Y417" s="259">
        <v>4</v>
      </c>
      <c r="Z417" s="184">
        <f t="shared" ref="Z417:Z438" si="292">AA417+AB417+AC417</f>
        <v>1000</v>
      </c>
      <c r="AA417" s="184">
        <v>0</v>
      </c>
      <c r="AB417" s="184">
        <v>0</v>
      </c>
      <c r="AC417" s="261">
        <v>1000</v>
      </c>
      <c r="AD417" s="7"/>
    </row>
    <row r="418" spans="1:30" s="8" customFormat="1" ht="31.9" customHeight="1" outlineLevel="1" x14ac:dyDescent="0.2">
      <c r="A418" s="175" t="s">
        <v>599</v>
      </c>
      <c r="B418" s="185" t="s">
        <v>347</v>
      </c>
      <c r="C418" s="259">
        <f t="shared" si="290"/>
        <v>4.1499999999999995</v>
      </c>
      <c r="D418" s="184">
        <f t="shared" si="291"/>
        <v>1801</v>
      </c>
      <c r="E418" s="152">
        <v>0</v>
      </c>
      <c r="F418" s="116">
        <f t="shared" si="263"/>
        <v>0</v>
      </c>
      <c r="G418" s="184">
        <v>0</v>
      </c>
      <c r="H418" s="184">
        <v>0</v>
      </c>
      <c r="I418" s="184">
        <v>0</v>
      </c>
      <c r="J418" s="152">
        <v>0</v>
      </c>
      <c r="K418" s="116">
        <f t="shared" si="262"/>
        <v>0</v>
      </c>
      <c r="L418" s="184">
        <v>0</v>
      </c>
      <c r="M418" s="184">
        <v>0</v>
      </c>
      <c r="N418" s="184">
        <v>0</v>
      </c>
      <c r="O418" s="259">
        <v>0</v>
      </c>
      <c r="P418" s="184">
        <f t="shared" si="264"/>
        <v>763</v>
      </c>
      <c r="Q418" s="184">
        <v>0</v>
      </c>
      <c r="R418" s="184">
        <v>0</v>
      </c>
      <c r="S418" s="261">
        <v>763</v>
      </c>
      <c r="T418" s="259">
        <v>0</v>
      </c>
      <c r="U418" s="184">
        <v>0</v>
      </c>
      <c r="V418" s="184">
        <v>0</v>
      </c>
      <c r="W418" s="184">
        <v>0</v>
      </c>
      <c r="X418" s="184">
        <v>0</v>
      </c>
      <c r="Y418" s="259">
        <v>4.1499999999999995</v>
      </c>
      <c r="Z418" s="184">
        <f t="shared" si="292"/>
        <v>1038</v>
      </c>
      <c r="AA418" s="184">
        <v>0</v>
      </c>
      <c r="AB418" s="184">
        <v>0</v>
      </c>
      <c r="AC418" s="261">
        <v>1038</v>
      </c>
      <c r="AD418" s="7"/>
    </row>
    <row r="419" spans="1:30" s="8" customFormat="1" ht="24" customHeight="1" outlineLevel="1" x14ac:dyDescent="0.2">
      <c r="A419" s="175" t="s">
        <v>600</v>
      </c>
      <c r="B419" s="185" t="s">
        <v>348</v>
      </c>
      <c r="C419" s="259">
        <f t="shared" si="290"/>
        <v>3.8</v>
      </c>
      <c r="D419" s="184">
        <f t="shared" si="291"/>
        <v>1523</v>
      </c>
      <c r="E419" s="152">
        <v>0</v>
      </c>
      <c r="F419" s="116">
        <f t="shared" si="263"/>
        <v>0</v>
      </c>
      <c r="G419" s="184">
        <v>0</v>
      </c>
      <c r="H419" s="184">
        <v>0</v>
      </c>
      <c r="I419" s="184">
        <v>0</v>
      </c>
      <c r="J419" s="152">
        <v>0</v>
      </c>
      <c r="K419" s="116">
        <f t="shared" si="262"/>
        <v>573</v>
      </c>
      <c r="L419" s="184">
        <v>0</v>
      </c>
      <c r="M419" s="184">
        <v>0</v>
      </c>
      <c r="N419" s="184">
        <v>573</v>
      </c>
      <c r="O419" s="259">
        <v>0</v>
      </c>
      <c r="P419" s="184">
        <f t="shared" si="264"/>
        <v>0</v>
      </c>
      <c r="Q419" s="184">
        <v>0</v>
      </c>
      <c r="R419" s="184">
        <v>0</v>
      </c>
      <c r="S419" s="261">
        <v>0</v>
      </c>
      <c r="T419" s="259">
        <v>0</v>
      </c>
      <c r="U419" s="184">
        <v>0</v>
      </c>
      <c r="V419" s="184">
        <v>0</v>
      </c>
      <c r="W419" s="184">
        <v>0</v>
      </c>
      <c r="X419" s="184">
        <v>0</v>
      </c>
      <c r="Y419" s="259">
        <v>3.8</v>
      </c>
      <c r="Z419" s="184">
        <f t="shared" si="292"/>
        <v>950</v>
      </c>
      <c r="AA419" s="184">
        <v>0</v>
      </c>
      <c r="AB419" s="184">
        <v>0</v>
      </c>
      <c r="AC419" s="261">
        <v>950</v>
      </c>
      <c r="AD419" s="7"/>
    </row>
    <row r="420" spans="1:30" s="8" customFormat="1" ht="26.45" customHeight="1" outlineLevel="1" x14ac:dyDescent="0.2">
      <c r="A420" s="175" t="s">
        <v>601</v>
      </c>
      <c r="B420" s="185" t="s">
        <v>349</v>
      </c>
      <c r="C420" s="259">
        <f t="shared" si="290"/>
        <v>2.0499999999999998</v>
      </c>
      <c r="D420" s="184">
        <f t="shared" si="291"/>
        <v>513</v>
      </c>
      <c r="E420" s="152">
        <v>0</v>
      </c>
      <c r="F420" s="116">
        <f t="shared" si="263"/>
        <v>0</v>
      </c>
      <c r="G420" s="184">
        <v>0</v>
      </c>
      <c r="H420" s="184">
        <v>0</v>
      </c>
      <c r="I420" s="184">
        <v>0</v>
      </c>
      <c r="J420" s="152">
        <v>0</v>
      </c>
      <c r="K420" s="116">
        <f t="shared" si="262"/>
        <v>0</v>
      </c>
      <c r="L420" s="184">
        <v>0</v>
      </c>
      <c r="M420" s="184">
        <v>0</v>
      </c>
      <c r="N420" s="184">
        <v>0</v>
      </c>
      <c r="O420" s="259">
        <v>0</v>
      </c>
      <c r="P420" s="184">
        <f t="shared" si="264"/>
        <v>0</v>
      </c>
      <c r="Q420" s="184">
        <v>0</v>
      </c>
      <c r="R420" s="184">
        <v>0</v>
      </c>
      <c r="S420" s="261">
        <v>0</v>
      </c>
      <c r="T420" s="259">
        <v>0</v>
      </c>
      <c r="U420" s="184">
        <v>0</v>
      </c>
      <c r="V420" s="184">
        <v>0</v>
      </c>
      <c r="W420" s="184">
        <v>0</v>
      </c>
      <c r="X420" s="184">
        <v>0</v>
      </c>
      <c r="Y420" s="259">
        <v>2.0499999999999998</v>
      </c>
      <c r="Z420" s="184">
        <f t="shared" si="292"/>
        <v>513</v>
      </c>
      <c r="AA420" s="184">
        <v>0</v>
      </c>
      <c r="AB420" s="184">
        <v>0</v>
      </c>
      <c r="AC420" s="261">
        <v>513</v>
      </c>
      <c r="AD420" s="7"/>
    </row>
    <row r="421" spans="1:30" s="8" customFormat="1" ht="27" customHeight="1" outlineLevel="1" x14ac:dyDescent="0.2">
      <c r="A421" s="175" t="s">
        <v>602</v>
      </c>
      <c r="B421" s="185" t="s">
        <v>829</v>
      </c>
      <c r="C421" s="259">
        <f t="shared" si="290"/>
        <v>2.9499999999999997</v>
      </c>
      <c r="D421" s="184">
        <f t="shared" si="291"/>
        <v>738</v>
      </c>
      <c r="E421" s="152">
        <v>0</v>
      </c>
      <c r="F421" s="116">
        <f t="shared" si="263"/>
        <v>0</v>
      </c>
      <c r="G421" s="184">
        <v>0</v>
      </c>
      <c r="H421" s="184">
        <v>0</v>
      </c>
      <c r="I421" s="184">
        <v>0</v>
      </c>
      <c r="J421" s="152">
        <v>0</v>
      </c>
      <c r="K421" s="116">
        <f t="shared" si="262"/>
        <v>0</v>
      </c>
      <c r="L421" s="184">
        <v>0</v>
      </c>
      <c r="M421" s="184">
        <v>0</v>
      </c>
      <c r="N421" s="184">
        <v>0</v>
      </c>
      <c r="O421" s="259">
        <v>0</v>
      </c>
      <c r="P421" s="184">
        <f t="shared" si="264"/>
        <v>0</v>
      </c>
      <c r="Q421" s="184">
        <v>0</v>
      </c>
      <c r="R421" s="184">
        <v>0</v>
      </c>
      <c r="S421" s="261">
        <v>0</v>
      </c>
      <c r="T421" s="259">
        <v>0</v>
      </c>
      <c r="U421" s="184">
        <v>0</v>
      </c>
      <c r="V421" s="184">
        <v>0</v>
      </c>
      <c r="W421" s="184">
        <v>0</v>
      </c>
      <c r="X421" s="184">
        <v>0</v>
      </c>
      <c r="Y421" s="259">
        <v>2.9499999999999997</v>
      </c>
      <c r="Z421" s="184">
        <f t="shared" si="292"/>
        <v>738</v>
      </c>
      <c r="AA421" s="184">
        <v>0</v>
      </c>
      <c r="AB421" s="184">
        <v>0</v>
      </c>
      <c r="AC421" s="261">
        <v>738</v>
      </c>
      <c r="AD421" s="7"/>
    </row>
    <row r="422" spans="1:30" s="8" customFormat="1" ht="24" customHeight="1" outlineLevel="1" x14ac:dyDescent="0.2">
      <c r="A422" s="175" t="s">
        <v>603</v>
      </c>
      <c r="B422" s="185" t="s">
        <v>830</v>
      </c>
      <c r="C422" s="259">
        <f t="shared" si="290"/>
        <v>5.6499999999999995</v>
      </c>
      <c r="D422" s="184">
        <f t="shared" si="291"/>
        <v>1413</v>
      </c>
      <c r="E422" s="152">
        <v>0</v>
      </c>
      <c r="F422" s="116">
        <f t="shared" si="263"/>
        <v>0</v>
      </c>
      <c r="G422" s="184">
        <v>0</v>
      </c>
      <c r="H422" s="184">
        <v>0</v>
      </c>
      <c r="I422" s="184">
        <v>0</v>
      </c>
      <c r="J422" s="152">
        <v>0</v>
      </c>
      <c r="K422" s="116">
        <f t="shared" si="262"/>
        <v>0</v>
      </c>
      <c r="L422" s="184">
        <v>0</v>
      </c>
      <c r="M422" s="184">
        <v>0</v>
      </c>
      <c r="N422" s="184">
        <v>0</v>
      </c>
      <c r="O422" s="259">
        <v>0</v>
      </c>
      <c r="P422" s="184">
        <f t="shared" si="264"/>
        <v>0</v>
      </c>
      <c r="Q422" s="184">
        <v>0</v>
      </c>
      <c r="R422" s="184">
        <v>0</v>
      </c>
      <c r="S422" s="261">
        <v>0</v>
      </c>
      <c r="T422" s="259">
        <v>0</v>
      </c>
      <c r="U422" s="184">
        <v>0</v>
      </c>
      <c r="V422" s="184">
        <v>0</v>
      </c>
      <c r="W422" s="184">
        <v>0</v>
      </c>
      <c r="X422" s="184">
        <v>0</v>
      </c>
      <c r="Y422" s="259">
        <v>5.6499999999999995</v>
      </c>
      <c r="Z422" s="184">
        <f t="shared" si="292"/>
        <v>1413</v>
      </c>
      <c r="AA422" s="184">
        <v>0</v>
      </c>
      <c r="AB422" s="184">
        <v>0</v>
      </c>
      <c r="AC422" s="261">
        <v>1413</v>
      </c>
      <c r="AD422" s="7"/>
    </row>
    <row r="423" spans="1:30" s="8" customFormat="1" ht="28.15" customHeight="1" outlineLevel="1" x14ac:dyDescent="0.2">
      <c r="A423" s="175" t="s">
        <v>604</v>
      </c>
      <c r="B423" s="185" t="s">
        <v>831</v>
      </c>
      <c r="C423" s="259">
        <f t="shared" si="290"/>
        <v>3.35</v>
      </c>
      <c r="D423" s="184">
        <f t="shared" si="291"/>
        <v>1604</v>
      </c>
      <c r="E423" s="152">
        <v>0</v>
      </c>
      <c r="F423" s="116">
        <f t="shared" si="263"/>
        <v>0</v>
      </c>
      <c r="G423" s="184">
        <v>0</v>
      </c>
      <c r="H423" s="184">
        <v>0</v>
      </c>
      <c r="I423" s="184">
        <v>0</v>
      </c>
      <c r="J423" s="152">
        <v>0</v>
      </c>
      <c r="K423" s="116">
        <f t="shared" si="262"/>
        <v>0</v>
      </c>
      <c r="L423" s="184">
        <v>0</v>
      </c>
      <c r="M423" s="184">
        <v>0</v>
      </c>
      <c r="N423" s="184">
        <v>0</v>
      </c>
      <c r="O423" s="259">
        <v>0</v>
      </c>
      <c r="P423" s="184">
        <f t="shared" si="264"/>
        <v>0</v>
      </c>
      <c r="Q423" s="184">
        <v>0</v>
      </c>
      <c r="R423" s="184">
        <v>0</v>
      </c>
      <c r="S423" s="261">
        <v>0</v>
      </c>
      <c r="T423" s="259">
        <v>0</v>
      </c>
      <c r="U423" s="184">
        <f>V423+W423+X423</f>
        <v>766</v>
      </c>
      <c r="V423" s="184">
        <v>0</v>
      </c>
      <c r="W423" s="184">
        <v>0</v>
      </c>
      <c r="X423" s="184">
        <v>766</v>
      </c>
      <c r="Y423" s="259">
        <v>3.35</v>
      </c>
      <c r="Z423" s="184">
        <f t="shared" si="292"/>
        <v>838</v>
      </c>
      <c r="AA423" s="184">
        <v>0</v>
      </c>
      <c r="AB423" s="184">
        <v>0</v>
      </c>
      <c r="AC423" s="261">
        <v>838</v>
      </c>
      <c r="AD423" s="7"/>
    </row>
    <row r="424" spans="1:30" s="8" customFormat="1" ht="23.45" customHeight="1" outlineLevel="1" x14ac:dyDescent="0.2">
      <c r="A424" s="175" t="s">
        <v>605</v>
      </c>
      <c r="B424" s="185" t="s">
        <v>350</v>
      </c>
      <c r="C424" s="259">
        <f t="shared" si="290"/>
        <v>2.9499999999999997</v>
      </c>
      <c r="D424" s="184">
        <f t="shared" si="291"/>
        <v>738</v>
      </c>
      <c r="E424" s="152">
        <v>0</v>
      </c>
      <c r="F424" s="116">
        <f t="shared" si="263"/>
        <v>0</v>
      </c>
      <c r="G424" s="184">
        <v>0</v>
      </c>
      <c r="H424" s="184">
        <v>0</v>
      </c>
      <c r="I424" s="184">
        <v>0</v>
      </c>
      <c r="J424" s="152">
        <v>0</v>
      </c>
      <c r="K424" s="116">
        <f t="shared" si="262"/>
        <v>0</v>
      </c>
      <c r="L424" s="184">
        <v>0</v>
      </c>
      <c r="M424" s="184">
        <v>0</v>
      </c>
      <c r="N424" s="184">
        <v>0</v>
      </c>
      <c r="O424" s="259">
        <v>0</v>
      </c>
      <c r="P424" s="184">
        <f t="shared" si="264"/>
        <v>0</v>
      </c>
      <c r="Q424" s="184">
        <v>0</v>
      </c>
      <c r="R424" s="184">
        <v>0</v>
      </c>
      <c r="S424" s="261">
        <v>0</v>
      </c>
      <c r="T424" s="259">
        <v>0</v>
      </c>
      <c r="U424" s="184">
        <v>0</v>
      </c>
      <c r="V424" s="184">
        <v>0</v>
      </c>
      <c r="W424" s="184">
        <v>0</v>
      </c>
      <c r="X424" s="184">
        <v>0</v>
      </c>
      <c r="Y424" s="259">
        <v>2.9499999999999997</v>
      </c>
      <c r="Z424" s="184">
        <f t="shared" si="292"/>
        <v>738</v>
      </c>
      <c r="AA424" s="184">
        <v>0</v>
      </c>
      <c r="AB424" s="184">
        <v>0</v>
      </c>
      <c r="AC424" s="261">
        <v>738</v>
      </c>
      <c r="AD424" s="7"/>
    </row>
    <row r="425" spans="1:30" s="8" customFormat="1" ht="24" customHeight="1" outlineLevel="1" x14ac:dyDescent="0.2">
      <c r="A425" s="175" t="s">
        <v>606</v>
      </c>
      <c r="B425" s="185" t="s">
        <v>351</v>
      </c>
      <c r="C425" s="259">
        <f t="shared" si="290"/>
        <v>1.6</v>
      </c>
      <c r="D425" s="184">
        <f t="shared" si="291"/>
        <v>400</v>
      </c>
      <c r="E425" s="152">
        <v>0</v>
      </c>
      <c r="F425" s="116">
        <f t="shared" si="263"/>
        <v>0</v>
      </c>
      <c r="G425" s="184">
        <v>0</v>
      </c>
      <c r="H425" s="184">
        <v>0</v>
      </c>
      <c r="I425" s="184">
        <v>0</v>
      </c>
      <c r="J425" s="152">
        <v>0</v>
      </c>
      <c r="K425" s="116">
        <f t="shared" si="262"/>
        <v>0</v>
      </c>
      <c r="L425" s="184">
        <v>0</v>
      </c>
      <c r="M425" s="184">
        <v>0</v>
      </c>
      <c r="N425" s="184">
        <v>0</v>
      </c>
      <c r="O425" s="259">
        <v>0</v>
      </c>
      <c r="P425" s="184">
        <f t="shared" si="264"/>
        <v>0</v>
      </c>
      <c r="Q425" s="184">
        <v>0</v>
      </c>
      <c r="R425" s="184">
        <v>0</v>
      </c>
      <c r="S425" s="261">
        <v>0</v>
      </c>
      <c r="T425" s="259">
        <v>0</v>
      </c>
      <c r="U425" s="184">
        <v>0</v>
      </c>
      <c r="V425" s="184">
        <v>0</v>
      </c>
      <c r="W425" s="184">
        <v>0</v>
      </c>
      <c r="X425" s="184">
        <v>0</v>
      </c>
      <c r="Y425" s="259">
        <v>1.6</v>
      </c>
      <c r="Z425" s="184">
        <f t="shared" si="292"/>
        <v>400</v>
      </c>
      <c r="AA425" s="184">
        <v>0</v>
      </c>
      <c r="AB425" s="184">
        <v>0</v>
      </c>
      <c r="AC425" s="261">
        <v>400</v>
      </c>
      <c r="AD425" s="7"/>
    </row>
    <row r="426" spans="1:30" s="8" customFormat="1" ht="22.9" customHeight="1" outlineLevel="1" x14ac:dyDescent="0.2">
      <c r="A426" s="175" t="s">
        <v>607</v>
      </c>
      <c r="B426" s="185" t="s">
        <v>352</v>
      </c>
      <c r="C426" s="259">
        <f t="shared" si="290"/>
        <v>1.6</v>
      </c>
      <c r="D426" s="184">
        <f t="shared" si="291"/>
        <v>400</v>
      </c>
      <c r="E426" s="152">
        <v>0</v>
      </c>
      <c r="F426" s="116">
        <f t="shared" si="263"/>
        <v>0</v>
      </c>
      <c r="G426" s="184">
        <v>0</v>
      </c>
      <c r="H426" s="184">
        <v>0</v>
      </c>
      <c r="I426" s="184">
        <v>0</v>
      </c>
      <c r="J426" s="152">
        <v>0</v>
      </c>
      <c r="K426" s="116">
        <f t="shared" si="262"/>
        <v>0</v>
      </c>
      <c r="L426" s="184">
        <v>0</v>
      </c>
      <c r="M426" s="184">
        <v>0</v>
      </c>
      <c r="N426" s="184">
        <v>0</v>
      </c>
      <c r="O426" s="259">
        <v>0</v>
      </c>
      <c r="P426" s="184">
        <f t="shared" si="264"/>
        <v>0</v>
      </c>
      <c r="Q426" s="184">
        <v>0</v>
      </c>
      <c r="R426" s="184">
        <v>0</v>
      </c>
      <c r="S426" s="261">
        <v>0</v>
      </c>
      <c r="T426" s="259">
        <v>0</v>
      </c>
      <c r="U426" s="184">
        <v>0</v>
      </c>
      <c r="V426" s="184">
        <v>0</v>
      </c>
      <c r="W426" s="184">
        <v>0</v>
      </c>
      <c r="X426" s="184">
        <v>0</v>
      </c>
      <c r="Y426" s="259">
        <v>1.6</v>
      </c>
      <c r="Z426" s="184">
        <f t="shared" si="292"/>
        <v>400</v>
      </c>
      <c r="AA426" s="184">
        <v>0</v>
      </c>
      <c r="AB426" s="184">
        <v>0</v>
      </c>
      <c r="AC426" s="261">
        <v>400</v>
      </c>
      <c r="AD426" s="7"/>
    </row>
    <row r="427" spans="1:30" s="8" customFormat="1" ht="22.9" customHeight="1" outlineLevel="1" x14ac:dyDescent="0.2">
      <c r="A427" s="175" t="s">
        <v>608</v>
      </c>
      <c r="B427" s="185" t="s">
        <v>832</v>
      </c>
      <c r="C427" s="259">
        <f t="shared" si="290"/>
        <v>1.6</v>
      </c>
      <c r="D427" s="184">
        <f t="shared" si="291"/>
        <v>400</v>
      </c>
      <c r="E427" s="152">
        <v>0</v>
      </c>
      <c r="F427" s="116">
        <f t="shared" si="263"/>
        <v>0</v>
      </c>
      <c r="G427" s="184">
        <v>0</v>
      </c>
      <c r="H427" s="184">
        <v>0</v>
      </c>
      <c r="I427" s="184">
        <v>0</v>
      </c>
      <c r="J427" s="152">
        <v>0</v>
      </c>
      <c r="K427" s="116">
        <f t="shared" si="262"/>
        <v>0</v>
      </c>
      <c r="L427" s="184">
        <v>0</v>
      </c>
      <c r="M427" s="184">
        <v>0</v>
      </c>
      <c r="N427" s="184">
        <v>0</v>
      </c>
      <c r="O427" s="259">
        <v>0</v>
      </c>
      <c r="P427" s="184">
        <f t="shared" si="264"/>
        <v>0</v>
      </c>
      <c r="Q427" s="184">
        <v>0</v>
      </c>
      <c r="R427" s="184">
        <v>0</v>
      </c>
      <c r="S427" s="261">
        <v>0</v>
      </c>
      <c r="T427" s="259">
        <v>0</v>
      </c>
      <c r="U427" s="184">
        <v>0</v>
      </c>
      <c r="V427" s="184">
        <v>0</v>
      </c>
      <c r="W427" s="184">
        <v>0</v>
      </c>
      <c r="X427" s="184">
        <v>0</v>
      </c>
      <c r="Y427" s="259">
        <v>1.6</v>
      </c>
      <c r="Z427" s="184">
        <f t="shared" si="292"/>
        <v>400</v>
      </c>
      <c r="AA427" s="184">
        <v>0</v>
      </c>
      <c r="AB427" s="184">
        <v>0</v>
      </c>
      <c r="AC427" s="261">
        <v>400</v>
      </c>
      <c r="AD427" s="7"/>
    </row>
    <row r="428" spans="1:30" s="8" customFormat="1" ht="22.15" customHeight="1" outlineLevel="1" x14ac:dyDescent="0.2">
      <c r="A428" s="175" t="s">
        <v>609</v>
      </c>
      <c r="B428" s="185" t="s">
        <v>353</v>
      </c>
      <c r="C428" s="259">
        <f t="shared" si="290"/>
        <v>1.75</v>
      </c>
      <c r="D428" s="184">
        <f t="shared" ref="D428:D440" si="293">F428+K428+P428+Z428+U428</f>
        <v>438</v>
      </c>
      <c r="E428" s="152">
        <v>0</v>
      </c>
      <c r="F428" s="116">
        <f t="shared" si="263"/>
        <v>0</v>
      </c>
      <c r="G428" s="184">
        <v>0</v>
      </c>
      <c r="H428" s="184">
        <v>0</v>
      </c>
      <c r="I428" s="184">
        <v>0</v>
      </c>
      <c r="J428" s="152">
        <v>0</v>
      </c>
      <c r="K428" s="116">
        <f t="shared" si="262"/>
        <v>0</v>
      </c>
      <c r="L428" s="184">
        <v>0</v>
      </c>
      <c r="M428" s="184">
        <v>0</v>
      </c>
      <c r="N428" s="184">
        <v>0</v>
      </c>
      <c r="O428" s="259">
        <v>0</v>
      </c>
      <c r="P428" s="184">
        <f t="shared" si="264"/>
        <v>0</v>
      </c>
      <c r="Q428" s="184">
        <v>0</v>
      </c>
      <c r="R428" s="184">
        <v>0</v>
      </c>
      <c r="S428" s="261">
        <v>0</v>
      </c>
      <c r="T428" s="259">
        <v>0</v>
      </c>
      <c r="U428" s="184">
        <v>0</v>
      </c>
      <c r="V428" s="184">
        <v>0</v>
      </c>
      <c r="W428" s="184">
        <v>0</v>
      </c>
      <c r="X428" s="184">
        <v>0</v>
      </c>
      <c r="Y428" s="259">
        <v>1.75</v>
      </c>
      <c r="Z428" s="184">
        <f t="shared" si="292"/>
        <v>438</v>
      </c>
      <c r="AA428" s="184">
        <v>0</v>
      </c>
      <c r="AB428" s="184">
        <v>0</v>
      </c>
      <c r="AC428" s="261">
        <v>438</v>
      </c>
      <c r="AD428" s="7"/>
    </row>
    <row r="429" spans="1:30" s="8" customFormat="1" ht="22.15" customHeight="1" outlineLevel="1" x14ac:dyDescent="0.2">
      <c r="A429" s="175" t="s">
        <v>610</v>
      </c>
      <c r="B429" s="185" t="s">
        <v>354</v>
      </c>
      <c r="C429" s="259">
        <f t="shared" si="290"/>
        <v>2.9499999999999997</v>
      </c>
      <c r="D429" s="184">
        <f t="shared" si="293"/>
        <v>738</v>
      </c>
      <c r="E429" s="152">
        <v>0</v>
      </c>
      <c r="F429" s="116">
        <f t="shared" si="263"/>
        <v>0</v>
      </c>
      <c r="G429" s="184">
        <v>0</v>
      </c>
      <c r="H429" s="184">
        <v>0</v>
      </c>
      <c r="I429" s="184">
        <v>0</v>
      </c>
      <c r="J429" s="152">
        <v>0</v>
      </c>
      <c r="K429" s="116">
        <f t="shared" si="262"/>
        <v>0</v>
      </c>
      <c r="L429" s="184">
        <v>0</v>
      </c>
      <c r="M429" s="184">
        <v>0</v>
      </c>
      <c r="N429" s="184">
        <v>0</v>
      </c>
      <c r="O429" s="259">
        <v>0</v>
      </c>
      <c r="P429" s="184">
        <f t="shared" si="264"/>
        <v>0</v>
      </c>
      <c r="Q429" s="184">
        <v>0</v>
      </c>
      <c r="R429" s="184">
        <v>0</v>
      </c>
      <c r="S429" s="261">
        <v>0</v>
      </c>
      <c r="T429" s="259">
        <v>0</v>
      </c>
      <c r="U429" s="184">
        <v>0</v>
      </c>
      <c r="V429" s="184">
        <v>0</v>
      </c>
      <c r="W429" s="184">
        <v>0</v>
      </c>
      <c r="X429" s="184">
        <v>0</v>
      </c>
      <c r="Y429" s="259">
        <v>2.9499999999999997</v>
      </c>
      <c r="Z429" s="184">
        <f t="shared" si="292"/>
        <v>738</v>
      </c>
      <c r="AA429" s="184">
        <v>0</v>
      </c>
      <c r="AB429" s="184">
        <v>0</v>
      </c>
      <c r="AC429" s="261">
        <v>738</v>
      </c>
      <c r="AD429" s="7"/>
    </row>
    <row r="430" spans="1:30" s="8" customFormat="1" ht="22.15" customHeight="1" outlineLevel="1" x14ac:dyDescent="0.2">
      <c r="A430" s="175" t="s">
        <v>611</v>
      </c>
      <c r="B430" s="185" t="s">
        <v>355</v>
      </c>
      <c r="C430" s="259">
        <f t="shared" si="290"/>
        <v>1.05</v>
      </c>
      <c r="D430" s="184">
        <f t="shared" si="293"/>
        <v>263</v>
      </c>
      <c r="E430" s="152">
        <v>0</v>
      </c>
      <c r="F430" s="116">
        <f t="shared" si="263"/>
        <v>0</v>
      </c>
      <c r="G430" s="184">
        <v>0</v>
      </c>
      <c r="H430" s="184">
        <v>0</v>
      </c>
      <c r="I430" s="184">
        <v>0</v>
      </c>
      <c r="J430" s="152">
        <v>0</v>
      </c>
      <c r="K430" s="116">
        <f t="shared" si="262"/>
        <v>0</v>
      </c>
      <c r="L430" s="184">
        <v>0</v>
      </c>
      <c r="M430" s="184">
        <v>0</v>
      </c>
      <c r="N430" s="184">
        <v>0</v>
      </c>
      <c r="O430" s="259">
        <v>0</v>
      </c>
      <c r="P430" s="184">
        <f t="shared" si="264"/>
        <v>0</v>
      </c>
      <c r="Q430" s="184">
        <v>0</v>
      </c>
      <c r="R430" s="184">
        <v>0</v>
      </c>
      <c r="S430" s="261">
        <v>0</v>
      </c>
      <c r="T430" s="259">
        <v>0</v>
      </c>
      <c r="U430" s="184">
        <v>0</v>
      </c>
      <c r="V430" s="184">
        <v>0</v>
      </c>
      <c r="W430" s="184">
        <v>0</v>
      </c>
      <c r="X430" s="184">
        <v>0</v>
      </c>
      <c r="Y430" s="259">
        <v>1.05</v>
      </c>
      <c r="Z430" s="184">
        <f t="shared" si="292"/>
        <v>263</v>
      </c>
      <c r="AA430" s="184">
        <v>0</v>
      </c>
      <c r="AB430" s="184">
        <v>0</v>
      </c>
      <c r="AC430" s="261">
        <v>263</v>
      </c>
      <c r="AD430" s="7"/>
    </row>
    <row r="431" spans="1:30" s="8" customFormat="1" ht="28.5" customHeight="1" outlineLevel="1" x14ac:dyDescent="0.2">
      <c r="A431" s="175" t="s">
        <v>612</v>
      </c>
      <c r="B431" s="185" t="s">
        <v>356</v>
      </c>
      <c r="C431" s="259">
        <f t="shared" si="290"/>
        <v>1.1000000000000001</v>
      </c>
      <c r="D431" s="184">
        <f t="shared" si="293"/>
        <v>275</v>
      </c>
      <c r="E431" s="152">
        <v>0</v>
      </c>
      <c r="F431" s="116">
        <f t="shared" si="263"/>
        <v>0</v>
      </c>
      <c r="G431" s="184">
        <v>0</v>
      </c>
      <c r="H431" s="184">
        <v>0</v>
      </c>
      <c r="I431" s="184">
        <v>0</v>
      </c>
      <c r="J431" s="152">
        <v>0</v>
      </c>
      <c r="K431" s="116">
        <f t="shared" si="262"/>
        <v>0</v>
      </c>
      <c r="L431" s="184">
        <v>0</v>
      </c>
      <c r="M431" s="184">
        <v>0</v>
      </c>
      <c r="N431" s="184">
        <v>0</v>
      </c>
      <c r="O431" s="259">
        <v>0</v>
      </c>
      <c r="P431" s="184">
        <f t="shared" si="264"/>
        <v>0</v>
      </c>
      <c r="Q431" s="184">
        <v>0</v>
      </c>
      <c r="R431" s="184">
        <v>0</v>
      </c>
      <c r="S431" s="261">
        <v>0</v>
      </c>
      <c r="T431" s="259">
        <v>0</v>
      </c>
      <c r="U431" s="184">
        <v>0</v>
      </c>
      <c r="V431" s="184">
        <v>0</v>
      </c>
      <c r="W431" s="184">
        <v>0</v>
      </c>
      <c r="X431" s="184">
        <v>0</v>
      </c>
      <c r="Y431" s="259">
        <v>1.1000000000000001</v>
      </c>
      <c r="Z431" s="184">
        <f t="shared" si="292"/>
        <v>275</v>
      </c>
      <c r="AA431" s="184">
        <v>0</v>
      </c>
      <c r="AB431" s="184">
        <v>0</v>
      </c>
      <c r="AC431" s="261">
        <v>275</v>
      </c>
      <c r="AD431" s="7"/>
    </row>
    <row r="432" spans="1:30" s="8" customFormat="1" ht="22.9" customHeight="1" outlineLevel="1" x14ac:dyDescent="0.2">
      <c r="A432" s="175" t="s">
        <v>613</v>
      </c>
      <c r="B432" s="185" t="s">
        <v>357</v>
      </c>
      <c r="C432" s="259">
        <f t="shared" si="290"/>
        <v>1.1000000000000001</v>
      </c>
      <c r="D432" s="184">
        <f t="shared" si="293"/>
        <v>275</v>
      </c>
      <c r="E432" s="152">
        <v>0</v>
      </c>
      <c r="F432" s="116">
        <f t="shared" si="263"/>
        <v>0</v>
      </c>
      <c r="G432" s="184">
        <v>0</v>
      </c>
      <c r="H432" s="184">
        <v>0</v>
      </c>
      <c r="I432" s="184">
        <v>0</v>
      </c>
      <c r="J432" s="152">
        <v>0</v>
      </c>
      <c r="K432" s="116">
        <f t="shared" si="262"/>
        <v>0</v>
      </c>
      <c r="L432" s="184">
        <v>0</v>
      </c>
      <c r="M432" s="184">
        <v>0</v>
      </c>
      <c r="N432" s="184">
        <v>0</v>
      </c>
      <c r="O432" s="259">
        <v>0</v>
      </c>
      <c r="P432" s="184">
        <f t="shared" si="264"/>
        <v>0</v>
      </c>
      <c r="Q432" s="184">
        <v>0</v>
      </c>
      <c r="R432" s="184">
        <v>0</v>
      </c>
      <c r="S432" s="261">
        <v>0</v>
      </c>
      <c r="T432" s="259">
        <v>0</v>
      </c>
      <c r="U432" s="184">
        <v>0</v>
      </c>
      <c r="V432" s="184">
        <v>0</v>
      </c>
      <c r="W432" s="184">
        <v>0</v>
      </c>
      <c r="X432" s="184">
        <v>0</v>
      </c>
      <c r="Y432" s="259">
        <v>1.1000000000000001</v>
      </c>
      <c r="Z432" s="184">
        <f t="shared" si="292"/>
        <v>275</v>
      </c>
      <c r="AA432" s="184">
        <v>0</v>
      </c>
      <c r="AB432" s="184">
        <v>0</v>
      </c>
      <c r="AC432" s="261">
        <v>275</v>
      </c>
      <c r="AD432" s="7"/>
    </row>
    <row r="433" spans="1:30" s="8" customFormat="1" ht="24.6" customHeight="1" outlineLevel="1" x14ac:dyDescent="0.2">
      <c r="A433" s="175" t="s">
        <v>614</v>
      </c>
      <c r="B433" s="185" t="s">
        <v>358</v>
      </c>
      <c r="C433" s="259">
        <f t="shared" si="290"/>
        <v>2.9499999999999997</v>
      </c>
      <c r="D433" s="184">
        <f>F433+K433+P433+Z433+U433</f>
        <v>1505</v>
      </c>
      <c r="E433" s="152">
        <v>0</v>
      </c>
      <c r="F433" s="116">
        <f t="shared" si="263"/>
        <v>0</v>
      </c>
      <c r="G433" s="184">
        <v>0</v>
      </c>
      <c r="H433" s="184">
        <v>0</v>
      </c>
      <c r="I433" s="184">
        <v>0</v>
      </c>
      <c r="J433" s="152">
        <v>0</v>
      </c>
      <c r="K433" s="116">
        <f t="shared" si="262"/>
        <v>0</v>
      </c>
      <c r="L433" s="184">
        <v>0</v>
      </c>
      <c r="M433" s="184">
        <v>0</v>
      </c>
      <c r="N433" s="184">
        <v>0</v>
      </c>
      <c r="O433" s="259">
        <v>0</v>
      </c>
      <c r="P433" s="184">
        <f t="shared" si="264"/>
        <v>0</v>
      </c>
      <c r="Q433" s="184">
        <v>0</v>
      </c>
      <c r="R433" s="184">
        <v>0</v>
      </c>
      <c r="S433" s="261">
        <v>0</v>
      </c>
      <c r="T433" s="259">
        <v>0</v>
      </c>
      <c r="U433" s="184">
        <f>V433+W433+X433</f>
        <v>767</v>
      </c>
      <c r="V433" s="184">
        <v>0</v>
      </c>
      <c r="W433" s="184">
        <v>0</v>
      </c>
      <c r="X433" s="184">
        <v>767</v>
      </c>
      <c r="Y433" s="259">
        <v>2.9499999999999997</v>
      </c>
      <c r="Z433" s="184">
        <f t="shared" si="292"/>
        <v>738</v>
      </c>
      <c r="AA433" s="184">
        <v>0</v>
      </c>
      <c r="AB433" s="184">
        <v>0</v>
      </c>
      <c r="AC433" s="261">
        <v>738</v>
      </c>
      <c r="AD433" s="7"/>
    </row>
    <row r="434" spans="1:30" s="8" customFormat="1" ht="23.45" customHeight="1" outlineLevel="1" x14ac:dyDescent="0.2">
      <c r="A434" s="175" t="s">
        <v>615</v>
      </c>
      <c r="B434" s="185" t="s">
        <v>359</v>
      </c>
      <c r="C434" s="259">
        <f t="shared" si="290"/>
        <v>2.9499999999999997</v>
      </c>
      <c r="D434" s="184">
        <f t="shared" si="293"/>
        <v>1505</v>
      </c>
      <c r="E434" s="152">
        <v>0</v>
      </c>
      <c r="F434" s="116">
        <f t="shared" si="263"/>
        <v>0</v>
      </c>
      <c r="G434" s="184">
        <v>0</v>
      </c>
      <c r="H434" s="184">
        <v>0</v>
      </c>
      <c r="I434" s="184">
        <v>0</v>
      </c>
      <c r="J434" s="152">
        <v>0</v>
      </c>
      <c r="K434" s="116">
        <f t="shared" si="262"/>
        <v>0</v>
      </c>
      <c r="L434" s="184">
        <v>0</v>
      </c>
      <c r="M434" s="184">
        <v>0</v>
      </c>
      <c r="N434" s="184">
        <v>0</v>
      </c>
      <c r="O434" s="259">
        <v>0</v>
      </c>
      <c r="P434" s="184">
        <f t="shared" si="264"/>
        <v>0</v>
      </c>
      <c r="Q434" s="184">
        <v>0</v>
      </c>
      <c r="R434" s="184">
        <v>0</v>
      </c>
      <c r="S434" s="261">
        <v>0</v>
      </c>
      <c r="T434" s="259">
        <v>0</v>
      </c>
      <c r="U434" s="184">
        <f>V434+W434+X434</f>
        <v>767</v>
      </c>
      <c r="V434" s="184">
        <v>0</v>
      </c>
      <c r="W434" s="184">
        <v>0</v>
      </c>
      <c r="X434" s="184">
        <v>767</v>
      </c>
      <c r="Y434" s="259">
        <v>2.9499999999999997</v>
      </c>
      <c r="Z434" s="184">
        <f t="shared" si="292"/>
        <v>738</v>
      </c>
      <c r="AA434" s="184">
        <v>0</v>
      </c>
      <c r="AB434" s="184">
        <v>0</v>
      </c>
      <c r="AC434" s="261">
        <v>738</v>
      </c>
      <c r="AD434" s="7"/>
    </row>
    <row r="435" spans="1:30" s="8" customFormat="1" ht="22.15" customHeight="1" outlineLevel="1" x14ac:dyDescent="0.2">
      <c r="A435" s="175" t="s">
        <v>616</v>
      </c>
      <c r="B435" s="185" t="s">
        <v>833</v>
      </c>
      <c r="C435" s="259">
        <f t="shared" si="290"/>
        <v>3.35</v>
      </c>
      <c r="D435" s="184">
        <f>F435+K435+P435+Z435+U435</f>
        <v>838</v>
      </c>
      <c r="E435" s="152">
        <v>0</v>
      </c>
      <c r="F435" s="116">
        <f t="shared" si="263"/>
        <v>0</v>
      </c>
      <c r="G435" s="184">
        <v>0</v>
      </c>
      <c r="H435" s="184">
        <v>0</v>
      </c>
      <c r="I435" s="184">
        <v>0</v>
      </c>
      <c r="J435" s="152">
        <v>0</v>
      </c>
      <c r="K435" s="116">
        <f t="shared" si="262"/>
        <v>0</v>
      </c>
      <c r="L435" s="184">
        <v>0</v>
      </c>
      <c r="M435" s="184">
        <v>0</v>
      </c>
      <c r="N435" s="184">
        <v>0</v>
      </c>
      <c r="O435" s="259">
        <v>0</v>
      </c>
      <c r="P435" s="184">
        <f t="shared" si="264"/>
        <v>0</v>
      </c>
      <c r="Q435" s="184">
        <v>0</v>
      </c>
      <c r="R435" s="184">
        <v>0</v>
      </c>
      <c r="S435" s="261">
        <v>0</v>
      </c>
      <c r="T435" s="259">
        <v>0</v>
      </c>
      <c r="U435" s="184">
        <v>0</v>
      </c>
      <c r="V435" s="184">
        <v>0</v>
      </c>
      <c r="W435" s="184">
        <v>0</v>
      </c>
      <c r="X435" s="184">
        <v>0</v>
      </c>
      <c r="Y435" s="259">
        <v>3.35</v>
      </c>
      <c r="Z435" s="184">
        <f t="shared" si="292"/>
        <v>838</v>
      </c>
      <c r="AA435" s="184">
        <v>0</v>
      </c>
      <c r="AB435" s="184">
        <v>0</v>
      </c>
      <c r="AC435" s="261">
        <v>838</v>
      </c>
      <c r="AD435" s="7"/>
    </row>
    <row r="436" spans="1:30" s="8" customFormat="1" ht="22.15" customHeight="1" outlineLevel="1" x14ac:dyDescent="0.2">
      <c r="A436" s="175" t="s">
        <v>617</v>
      </c>
      <c r="B436" s="185" t="s">
        <v>360</v>
      </c>
      <c r="C436" s="259">
        <f t="shared" si="290"/>
        <v>3.9000000000000004</v>
      </c>
      <c r="D436" s="184">
        <f>F436+K436+P436+Z436+U436</f>
        <v>975.00000000000011</v>
      </c>
      <c r="E436" s="152">
        <v>0</v>
      </c>
      <c r="F436" s="116">
        <f t="shared" si="263"/>
        <v>0</v>
      </c>
      <c r="G436" s="184">
        <v>0</v>
      </c>
      <c r="H436" s="184">
        <v>0</v>
      </c>
      <c r="I436" s="184">
        <v>0</v>
      </c>
      <c r="J436" s="152">
        <v>0</v>
      </c>
      <c r="K436" s="116">
        <f t="shared" si="262"/>
        <v>0</v>
      </c>
      <c r="L436" s="184">
        <v>0</v>
      </c>
      <c r="M436" s="184">
        <v>0</v>
      </c>
      <c r="N436" s="184">
        <v>0</v>
      </c>
      <c r="O436" s="259">
        <v>0</v>
      </c>
      <c r="P436" s="184">
        <f t="shared" si="264"/>
        <v>0</v>
      </c>
      <c r="Q436" s="184">
        <v>0</v>
      </c>
      <c r="R436" s="184">
        <v>0</v>
      </c>
      <c r="S436" s="261">
        <v>0</v>
      </c>
      <c r="T436" s="259">
        <v>0</v>
      </c>
      <c r="U436" s="184">
        <v>0</v>
      </c>
      <c r="V436" s="184">
        <v>0</v>
      </c>
      <c r="W436" s="184">
        <v>0</v>
      </c>
      <c r="X436" s="184">
        <v>0</v>
      </c>
      <c r="Y436" s="259">
        <v>3.9000000000000004</v>
      </c>
      <c r="Z436" s="184">
        <f t="shared" si="292"/>
        <v>975.00000000000011</v>
      </c>
      <c r="AA436" s="184">
        <v>0</v>
      </c>
      <c r="AB436" s="184">
        <v>0</v>
      </c>
      <c r="AC436" s="261">
        <v>975.00000000000011</v>
      </c>
      <c r="AD436" s="7"/>
    </row>
    <row r="437" spans="1:30" s="8" customFormat="1" ht="46.9" customHeight="1" outlineLevel="1" x14ac:dyDescent="0.2">
      <c r="A437" s="175" t="s">
        <v>618</v>
      </c>
      <c r="B437" s="185" t="s">
        <v>461</v>
      </c>
      <c r="C437" s="259">
        <f t="shared" si="290"/>
        <v>1.25</v>
      </c>
      <c r="D437" s="184">
        <f t="shared" si="293"/>
        <v>313</v>
      </c>
      <c r="E437" s="152">
        <v>0</v>
      </c>
      <c r="F437" s="116">
        <f t="shared" si="263"/>
        <v>0</v>
      </c>
      <c r="G437" s="184">
        <v>0</v>
      </c>
      <c r="H437" s="184">
        <v>0</v>
      </c>
      <c r="I437" s="184">
        <v>0</v>
      </c>
      <c r="J437" s="152">
        <v>0</v>
      </c>
      <c r="K437" s="116">
        <f t="shared" si="262"/>
        <v>0</v>
      </c>
      <c r="L437" s="184">
        <v>0</v>
      </c>
      <c r="M437" s="184">
        <v>0</v>
      </c>
      <c r="N437" s="184">
        <v>0</v>
      </c>
      <c r="O437" s="259">
        <v>0</v>
      </c>
      <c r="P437" s="184">
        <f t="shared" si="264"/>
        <v>0</v>
      </c>
      <c r="Q437" s="184">
        <v>0</v>
      </c>
      <c r="R437" s="184">
        <v>0</v>
      </c>
      <c r="S437" s="261">
        <v>0</v>
      </c>
      <c r="T437" s="259">
        <v>0</v>
      </c>
      <c r="U437" s="184">
        <v>0</v>
      </c>
      <c r="V437" s="184">
        <v>0</v>
      </c>
      <c r="W437" s="184">
        <v>0</v>
      </c>
      <c r="X437" s="184">
        <v>0</v>
      </c>
      <c r="Y437" s="259">
        <v>1.25</v>
      </c>
      <c r="Z437" s="184">
        <f t="shared" si="292"/>
        <v>313</v>
      </c>
      <c r="AA437" s="184">
        <v>0</v>
      </c>
      <c r="AB437" s="184">
        <v>0</v>
      </c>
      <c r="AC437" s="261">
        <v>313</v>
      </c>
      <c r="AD437" s="7"/>
    </row>
    <row r="438" spans="1:30" s="8" customFormat="1" ht="46.9" customHeight="1" outlineLevel="1" x14ac:dyDescent="0.2">
      <c r="A438" s="175" t="s">
        <v>619</v>
      </c>
      <c r="B438" s="185" t="s">
        <v>462</v>
      </c>
      <c r="C438" s="259">
        <f t="shared" si="290"/>
        <v>1.25</v>
      </c>
      <c r="D438" s="184">
        <f t="shared" si="293"/>
        <v>541</v>
      </c>
      <c r="E438" s="152">
        <v>0</v>
      </c>
      <c r="F438" s="116">
        <f t="shared" si="263"/>
        <v>0</v>
      </c>
      <c r="G438" s="184">
        <v>0</v>
      </c>
      <c r="H438" s="184">
        <v>0</v>
      </c>
      <c r="I438" s="184">
        <v>0</v>
      </c>
      <c r="J438" s="152">
        <v>0</v>
      </c>
      <c r="K438" s="116">
        <f t="shared" si="262"/>
        <v>228</v>
      </c>
      <c r="L438" s="184">
        <v>0</v>
      </c>
      <c r="M438" s="184">
        <v>0</v>
      </c>
      <c r="N438" s="184">
        <v>228</v>
      </c>
      <c r="O438" s="259">
        <v>0</v>
      </c>
      <c r="P438" s="184">
        <f t="shared" si="264"/>
        <v>0</v>
      </c>
      <c r="Q438" s="184">
        <v>0</v>
      </c>
      <c r="R438" s="184">
        <v>0</v>
      </c>
      <c r="S438" s="261">
        <v>0</v>
      </c>
      <c r="T438" s="259">
        <v>0</v>
      </c>
      <c r="U438" s="184">
        <v>0</v>
      </c>
      <c r="V438" s="184">
        <v>0</v>
      </c>
      <c r="W438" s="184">
        <v>0</v>
      </c>
      <c r="X438" s="184">
        <v>0</v>
      </c>
      <c r="Y438" s="259">
        <v>1.25</v>
      </c>
      <c r="Z438" s="184">
        <f t="shared" si="292"/>
        <v>313</v>
      </c>
      <c r="AA438" s="184">
        <v>0</v>
      </c>
      <c r="AB438" s="184">
        <v>0</v>
      </c>
      <c r="AC438" s="261">
        <v>313</v>
      </c>
      <c r="AD438" s="7"/>
    </row>
    <row r="439" spans="1:30" s="8" customFormat="1" ht="39.6" customHeight="1" outlineLevel="1" x14ac:dyDescent="0.2">
      <c r="A439" s="175" t="s">
        <v>1161</v>
      </c>
      <c r="B439" s="185" t="s">
        <v>1160</v>
      </c>
      <c r="C439" s="259">
        <f t="shared" si="290"/>
        <v>6.43</v>
      </c>
      <c r="D439" s="184">
        <f t="shared" si="293"/>
        <v>648</v>
      </c>
      <c r="E439" s="152">
        <v>6.43</v>
      </c>
      <c r="F439" s="116">
        <f>G439+H439+I439</f>
        <v>648</v>
      </c>
      <c r="G439" s="184">
        <v>0</v>
      </c>
      <c r="H439" s="184">
        <v>0</v>
      </c>
      <c r="I439" s="184">
        <v>648</v>
      </c>
      <c r="J439" s="152">
        <v>0</v>
      </c>
      <c r="K439" s="116">
        <f t="shared" ref="K439" si="294">SUM(L439:N439)</f>
        <v>0</v>
      </c>
      <c r="L439" s="184">
        <v>0</v>
      </c>
      <c r="M439" s="184">
        <v>0</v>
      </c>
      <c r="N439" s="184">
        <v>0</v>
      </c>
      <c r="O439" s="259">
        <v>0</v>
      </c>
      <c r="P439" s="184">
        <f t="shared" ref="P439" si="295">Q439+R439+S439</f>
        <v>0</v>
      </c>
      <c r="Q439" s="184">
        <v>0</v>
      </c>
      <c r="R439" s="184">
        <v>0</v>
      </c>
      <c r="S439" s="261">
        <v>0</v>
      </c>
      <c r="T439" s="259">
        <v>0</v>
      </c>
      <c r="U439" s="184">
        <v>0</v>
      </c>
      <c r="V439" s="184">
        <v>0</v>
      </c>
      <c r="W439" s="184">
        <v>0</v>
      </c>
      <c r="X439" s="184">
        <v>0</v>
      </c>
      <c r="Y439" s="259">
        <v>0</v>
      </c>
      <c r="Z439" s="184">
        <f t="shared" ref="Z439" si="296">AA439+AB439+AC439</f>
        <v>0</v>
      </c>
      <c r="AA439" s="184">
        <v>0</v>
      </c>
      <c r="AB439" s="184">
        <v>0</v>
      </c>
      <c r="AC439" s="261">
        <v>0</v>
      </c>
      <c r="AD439" s="7"/>
    </row>
    <row r="440" spans="1:30" s="8" customFormat="1" ht="39.6" customHeight="1" outlineLevel="1" x14ac:dyDescent="0.2">
      <c r="A440" s="175" t="s">
        <v>1316</v>
      </c>
      <c r="B440" s="185" t="s">
        <v>1317</v>
      </c>
      <c r="C440" s="259">
        <f t="shared" si="290"/>
        <v>0</v>
      </c>
      <c r="D440" s="184">
        <f t="shared" si="293"/>
        <v>1267</v>
      </c>
      <c r="E440" s="152">
        <v>0</v>
      </c>
      <c r="F440" s="116">
        <f>G440+H440+I440</f>
        <v>1267</v>
      </c>
      <c r="G440" s="184">
        <v>0</v>
      </c>
      <c r="H440" s="184">
        <v>0</v>
      </c>
      <c r="I440" s="184">
        <v>1267</v>
      </c>
      <c r="J440" s="152">
        <v>0</v>
      </c>
      <c r="K440" s="116">
        <f t="shared" ref="K440" si="297">SUM(L440:N440)</f>
        <v>0</v>
      </c>
      <c r="L440" s="184">
        <v>0</v>
      </c>
      <c r="M440" s="184">
        <v>0</v>
      </c>
      <c r="N440" s="184">
        <v>0</v>
      </c>
      <c r="O440" s="259">
        <v>0</v>
      </c>
      <c r="P440" s="184">
        <f t="shared" ref="P440" si="298">Q440+R440+S440</f>
        <v>0</v>
      </c>
      <c r="Q440" s="184">
        <v>0</v>
      </c>
      <c r="R440" s="184">
        <v>0</v>
      </c>
      <c r="S440" s="261">
        <v>0</v>
      </c>
      <c r="T440" s="259">
        <v>0</v>
      </c>
      <c r="U440" s="184">
        <v>0</v>
      </c>
      <c r="V440" s="184">
        <v>0</v>
      </c>
      <c r="W440" s="184">
        <v>0</v>
      </c>
      <c r="X440" s="184">
        <v>0</v>
      </c>
      <c r="Y440" s="259">
        <v>0</v>
      </c>
      <c r="Z440" s="184">
        <f t="shared" ref="Z440" si="299">AA440+AB440+AC440</f>
        <v>0</v>
      </c>
      <c r="AA440" s="184">
        <v>0</v>
      </c>
      <c r="AB440" s="184">
        <v>0</v>
      </c>
      <c r="AC440" s="261">
        <v>0</v>
      </c>
      <c r="AD440" s="7"/>
    </row>
    <row r="441" spans="1:30" s="8" customFormat="1" ht="39.6" customHeight="1" outlineLevel="1" x14ac:dyDescent="0.2">
      <c r="A441" s="175" t="s">
        <v>1578</v>
      </c>
      <c r="B441" s="185" t="s">
        <v>1577</v>
      </c>
      <c r="C441" s="259">
        <f t="shared" ref="C441" si="300">E441+J441+O441+T441+Y441</f>
        <v>0</v>
      </c>
      <c r="D441" s="184">
        <f t="shared" ref="D441" si="301">F441+K441+P441+Z441+U441</f>
        <v>273</v>
      </c>
      <c r="E441" s="152">
        <v>0</v>
      </c>
      <c r="F441" s="116">
        <f>G441+H441+I441</f>
        <v>0</v>
      </c>
      <c r="G441" s="184">
        <v>0</v>
      </c>
      <c r="H441" s="184">
        <v>0</v>
      </c>
      <c r="I441" s="184">
        <v>0</v>
      </c>
      <c r="J441" s="152">
        <v>0</v>
      </c>
      <c r="K441" s="116">
        <f t="shared" ref="K441" si="302">SUM(L441:N441)</f>
        <v>273</v>
      </c>
      <c r="L441" s="184">
        <v>0</v>
      </c>
      <c r="M441" s="184">
        <v>0</v>
      </c>
      <c r="N441" s="184">
        <v>273</v>
      </c>
      <c r="O441" s="259">
        <v>0</v>
      </c>
      <c r="P441" s="184">
        <f t="shared" ref="P441" si="303">Q441+R441+S441</f>
        <v>0</v>
      </c>
      <c r="Q441" s="184">
        <v>0</v>
      </c>
      <c r="R441" s="184">
        <v>0</v>
      </c>
      <c r="S441" s="261">
        <v>0</v>
      </c>
      <c r="T441" s="259">
        <v>0</v>
      </c>
      <c r="U441" s="184">
        <v>0</v>
      </c>
      <c r="V441" s="184">
        <v>0</v>
      </c>
      <c r="W441" s="184">
        <v>0</v>
      </c>
      <c r="X441" s="184">
        <v>0</v>
      </c>
      <c r="Y441" s="259">
        <v>0</v>
      </c>
      <c r="Z441" s="184">
        <f t="shared" ref="Z441" si="304">AA441+AB441+AC441</f>
        <v>0</v>
      </c>
      <c r="AA441" s="184">
        <v>0</v>
      </c>
      <c r="AB441" s="184">
        <v>0</v>
      </c>
      <c r="AC441" s="261">
        <v>0</v>
      </c>
      <c r="AD441" s="7"/>
    </row>
    <row r="442" spans="1:30" s="8" customFormat="1" ht="25.9" customHeight="1" x14ac:dyDescent="0.2">
      <c r="A442" s="214"/>
      <c r="B442" s="186" t="s">
        <v>459</v>
      </c>
      <c r="C442" s="214">
        <f>SUM(C282,C415,C412)</f>
        <v>334.74000000000007</v>
      </c>
      <c r="D442" s="217">
        <f>SUM(D282,D415,D412)</f>
        <v>87463</v>
      </c>
      <c r="E442" s="214">
        <f t="shared" ref="E442:J442" si="305">SUM(E282,E415,E412)</f>
        <v>14.67</v>
      </c>
      <c r="F442" s="217">
        <f>SUM(F282,F415,F412)</f>
        <v>2746</v>
      </c>
      <c r="G442" s="217">
        <f t="shared" si="305"/>
        <v>0</v>
      </c>
      <c r="H442" s="217">
        <f t="shared" si="305"/>
        <v>0</v>
      </c>
      <c r="I442" s="217">
        <f>SUM(I282,I415,I412)</f>
        <v>2746</v>
      </c>
      <c r="J442" s="214">
        <f t="shared" si="305"/>
        <v>0</v>
      </c>
      <c r="K442" s="217">
        <f t="shared" si="262"/>
        <v>1074</v>
      </c>
      <c r="L442" s="217">
        <f>SUM(L282,L415,L412)</f>
        <v>0</v>
      </c>
      <c r="M442" s="217">
        <f>SUM(M282,M415,M412)</f>
        <v>0</v>
      </c>
      <c r="N442" s="217">
        <f>SUM(N282,N415,N412)</f>
        <v>1074</v>
      </c>
      <c r="O442" s="214">
        <f>SUM(O282,O415,O412)</f>
        <v>0</v>
      </c>
      <c r="P442" s="217">
        <f t="shared" si="264"/>
        <v>763</v>
      </c>
      <c r="Q442" s="217">
        <f>SUM(Q282,Q415,Q412)</f>
        <v>0</v>
      </c>
      <c r="R442" s="217">
        <f>SUM(R282,R415,R412)</f>
        <v>0</v>
      </c>
      <c r="S442" s="217">
        <f>SUM(S282,S415,S412)</f>
        <v>763</v>
      </c>
      <c r="T442" s="214">
        <f>SUM(T282,T415,T412)</f>
        <v>0</v>
      </c>
      <c r="U442" s="217">
        <f t="shared" si="265"/>
        <v>2300</v>
      </c>
      <c r="V442" s="217">
        <f t="shared" ref="V442:AC442" si="306">SUM(V282,V415,V412)</f>
        <v>0</v>
      </c>
      <c r="W442" s="217">
        <f t="shared" si="306"/>
        <v>0</v>
      </c>
      <c r="X442" s="217">
        <f t="shared" si="306"/>
        <v>2300</v>
      </c>
      <c r="Y442" s="214">
        <f t="shared" si="306"/>
        <v>320.07000000000011</v>
      </c>
      <c r="Z442" s="217">
        <f t="shared" si="306"/>
        <v>80580</v>
      </c>
      <c r="AA442" s="217">
        <f t="shared" si="306"/>
        <v>0</v>
      </c>
      <c r="AB442" s="217">
        <f t="shared" si="306"/>
        <v>0</v>
      </c>
      <c r="AC442" s="217">
        <f t="shared" si="306"/>
        <v>80580</v>
      </c>
      <c r="AD442" s="7"/>
    </row>
    <row r="443" spans="1:30" s="8" customFormat="1" ht="24" customHeight="1" x14ac:dyDescent="0.2">
      <c r="A443" s="182" t="s">
        <v>466</v>
      </c>
      <c r="B443" s="187" t="s">
        <v>361</v>
      </c>
      <c r="C443" s="218"/>
      <c r="D443" s="184"/>
      <c r="E443" s="152"/>
      <c r="F443" s="116"/>
      <c r="G443" s="188"/>
      <c r="H443" s="188"/>
      <c r="I443" s="188"/>
      <c r="J443" s="163"/>
      <c r="K443" s="116">
        <f t="shared" si="262"/>
        <v>0</v>
      </c>
      <c r="L443" s="188"/>
      <c r="M443" s="188"/>
      <c r="N443" s="188"/>
      <c r="O443" s="218"/>
      <c r="P443" s="184"/>
      <c r="Q443" s="188"/>
      <c r="R443" s="188"/>
      <c r="S443" s="219"/>
      <c r="T443" s="218"/>
      <c r="U443" s="184"/>
      <c r="V443" s="188"/>
      <c r="W443" s="188"/>
      <c r="X443" s="219"/>
      <c r="Y443" s="218"/>
      <c r="Z443" s="184"/>
      <c r="AA443" s="184"/>
      <c r="AB443" s="184"/>
      <c r="AC443" s="219"/>
      <c r="AD443" s="7"/>
    </row>
    <row r="444" spans="1:30" s="8" customFormat="1" ht="34.15" customHeight="1" outlineLevel="1" x14ac:dyDescent="0.2">
      <c r="A444" s="214"/>
      <c r="B444" s="189" t="s">
        <v>456</v>
      </c>
      <c r="C444" s="215">
        <f>SUM(C445:C449)</f>
        <v>14.030000000000001</v>
      </c>
      <c r="D444" s="216">
        <f t="shared" ref="D444:S444" si="307">SUM(D445:D449)</f>
        <v>4348</v>
      </c>
      <c r="E444" s="215">
        <f t="shared" si="307"/>
        <v>0</v>
      </c>
      <c r="F444" s="216">
        <f t="shared" si="307"/>
        <v>0</v>
      </c>
      <c r="G444" s="216">
        <f t="shared" si="307"/>
        <v>0</v>
      </c>
      <c r="H444" s="216">
        <f t="shared" si="307"/>
        <v>0</v>
      </c>
      <c r="I444" s="216">
        <f t="shared" si="307"/>
        <v>0</v>
      </c>
      <c r="J444" s="215">
        <f t="shared" si="307"/>
        <v>0</v>
      </c>
      <c r="K444" s="216">
        <f t="shared" si="262"/>
        <v>0</v>
      </c>
      <c r="L444" s="216">
        <f t="shared" si="307"/>
        <v>0</v>
      </c>
      <c r="M444" s="216">
        <f t="shared" si="307"/>
        <v>0</v>
      </c>
      <c r="N444" s="216">
        <f t="shared" si="307"/>
        <v>0</v>
      </c>
      <c r="O444" s="215">
        <f t="shared" si="307"/>
        <v>0</v>
      </c>
      <c r="P444" s="183">
        <f t="shared" si="264"/>
        <v>0</v>
      </c>
      <c r="Q444" s="216">
        <f t="shared" si="307"/>
        <v>0</v>
      </c>
      <c r="R444" s="216">
        <f t="shared" si="307"/>
        <v>0</v>
      </c>
      <c r="S444" s="216">
        <f t="shared" si="307"/>
        <v>0</v>
      </c>
      <c r="T444" s="215">
        <v>0</v>
      </c>
      <c r="U444" s="183">
        <v>0</v>
      </c>
      <c r="V444" s="183">
        <v>0</v>
      </c>
      <c r="W444" s="183">
        <v>0</v>
      </c>
      <c r="X444" s="183">
        <v>0</v>
      </c>
      <c r="Y444" s="215">
        <f>SUM(Y445:Y449)</f>
        <v>14.030000000000001</v>
      </c>
      <c r="Z444" s="183">
        <f t="shared" ref="Z444:Z475" si="308">AA444+AB444+AC444</f>
        <v>4348</v>
      </c>
      <c r="AA444" s="216">
        <f>SUM(AA445:AA449)</f>
        <v>0</v>
      </c>
      <c r="AB444" s="216">
        <f>SUM(AB445:AB449)</f>
        <v>0</v>
      </c>
      <c r="AC444" s="216">
        <f>SUM(AC445:AC449)</f>
        <v>4348</v>
      </c>
      <c r="AD444" s="7"/>
    </row>
    <row r="445" spans="1:30" s="8" customFormat="1" ht="27" customHeight="1" outlineLevel="1" x14ac:dyDescent="0.2">
      <c r="A445" s="175" t="s">
        <v>620</v>
      </c>
      <c r="B445" s="165" t="s">
        <v>363</v>
      </c>
      <c r="C445" s="259">
        <f>E445+J445+O445+Y445+T445</f>
        <v>4.2300000000000004</v>
      </c>
      <c r="D445" s="184">
        <f>F445+K445+P445+Z445+U445</f>
        <v>1310</v>
      </c>
      <c r="E445" s="152">
        <v>0</v>
      </c>
      <c r="F445" s="116">
        <f t="shared" si="263"/>
        <v>0</v>
      </c>
      <c r="G445" s="184">
        <v>0</v>
      </c>
      <c r="H445" s="184">
        <v>0</v>
      </c>
      <c r="I445" s="184">
        <v>0</v>
      </c>
      <c r="J445" s="152">
        <v>0</v>
      </c>
      <c r="K445" s="116">
        <f t="shared" si="262"/>
        <v>0</v>
      </c>
      <c r="L445" s="184">
        <v>0</v>
      </c>
      <c r="M445" s="184">
        <v>0</v>
      </c>
      <c r="N445" s="184">
        <v>0</v>
      </c>
      <c r="O445" s="259">
        <v>0</v>
      </c>
      <c r="P445" s="184">
        <f t="shared" si="264"/>
        <v>0</v>
      </c>
      <c r="Q445" s="184">
        <v>0</v>
      </c>
      <c r="R445" s="184">
        <v>0</v>
      </c>
      <c r="S445" s="261">
        <v>0</v>
      </c>
      <c r="T445" s="259">
        <v>0</v>
      </c>
      <c r="U445" s="184">
        <v>0</v>
      </c>
      <c r="V445" s="184">
        <v>0</v>
      </c>
      <c r="W445" s="184">
        <v>0</v>
      </c>
      <c r="X445" s="184">
        <v>0</v>
      </c>
      <c r="Y445" s="259">
        <f>ROUND(4.225,2)</f>
        <v>4.2300000000000004</v>
      </c>
      <c r="Z445" s="184">
        <f t="shared" si="308"/>
        <v>1310</v>
      </c>
      <c r="AA445" s="184">
        <v>0</v>
      </c>
      <c r="AB445" s="184">
        <v>0</v>
      </c>
      <c r="AC445" s="261">
        <v>1310</v>
      </c>
      <c r="AD445" s="7"/>
    </row>
    <row r="446" spans="1:30" s="8" customFormat="1" ht="37.9" customHeight="1" outlineLevel="1" x14ac:dyDescent="0.2">
      <c r="A446" s="175" t="s">
        <v>621</v>
      </c>
      <c r="B446" s="165" t="s">
        <v>364</v>
      </c>
      <c r="C446" s="259">
        <f t="shared" ref="C446:C448" si="309">E446+J446+O446+Y446+T446</f>
        <v>1</v>
      </c>
      <c r="D446" s="184">
        <f t="shared" ref="D446:D449" si="310">F446+K446+P446+Z446+U446</f>
        <v>310</v>
      </c>
      <c r="E446" s="152">
        <v>0</v>
      </c>
      <c r="F446" s="116">
        <f t="shared" si="263"/>
        <v>0</v>
      </c>
      <c r="G446" s="184">
        <v>0</v>
      </c>
      <c r="H446" s="184">
        <v>0</v>
      </c>
      <c r="I446" s="184">
        <v>0</v>
      </c>
      <c r="J446" s="152">
        <v>0</v>
      </c>
      <c r="K446" s="116">
        <f t="shared" si="262"/>
        <v>0</v>
      </c>
      <c r="L446" s="184">
        <v>0</v>
      </c>
      <c r="M446" s="184">
        <v>0</v>
      </c>
      <c r="N446" s="184">
        <v>0</v>
      </c>
      <c r="O446" s="259">
        <v>0</v>
      </c>
      <c r="P446" s="184">
        <f t="shared" si="264"/>
        <v>0</v>
      </c>
      <c r="Q446" s="184">
        <v>0</v>
      </c>
      <c r="R446" s="184">
        <v>0</v>
      </c>
      <c r="S446" s="261">
        <v>0</v>
      </c>
      <c r="T446" s="259">
        <v>0</v>
      </c>
      <c r="U446" s="184">
        <v>0</v>
      </c>
      <c r="V446" s="184">
        <v>0</v>
      </c>
      <c r="W446" s="184">
        <v>0</v>
      </c>
      <c r="X446" s="184">
        <v>0</v>
      </c>
      <c r="Y446" s="259">
        <v>1</v>
      </c>
      <c r="Z446" s="184">
        <f t="shared" si="308"/>
        <v>310</v>
      </c>
      <c r="AA446" s="184">
        <v>0</v>
      </c>
      <c r="AB446" s="184">
        <v>0</v>
      </c>
      <c r="AC446" s="261">
        <v>310</v>
      </c>
      <c r="AD446" s="7"/>
    </row>
    <row r="447" spans="1:30" s="8" customFormat="1" ht="46.9" customHeight="1" outlineLevel="1" x14ac:dyDescent="0.2">
      <c r="A447" s="175" t="s">
        <v>622</v>
      </c>
      <c r="B447" s="165" t="s">
        <v>427</v>
      </c>
      <c r="C447" s="259">
        <f t="shared" si="309"/>
        <v>1</v>
      </c>
      <c r="D447" s="184">
        <f t="shared" si="310"/>
        <v>310</v>
      </c>
      <c r="E447" s="152">
        <v>0</v>
      </c>
      <c r="F447" s="116">
        <f t="shared" si="263"/>
        <v>0</v>
      </c>
      <c r="G447" s="184">
        <v>0</v>
      </c>
      <c r="H447" s="184">
        <v>0</v>
      </c>
      <c r="I447" s="184">
        <v>0</v>
      </c>
      <c r="J447" s="152">
        <v>0</v>
      </c>
      <c r="K447" s="116">
        <f t="shared" si="262"/>
        <v>0</v>
      </c>
      <c r="L447" s="184">
        <v>0</v>
      </c>
      <c r="M447" s="184">
        <v>0</v>
      </c>
      <c r="N447" s="184">
        <v>0</v>
      </c>
      <c r="O447" s="259">
        <v>0</v>
      </c>
      <c r="P447" s="184">
        <f t="shared" si="264"/>
        <v>0</v>
      </c>
      <c r="Q447" s="184">
        <v>0</v>
      </c>
      <c r="R447" s="184">
        <v>0</v>
      </c>
      <c r="S447" s="261">
        <v>0</v>
      </c>
      <c r="T447" s="259">
        <v>0</v>
      </c>
      <c r="U447" s="184">
        <v>0</v>
      </c>
      <c r="V447" s="184">
        <v>0</v>
      </c>
      <c r="W447" s="184">
        <v>0</v>
      </c>
      <c r="X447" s="184">
        <v>0</v>
      </c>
      <c r="Y447" s="259">
        <v>1</v>
      </c>
      <c r="Z447" s="184">
        <f t="shared" si="308"/>
        <v>310</v>
      </c>
      <c r="AA447" s="184">
        <v>0</v>
      </c>
      <c r="AB447" s="184">
        <v>0</v>
      </c>
      <c r="AC447" s="261">
        <v>310</v>
      </c>
      <c r="AD447" s="7"/>
    </row>
    <row r="448" spans="1:30" s="8" customFormat="1" ht="28.15" customHeight="1" outlineLevel="1" x14ac:dyDescent="0.2">
      <c r="A448" s="175" t="s">
        <v>623</v>
      </c>
      <c r="B448" s="165" t="s">
        <v>428</v>
      </c>
      <c r="C448" s="259">
        <f t="shared" si="309"/>
        <v>3.3000000000000003</v>
      </c>
      <c r="D448" s="184">
        <f t="shared" si="310"/>
        <v>1023.0000000000001</v>
      </c>
      <c r="E448" s="152">
        <v>0</v>
      </c>
      <c r="F448" s="116">
        <f t="shared" si="263"/>
        <v>0</v>
      </c>
      <c r="G448" s="184">
        <v>0</v>
      </c>
      <c r="H448" s="184">
        <v>0</v>
      </c>
      <c r="I448" s="184">
        <v>0</v>
      </c>
      <c r="J448" s="152">
        <v>0</v>
      </c>
      <c r="K448" s="116">
        <f t="shared" si="262"/>
        <v>0</v>
      </c>
      <c r="L448" s="184">
        <v>0</v>
      </c>
      <c r="M448" s="184">
        <v>0</v>
      </c>
      <c r="N448" s="184">
        <v>0</v>
      </c>
      <c r="O448" s="259">
        <v>0</v>
      </c>
      <c r="P448" s="184">
        <f t="shared" si="264"/>
        <v>0</v>
      </c>
      <c r="Q448" s="184">
        <v>0</v>
      </c>
      <c r="R448" s="184">
        <v>0</v>
      </c>
      <c r="S448" s="261">
        <v>0</v>
      </c>
      <c r="T448" s="259">
        <v>0</v>
      </c>
      <c r="U448" s="184">
        <v>0</v>
      </c>
      <c r="V448" s="184">
        <v>0</v>
      </c>
      <c r="W448" s="184">
        <v>0</v>
      </c>
      <c r="X448" s="184">
        <v>0</v>
      </c>
      <c r="Y448" s="259">
        <v>3.3000000000000003</v>
      </c>
      <c r="Z448" s="184">
        <f t="shared" si="308"/>
        <v>1023.0000000000001</v>
      </c>
      <c r="AA448" s="184">
        <v>0</v>
      </c>
      <c r="AB448" s="184">
        <v>0</v>
      </c>
      <c r="AC448" s="261">
        <v>1023.0000000000001</v>
      </c>
      <c r="AD448" s="7"/>
    </row>
    <row r="449" spans="1:30" s="8" customFormat="1" ht="28.15" customHeight="1" outlineLevel="1" x14ac:dyDescent="0.2">
      <c r="A449" s="175" t="s">
        <v>624</v>
      </c>
      <c r="B449" s="165" t="s">
        <v>458</v>
      </c>
      <c r="C449" s="259">
        <f>E449+J449+O449+Y449+T449</f>
        <v>4.5</v>
      </c>
      <c r="D449" s="184">
        <f t="shared" si="310"/>
        <v>1395</v>
      </c>
      <c r="E449" s="152">
        <v>0</v>
      </c>
      <c r="F449" s="116">
        <f t="shared" si="263"/>
        <v>0</v>
      </c>
      <c r="G449" s="184">
        <v>0</v>
      </c>
      <c r="H449" s="184">
        <v>0</v>
      </c>
      <c r="I449" s="184">
        <v>0</v>
      </c>
      <c r="J449" s="152">
        <v>0</v>
      </c>
      <c r="K449" s="116">
        <f t="shared" si="262"/>
        <v>0</v>
      </c>
      <c r="L449" s="184">
        <v>0</v>
      </c>
      <c r="M449" s="184">
        <v>0</v>
      </c>
      <c r="N449" s="184">
        <v>0</v>
      </c>
      <c r="O449" s="259">
        <v>0</v>
      </c>
      <c r="P449" s="184">
        <f t="shared" si="264"/>
        <v>0</v>
      </c>
      <c r="Q449" s="184">
        <v>0</v>
      </c>
      <c r="R449" s="184">
        <v>0</v>
      </c>
      <c r="S449" s="261">
        <v>0</v>
      </c>
      <c r="T449" s="259">
        <v>0</v>
      </c>
      <c r="U449" s="184">
        <v>0</v>
      </c>
      <c r="V449" s="184">
        <v>0</v>
      </c>
      <c r="W449" s="184">
        <v>0</v>
      </c>
      <c r="X449" s="184">
        <v>0</v>
      </c>
      <c r="Y449" s="259">
        <v>4.5</v>
      </c>
      <c r="Z449" s="184">
        <f t="shared" si="308"/>
        <v>1395</v>
      </c>
      <c r="AA449" s="184">
        <v>0</v>
      </c>
      <c r="AB449" s="184">
        <v>0</v>
      </c>
      <c r="AC449" s="261">
        <v>1395</v>
      </c>
      <c r="AD449" s="7"/>
    </row>
    <row r="450" spans="1:30" s="8" customFormat="1" ht="28.9" customHeight="1" outlineLevel="1" x14ac:dyDescent="0.2">
      <c r="A450" s="182"/>
      <c r="B450" s="189" t="s">
        <v>455</v>
      </c>
      <c r="C450" s="215">
        <f>SUM(C451:C456)</f>
        <v>22.95</v>
      </c>
      <c r="D450" s="216">
        <f t="shared" ref="D450:S450" si="311">SUM(D451:D456)</f>
        <v>8594</v>
      </c>
      <c r="E450" s="215">
        <f t="shared" si="311"/>
        <v>0</v>
      </c>
      <c r="F450" s="216">
        <f t="shared" si="311"/>
        <v>0</v>
      </c>
      <c r="G450" s="216">
        <f t="shared" si="311"/>
        <v>0</v>
      </c>
      <c r="H450" s="216">
        <f t="shared" si="311"/>
        <v>0</v>
      </c>
      <c r="I450" s="216">
        <f t="shared" si="311"/>
        <v>0</v>
      </c>
      <c r="J450" s="215">
        <f t="shared" si="311"/>
        <v>0</v>
      </c>
      <c r="K450" s="216">
        <f t="shared" si="262"/>
        <v>0</v>
      </c>
      <c r="L450" s="216">
        <f t="shared" si="311"/>
        <v>0</v>
      </c>
      <c r="M450" s="216">
        <f t="shared" si="311"/>
        <v>0</v>
      </c>
      <c r="N450" s="216">
        <f t="shared" si="311"/>
        <v>0</v>
      </c>
      <c r="O450" s="215">
        <f t="shared" si="311"/>
        <v>0</v>
      </c>
      <c r="P450" s="183">
        <f t="shared" si="264"/>
        <v>1250</v>
      </c>
      <c r="Q450" s="216">
        <f>SUM(Q451:Q456)</f>
        <v>0</v>
      </c>
      <c r="R450" s="216">
        <f>SUM(R451:R456)</f>
        <v>0</v>
      </c>
      <c r="S450" s="216">
        <f t="shared" si="311"/>
        <v>1250</v>
      </c>
      <c r="T450" s="215">
        <v>0</v>
      </c>
      <c r="U450" s="183">
        <v>0</v>
      </c>
      <c r="V450" s="183">
        <v>0</v>
      </c>
      <c r="W450" s="183">
        <v>0</v>
      </c>
      <c r="X450" s="183">
        <v>0</v>
      </c>
      <c r="Y450" s="215">
        <f>SUM(Y451:Y456)</f>
        <v>22.95</v>
      </c>
      <c r="Z450" s="183">
        <f t="shared" si="308"/>
        <v>7344</v>
      </c>
      <c r="AA450" s="216">
        <f>SUM(AA451:AA456)</f>
        <v>0</v>
      </c>
      <c r="AB450" s="216">
        <f>SUM(AB451:AB456)</f>
        <v>0</v>
      </c>
      <c r="AC450" s="216">
        <f>SUM(AC451:AC456)</f>
        <v>7344</v>
      </c>
      <c r="AD450" s="7"/>
    </row>
    <row r="451" spans="1:30" s="8" customFormat="1" ht="27" customHeight="1" outlineLevel="1" x14ac:dyDescent="0.2">
      <c r="A451" s="175" t="s">
        <v>625</v>
      </c>
      <c r="B451" s="165" t="s">
        <v>454</v>
      </c>
      <c r="C451" s="259">
        <f>E451+J451+O451+Y451+T451</f>
        <v>2.15</v>
      </c>
      <c r="D451" s="184">
        <f>F451+K451+P451+Z451+U451</f>
        <v>688</v>
      </c>
      <c r="E451" s="152">
        <v>0</v>
      </c>
      <c r="F451" s="116">
        <f t="shared" si="263"/>
        <v>0</v>
      </c>
      <c r="G451" s="184">
        <v>0</v>
      </c>
      <c r="H451" s="184">
        <v>0</v>
      </c>
      <c r="I451" s="184">
        <v>0</v>
      </c>
      <c r="J451" s="152">
        <v>0</v>
      </c>
      <c r="K451" s="116">
        <f t="shared" si="262"/>
        <v>0</v>
      </c>
      <c r="L451" s="184">
        <v>0</v>
      </c>
      <c r="M451" s="184">
        <v>0</v>
      </c>
      <c r="N451" s="184">
        <v>0</v>
      </c>
      <c r="O451" s="259">
        <v>0</v>
      </c>
      <c r="P451" s="184">
        <f t="shared" ref="P451:P456" si="312">Q451+R451+S451</f>
        <v>0</v>
      </c>
      <c r="Q451" s="184">
        <v>0</v>
      </c>
      <c r="R451" s="184">
        <v>0</v>
      </c>
      <c r="S451" s="261">
        <v>0</v>
      </c>
      <c r="T451" s="259">
        <v>0</v>
      </c>
      <c r="U451" s="184">
        <v>0</v>
      </c>
      <c r="V451" s="184">
        <v>0</v>
      </c>
      <c r="W451" s="184">
        <v>0</v>
      </c>
      <c r="X451" s="184">
        <v>0</v>
      </c>
      <c r="Y451" s="259">
        <v>2.15</v>
      </c>
      <c r="Z451" s="184">
        <f t="shared" si="308"/>
        <v>688</v>
      </c>
      <c r="AA451" s="184">
        <v>0</v>
      </c>
      <c r="AB451" s="184">
        <v>0</v>
      </c>
      <c r="AC451" s="261">
        <v>688</v>
      </c>
      <c r="AD451" s="7"/>
    </row>
    <row r="452" spans="1:30" s="8" customFormat="1" ht="22.15" customHeight="1" outlineLevel="1" x14ac:dyDescent="0.2">
      <c r="A452" s="175" t="s">
        <v>626</v>
      </c>
      <c r="B452" s="165" t="s">
        <v>365</v>
      </c>
      <c r="C452" s="259">
        <f t="shared" ref="C452:C456" si="313">E452+J452+O452+Y452+T452</f>
        <v>7</v>
      </c>
      <c r="D452" s="184">
        <f t="shared" ref="D452:D456" si="314">F452+K452+P452+Z452+U452</f>
        <v>2240</v>
      </c>
      <c r="E452" s="152">
        <v>0</v>
      </c>
      <c r="F452" s="116">
        <f t="shared" si="263"/>
        <v>0</v>
      </c>
      <c r="G452" s="184">
        <v>0</v>
      </c>
      <c r="H452" s="184">
        <v>0</v>
      </c>
      <c r="I452" s="184">
        <v>0</v>
      </c>
      <c r="J452" s="152">
        <v>0</v>
      </c>
      <c r="K452" s="116">
        <f t="shared" si="262"/>
        <v>0</v>
      </c>
      <c r="L452" s="184">
        <v>0</v>
      </c>
      <c r="M452" s="184">
        <v>0</v>
      </c>
      <c r="N452" s="184">
        <v>0</v>
      </c>
      <c r="O452" s="259">
        <v>0</v>
      </c>
      <c r="P452" s="184">
        <f t="shared" si="312"/>
        <v>0</v>
      </c>
      <c r="Q452" s="184">
        <v>0</v>
      </c>
      <c r="R452" s="184">
        <v>0</v>
      </c>
      <c r="S452" s="261">
        <v>0</v>
      </c>
      <c r="T452" s="259">
        <v>0</v>
      </c>
      <c r="U452" s="184">
        <v>0</v>
      </c>
      <c r="V452" s="184">
        <v>0</v>
      </c>
      <c r="W452" s="184">
        <v>0</v>
      </c>
      <c r="X452" s="184">
        <v>0</v>
      </c>
      <c r="Y452" s="259">
        <v>7</v>
      </c>
      <c r="Z452" s="184">
        <f t="shared" si="308"/>
        <v>2240</v>
      </c>
      <c r="AA452" s="184">
        <v>0</v>
      </c>
      <c r="AB452" s="184">
        <v>0</v>
      </c>
      <c r="AC452" s="261">
        <v>2240</v>
      </c>
      <c r="AD452" s="7"/>
    </row>
    <row r="453" spans="1:30" s="8" customFormat="1" ht="26.45" customHeight="1" outlineLevel="1" x14ac:dyDescent="0.2">
      <c r="A453" s="175" t="s">
        <v>627</v>
      </c>
      <c r="B453" s="165" t="s">
        <v>366</v>
      </c>
      <c r="C453" s="259">
        <f t="shared" si="313"/>
        <v>3.75</v>
      </c>
      <c r="D453" s="184">
        <f t="shared" si="314"/>
        <v>1200</v>
      </c>
      <c r="E453" s="152">
        <v>0</v>
      </c>
      <c r="F453" s="116">
        <f t="shared" si="263"/>
        <v>0</v>
      </c>
      <c r="G453" s="184">
        <v>0</v>
      </c>
      <c r="H453" s="184">
        <v>0</v>
      </c>
      <c r="I453" s="184">
        <v>0</v>
      </c>
      <c r="J453" s="152">
        <v>0</v>
      </c>
      <c r="K453" s="116">
        <f t="shared" si="262"/>
        <v>0</v>
      </c>
      <c r="L453" s="184">
        <v>0</v>
      </c>
      <c r="M453" s="184">
        <v>0</v>
      </c>
      <c r="N453" s="184">
        <v>0</v>
      </c>
      <c r="O453" s="259">
        <v>0</v>
      </c>
      <c r="P453" s="184">
        <f t="shared" si="312"/>
        <v>0</v>
      </c>
      <c r="Q453" s="184">
        <v>0</v>
      </c>
      <c r="R453" s="184">
        <v>0</v>
      </c>
      <c r="S453" s="261">
        <v>0</v>
      </c>
      <c r="T453" s="259">
        <v>0</v>
      </c>
      <c r="U453" s="184">
        <v>0</v>
      </c>
      <c r="V453" s="184">
        <v>0</v>
      </c>
      <c r="W453" s="184">
        <v>0</v>
      </c>
      <c r="X453" s="184">
        <v>0</v>
      </c>
      <c r="Y453" s="259">
        <v>3.75</v>
      </c>
      <c r="Z453" s="184">
        <f t="shared" si="308"/>
        <v>1200</v>
      </c>
      <c r="AA453" s="184">
        <v>0</v>
      </c>
      <c r="AB453" s="184">
        <v>0</v>
      </c>
      <c r="AC453" s="261">
        <v>1200</v>
      </c>
      <c r="AD453" s="7"/>
    </row>
    <row r="454" spans="1:30" s="8" customFormat="1" ht="36" customHeight="1" outlineLevel="1" x14ac:dyDescent="0.2">
      <c r="A454" s="175" t="s">
        <v>628</v>
      </c>
      <c r="B454" s="165" t="s">
        <v>367</v>
      </c>
      <c r="C454" s="259">
        <f t="shared" si="313"/>
        <v>4</v>
      </c>
      <c r="D454" s="184">
        <f t="shared" si="314"/>
        <v>2530</v>
      </c>
      <c r="E454" s="152">
        <v>0</v>
      </c>
      <c r="F454" s="116">
        <f t="shared" si="263"/>
        <v>0</v>
      </c>
      <c r="G454" s="184">
        <v>0</v>
      </c>
      <c r="H454" s="184">
        <v>0</v>
      </c>
      <c r="I454" s="184">
        <v>0</v>
      </c>
      <c r="J454" s="152">
        <v>0</v>
      </c>
      <c r="K454" s="116">
        <f t="shared" si="262"/>
        <v>0</v>
      </c>
      <c r="L454" s="184">
        <v>0</v>
      </c>
      <c r="M454" s="184">
        <v>0</v>
      </c>
      <c r="N454" s="184">
        <v>0</v>
      </c>
      <c r="O454" s="259">
        <v>0</v>
      </c>
      <c r="P454" s="184">
        <f t="shared" si="312"/>
        <v>1250</v>
      </c>
      <c r="Q454" s="184">
        <v>0</v>
      </c>
      <c r="R454" s="184">
        <v>0</v>
      </c>
      <c r="S454" s="261">
        <v>1250</v>
      </c>
      <c r="T454" s="259">
        <v>0</v>
      </c>
      <c r="U454" s="184">
        <v>0</v>
      </c>
      <c r="V454" s="184">
        <v>0</v>
      </c>
      <c r="W454" s="184">
        <v>0</v>
      </c>
      <c r="X454" s="184">
        <v>0</v>
      </c>
      <c r="Y454" s="259">
        <v>4</v>
      </c>
      <c r="Z454" s="184">
        <f t="shared" si="308"/>
        <v>1280</v>
      </c>
      <c r="AA454" s="184">
        <v>0</v>
      </c>
      <c r="AB454" s="184">
        <v>0</v>
      </c>
      <c r="AC454" s="261">
        <v>1280</v>
      </c>
      <c r="AD454" s="7"/>
    </row>
    <row r="455" spans="1:30" s="8" customFormat="1" ht="24" customHeight="1" outlineLevel="1" x14ac:dyDescent="0.2">
      <c r="A455" s="175" t="s">
        <v>629</v>
      </c>
      <c r="B455" s="165" t="s">
        <v>368</v>
      </c>
      <c r="C455" s="259">
        <f t="shared" si="313"/>
        <v>3.55</v>
      </c>
      <c r="D455" s="184">
        <f t="shared" si="314"/>
        <v>1136</v>
      </c>
      <c r="E455" s="152">
        <v>0</v>
      </c>
      <c r="F455" s="116">
        <f t="shared" si="263"/>
        <v>0</v>
      </c>
      <c r="G455" s="184">
        <v>0</v>
      </c>
      <c r="H455" s="184">
        <v>0</v>
      </c>
      <c r="I455" s="184">
        <v>0</v>
      </c>
      <c r="J455" s="152">
        <v>0</v>
      </c>
      <c r="K455" s="116">
        <f t="shared" si="262"/>
        <v>0</v>
      </c>
      <c r="L455" s="184">
        <v>0</v>
      </c>
      <c r="M455" s="184">
        <v>0</v>
      </c>
      <c r="N455" s="184">
        <v>0</v>
      </c>
      <c r="O455" s="259">
        <v>0</v>
      </c>
      <c r="P455" s="184">
        <f t="shared" si="312"/>
        <v>0</v>
      </c>
      <c r="Q455" s="184">
        <v>0</v>
      </c>
      <c r="R455" s="184">
        <v>0</v>
      </c>
      <c r="S455" s="261">
        <v>0</v>
      </c>
      <c r="T455" s="259">
        <v>0</v>
      </c>
      <c r="U455" s="184">
        <v>0</v>
      </c>
      <c r="V455" s="184">
        <v>0</v>
      </c>
      <c r="W455" s="184">
        <v>0</v>
      </c>
      <c r="X455" s="184">
        <v>0</v>
      </c>
      <c r="Y455" s="259">
        <v>3.55</v>
      </c>
      <c r="Z455" s="184">
        <f t="shared" si="308"/>
        <v>1136</v>
      </c>
      <c r="AA455" s="184">
        <v>0</v>
      </c>
      <c r="AB455" s="184">
        <v>0</v>
      </c>
      <c r="AC455" s="261">
        <v>1136</v>
      </c>
      <c r="AD455" s="7"/>
    </row>
    <row r="456" spans="1:30" s="8" customFormat="1" ht="23.45" customHeight="1" outlineLevel="1" x14ac:dyDescent="0.2">
      <c r="A456" s="175" t="s">
        <v>630</v>
      </c>
      <c r="B456" s="165" t="s">
        <v>369</v>
      </c>
      <c r="C456" s="259">
        <f t="shared" si="313"/>
        <v>2.5</v>
      </c>
      <c r="D456" s="184">
        <f t="shared" si="314"/>
        <v>800</v>
      </c>
      <c r="E456" s="152">
        <v>0</v>
      </c>
      <c r="F456" s="116">
        <f t="shared" si="263"/>
        <v>0</v>
      </c>
      <c r="G456" s="184">
        <v>0</v>
      </c>
      <c r="H456" s="184">
        <v>0</v>
      </c>
      <c r="I456" s="184">
        <v>0</v>
      </c>
      <c r="J456" s="152">
        <v>0</v>
      </c>
      <c r="K456" s="116">
        <f t="shared" si="262"/>
        <v>0</v>
      </c>
      <c r="L456" s="184">
        <v>0</v>
      </c>
      <c r="M456" s="184">
        <v>0</v>
      </c>
      <c r="N456" s="184">
        <v>0</v>
      </c>
      <c r="O456" s="259">
        <v>0</v>
      </c>
      <c r="P456" s="184">
        <f t="shared" si="312"/>
        <v>0</v>
      </c>
      <c r="Q456" s="184">
        <v>0</v>
      </c>
      <c r="R456" s="184">
        <v>0</v>
      </c>
      <c r="S456" s="261">
        <v>0</v>
      </c>
      <c r="T456" s="259">
        <v>0</v>
      </c>
      <c r="U456" s="184">
        <v>0</v>
      </c>
      <c r="V456" s="184">
        <v>0</v>
      </c>
      <c r="W456" s="184">
        <v>0</v>
      </c>
      <c r="X456" s="184">
        <v>0</v>
      </c>
      <c r="Y456" s="259">
        <v>2.5</v>
      </c>
      <c r="Z456" s="184">
        <f t="shared" si="308"/>
        <v>800</v>
      </c>
      <c r="AA456" s="184">
        <v>0</v>
      </c>
      <c r="AB456" s="184">
        <v>0</v>
      </c>
      <c r="AC456" s="261">
        <v>800</v>
      </c>
      <c r="AD456" s="7"/>
    </row>
    <row r="457" spans="1:30" s="8" customFormat="1" ht="28.15" customHeight="1" outlineLevel="1" x14ac:dyDescent="0.2">
      <c r="A457" s="214"/>
      <c r="B457" s="186" t="s">
        <v>453</v>
      </c>
      <c r="C457" s="215">
        <f>SUM(C458:C507)</f>
        <v>79.100000000000009</v>
      </c>
      <c r="D457" s="216">
        <f>SUM(D458:D507)</f>
        <v>25880</v>
      </c>
      <c r="E457" s="215">
        <f t="shared" ref="E457:X457" si="315">SUM(E458:E507)</f>
        <v>0</v>
      </c>
      <c r="F457" s="216">
        <f t="shared" si="315"/>
        <v>0</v>
      </c>
      <c r="G457" s="216">
        <f t="shared" si="315"/>
        <v>0</v>
      </c>
      <c r="H457" s="216">
        <f t="shared" si="315"/>
        <v>0</v>
      </c>
      <c r="I457" s="216">
        <f t="shared" si="315"/>
        <v>0</v>
      </c>
      <c r="J457" s="215">
        <f t="shared" si="315"/>
        <v>0</v>
      </c>
      <c r="K457" s="216">
        <f>SUM(L457:N457)</f>
        <v>1226</v>
      </c>
      <c r="L457" s="216">
        <f t="shared" si="315"/>
        <v>0</v>
      </c>
      <c r="M457" s="216">
        <f t="shared" si="315"/>
        <v>0</v>
      </c>
      <c r="N457" s="216">
        <f>SUM(N458:N507)</f>
        <v>1226</v>
      </c>
      <c r="O457" s="215">
        <f t="shared" si="315"/>
        <v>0</v>
      </c>
      <c r="P457" s="183">
        <f t="shared" si="264"/>
        <v>287</v>
      </c>
      <c r="Q457" s="216">
        <f t="shared" si="315"/>
        <v>0</v>
      </c>
      <c r="R457" s="216">
        <f t="shared" si="315"/>
        <v>0</v>
      </c>
      <c r="S457" s="216">
        <f t="shared" si="315"/>
        <v>287</v>
      </c>
      <c r="T457" s="215">
        <v>0</v>
      </c>
      <c r="U457" s="183">
        <f t="shared" ref="U457" si="316">V457+W457+X457</f>
        <v>0</v>
      </c>
      <c r="V457" s="183">
        <f t="shared" si="315"/>
        <v>0</v>
      </c>
      <c r="W457" s="183">
        <f t="shared" si="315"/>
        <v>0</v>
      </c>
      <c r="X457" s="183">
        <f t="shared" si="315"/>
        <v>0</v>
      </c>
      <c r="Y457" s="215">
        <f>SUM(T458:T507)</f>
        <v>0</v>
      </c>
      <c r="Z457" s="183">
        <f t="shared" si="308"/>
        <v>24367</v>
      </c>
      <c r="AA457" s="216">
        <f>SUM(V458:V507)</f>
        <v>0</v>
      </c>
      <c r="AB457" s="216">
        <f>SUM(W458:W507)</f>
        <v>0</v>
      </c>
      <c r="AC457" s="216">
        <f>SUM(AC458:AC507)</f>
        <v>24367</v>
      </c>
      <c r="AD457" s="7"/>
    </row>
    <row r="458" spans="1:30" s="8" customFormat="1" ht="33" customHeight="1" outlineLevel="1" x14ac:dyDescent="0.2">
      <c r="A458" s="175" t="s">
        <v>631</v>
      </c>
      <c r="B458" s="165" t="s">
        <v>362</v>
      </c>
      <c r="C458" s="259">
        <f>E458+J458+O458+Y458+T458</f>
        <v>4.66</v>
      </c>
      <c r="D458" s="184">
        <f>F458+K458+P458+Z458+U458</f>
        <v>1398</v>
      </c>
      <c r="E458" s="152">
        <v>0</v>
      </c>
      <c r="F458" s="116">
        <f t="shared" si="263"/>
        <v>0</v>
      </c>
      <c r="G458" s="184">
        <v>0</v>
      </c>
      <c r="H458" s="184">
        <v>0</v>
      </c>
      <c r="I458" s="184">
        <v>0</v>
      </c>
      <c r="J458" s="152">
        <v>0</v>
      </c>
      <c r="K458" s="116">
        <f t="shared" si="262"/>
        <v>0</v>
      </c>
      <c r="L458" s="184">
        <v>0</v>
      </c>
      <c r="M458" s="184">
        <v>0</v>
      </c>
      <c r="N458" s="184">
        <v>0</v>
      </c>
      <c r="O458" s="259">
        <v>0</v>
      </c>
      <c r="P458" s="184">
        <f t="shared" si="264"/>
        <v>0</v>
      </c>
      <c r="Q458" s="184">
        <v>0</v>
      </c>
      <c r="R458" s="184">
        <v>0</v>
      </c>
      <c r="S458" s="261">
        <v>0</v>
      </c>
      <c r="T458" s="259">
        <v>0</v>
      </c>
      <c r="U458" s="184">
        <v>0</v>
      </c>
      <c r="V458" s="184">
        <v>0</v>
      </c>
      <c r="W458" s="184">
        <v>0</v>
      </c>
      <c r="X458" s="184">
        <v>0</v>
      </c>
      <c r="Y458" s="259">
        <v>4.66</v>
      </c>
      <c r="Z458" s="184">
        <f t="shared" si="308"/>
        <v>1398</v>
      </c>
      <c r="AA458" s="184">
        <v>0</v>
      </c>
      <c r="AB458" s="184">
        <v>0</v>
      </c>
      <c r="AC458" s="261">
        <v>1398</v>
      </c>
      <c r="AD458" s="7"/>
    </row>
    <row r="459" spans="1:30" s="8" customFormat="1" ht="36" customHeight="1" outlineLevel="1" x14ac:dyDescent="0.2">
      <c r="A459" s="175" t="s">
        <v>632</v>
      </c>
      <c r="B459" s="165" t="s">
        <v>371</v>
      </c>
      <c r="C459" s="259">
        <f t="shared" ref="C459:C500" si="317">E459+J459+O459+Y459+T459</f>
        <v>1.35</v>
      </c>
      <c r="D459" s="184">
        <f t="shared" ref="D459:D500" si="318">F459+K459+P459+Z459+U459</f>
        <v>405</v>
      </c>
      <c r="E459" s="152">
        <v>0</v>
      </c>
      <c r="F459" s="116">
        <f t="shared" si="263"/>
        <v>0</v>
      </c>
      <c r="G459" s="184">
        <v>0</v>
      </c>
      <c r="H459" s="184">
        <v>0</v>
      </c>
      <c r="I459" s="184">
        <v>0</v>
      </c>
      <c r="J459" s="152">
        <v>0</v>
      </c>
      <c r="K459" s="116">
        <f t="shared" si="262"/>
        <v>0</v>
      </c>
      <c r="L459" s="184">
        <v>0</v>
      </c>
      <c r="M459" s="184">
        <v>0</v>
      </c>
      <c r="N459" s="184">
        <v>0</v>
      </c>
      <c r="O459" s="259">
        <v>0</v>
      </c>
      <c r="P459" s="184">
        <f t="shared" si="264"/>
        <v>0</v>
      </c>
      <c r="Q459" s="184">
        <v>0</v>
      </c>
      <c r="R459" s="184">
        <v>0</v>
      </c>
      <c r="S459" s="261">
        <v>0</v>
      </c>
      <c r="T459" s="259">
        <v>0</v>
      </c>
      <c r="U459" s="184">
        <v>0</v>
      </c>
      <c r="V459" s="184">
        <v>0</v>
      </c>
      <c r="W459" s="184">
        <v>0</v>
      </c>
      <c r="X459" s="184">
        <v>0</v>
      </c>
      <c r="Y459" s="259">
        <v>1.35</v>
      </c>
      <c r="Z459" s="184">
        <f t="shared" si="308"/>
        <v>405</v>
      </c>
      <c r="AA459" s="184">
        <v>0</v>
      </c>
      <c r="AB459" s="184">
        <v>0</v>
      </c>
      <c r="AC459" s="261">
        <v>405</v>
      </c>
      <c r="AD459" s="7"/>
    </row>
    <row r="460" spans="1:30" s="8" customFormat="1" ht="36" customHeight="1" outlineLevel="1" x14ac:dyDescent="0.2">
      <c r="A460" s="175" t="s">
        <v>633</v>
      </c>
      <c r="B460" s="165" t="s">
        <v>372</v>
      </c>
      <c r="C460" s="259">
        <f t="shared" si="317"/>
        <v>0.4</v>
      </c>
      <c r="D460" s="184">
        <f t="shared" si="318"/>
        <v>120</v>
      </c>
      <c r="E460" s="152">
        <v>0</v>
      </c>
      <c r="F460" s="116">
        <f t="shared" si="263"/>
        <v>0</v>
      </c>
      <c r="G460" s="184">
        <v>0</v>
      </c>
      <c r="H460" s="184">
        <v>0</v>
      </c>
      <c r="I460" s="184">
        <v>0</v>
      </c>
      <c r="J460" s="152">
        <v>0</v>
      </c>
      <c r="K460" s="116">
        <f t="shared" si="262"/>
        <v>0</v>
      </c>
      <c r="L460" s="184">
        <v>0</v>
      </c>
      <c r="M460" s="184">
        <v>0</v>
      </c>
      <c r="N460" s="184">
        <v>0</v>
      </c>
      <c r="O460" s="259">
        <v>0</v>
      </c>
      <c r="P460" s="184">
        <f t="shared" si="264"/>
        <v>0</v>
      </c>
      <c r="Q460" s="184">
        <v>0</v>
      </c>
      <c r="R460" s="184">
        <v>0</v>
      </c>
      <c r="S460" s="261">
        <v>0</v>
      </c>
      <c r="T460" s="259">
        <v>0</v>
      </c>
      <c r="U460" s="184">
        <v>0</v>
      </c>
      <c r="V460" s="184">
        <v>0</v>
      </c>
      <c r="W460" s="184">
        <v>0</v>
      </c>
      <c r="X460" s="184">
        <v>0</v>
      </c>
      <c r="Y460" s="259">
        <v>0.4</v>
      </c>
      <c r="Z460" s="184">
        <f t="shared" si="308"/>
        <v>120</v>
      </c>
      <c r="AA460" s="184">
        <v>0</v>
      </c>
      <c r="AB460" s="184">
        <v>0</v>
      </c>
      <c r="AC460" s="261">
        <v>120</v>
      </c>
      <c r="AD460" s="7"/>
    </row>
    <row r="461" spans="1:30" s="8" customFormat="1" ht="35.450000000000003" customHeight="1" outlineLevel="1" x14ac:dyDescent="0.2">
      <c r="A461" s="175" t="s">
        <v>634</v>
      </c>
      <c r="B461" s="185" t="s">
        <v>373</v>
      </c>
      <c r="C461" s="259">
        <f t="shared" si="317"/>
        <v>0.56000000000000005</v>
      </c>
      <c r="D461" s="184">
        <f t="shared" si="318"/>
        <v>168.00000000000003</v>
      </c>
      <c r="E461" s="152">
        <v>0</v>
      </c>
      <c r="F461" s="116">
        <f t="shared" si="263"/>
        <v>0</v>
      </c>
      <c r="G461" s="184">
        <v>0</v>
      </c>
      <c r="H461" s="184">
        <v>0</v>
      </c>
      <c r="I461" s="184">
        <v>0</v>
      </c>
      <c r="J461" s="152">
        <v>0</v>
      </c>
      <c r="K461" s="116">
        <f t="shared" si="262"/>
        <v>0</v>
      </c>
      <c r="L461" s="184">
        <v>0</v>
      </c>
      <c r="M461" s="184">
        <v>0</v>
      </c>
      <c r="N461" s="184">
        <v>0</v>
      </c>
      <c r="O461" s="259">
        <v>0</v>
      </c>
      <c r="P461" s="184">
        <f t="shared" si="264"/>
        <v>0</v>
      </c>
      <c r="Q461" s="184">
        <v>0</v>
      </c>
      <c r="R461" s="184">
        <v>0</v>
      </c>
      <c r="S461" s="261">
        <v>0</v>
      </c>
      <c r="T461" s="259">
        <v>0</v>
      </c>
      <c r="U461" s="184">
        <v>0</v>
      </c>
      <c r="V461" s="184">
        <v>0</v>
      </c>
      <c r="W461" s="184">
        <v>0</v>
      </c>
      <c r="X461" s="184">
        <v>0</v>
      </c>
      <c r="Y461" s="259">
        <v>0.56000000000000005</v>
      </c>
      <c r="Z461" s="184">
        <f t="shared" si="308"/>
        <v>168.00000000000003</v>
      </c>
      <c r="AA461" s="184">
        <v>0</v>
      </c>
      <c r="AB461" s="184">
        <v>0</v>
      </c>
      <c r="AC461" s="261">
        <v>168.00000000000003</v>
      </c>
      <c r="AD461" s="7"/>
    </row>
    <row r="462" spans="1:30" s="8" customFormat="1" ht="28.15" customHeight="1" outlineLevel="1" x14ac:dyDescent="0.2">
      <c r="A462" s="175" t="s">
        <v>635</v>
      </c>
      <c r="B462" s="185" t="s">
        <v>452</v>
      </c>
      <c r="C462" s="259">
        <f t="shared" si="317"/>
        <v>1.45</v>
      </c>
      <c r="D462" s="184">
        <f t="shared" si="318"/>
        <v>435</v>
      </c>
      <c r="E462" s="152">
        <v>0</v>
      </c>
      <c r="F462" s="116">
        <f t="shared" si="263"/>
        <v>0</v>
      </c>
      <c r="G462" s="184">
        <v>0</v>
      </c>
      <c r="H462" s="184">
        <v>0</v>
      </c>
      <c r="I462" s="184">
        <v>0</v>
      </c>
      <c r="J462" s="152">
        <v>0</v>
      </c>
      <c r="K462" s="116">
        <f t="shared" si="262"/>
        <v>0</v>
      </c>
      <c r="L462" s="184">
        <v>0</v>
      </c>
      <c r="M462" s="184">
        <v>0</v>
      </c>
      <c r="N462" s="184">
        <v>0</v>
      </c>
      <c r="O462" s="259">
        <v>0</v>
      </c>
      <c r="P462" s="184">
        <f t="shared" si="264"/>
        <v>0</v>
      </c>
      <c r="Q462" s="184">
        <v>0</v>
      </c>
      <c r="R462" s="184">
        <v>0</v>
      </c>
      <c r="S462" s="261">
        <v>0</v>
      </c>
      <c r="T462" s="259">
        <v>0</v>
      </c>
      <c r="U462" s="184">
        <v>0</v>
      </c>
      <c r="V462" s="184">
        <v>0</v>
      </c>
      <c r="W462" s="184">
        <v>0</v>
      </c>
      <c r="X462" s="184">
        <v>0</v>
      </c>
      <c r="Y462" s="259">
        <v>1.45</v>
      </c>
      <c r="Z462" s="184">
        <f t="shared" si="308"/>
        <v>435</v>
      </c>
      <c r="AA462" s="184">
        <v>0</v>
      </c>
      <c r="AB462" s="184">
        <v>0</v>
      </c>
      <c r="AC462" s="261">
        <v>435</v>
      </c>
      <c r="AD462" s="7"/>
    </row>
    <row r="463" spans="1:30" s="8" customFormat="1" ht="26.45" customHeight="1" outlineLevel="1" x14ac:dyDescent="0.2">
      <c r="A463" s="175" t="s">
        <v>636</v>
      </c>
      <c r="B463" s="185" t="s">
        <v>375</v>
      </c>
      <c r="C463" s="259">
        <f t="shared" si="317"/>
        <v>4.62</v>
      </c>
      <c r="D463" s="184">
        <f t="shared" si="318"/>
        <v>1386</v>
      </c>
      <c r="E463" s="152">
        <v>0</v>
      </c>
      <c r="F463" s="116">
        <f t="shared" si="263"/>
        <v>0</v>
      </c>
      <c r="G463" s="184">
        <v>0</v>
      </c>
      <c r="H463" s="184">
        <v>0</v>
      </c>
      <c r="I463" s="184">
        <v>0</v>
      </c>
      <c r="J463" s="152">
        <v>0</v>
      </c>
      <c r="K463" s="116">
        <f t="shared" si="262"/>
        <v>0</v>
      </c>
      <c r="L463" s="184">
        <v>0</v>
      </c>
      <c r="M463" s="184">
        <v>0</v>
      </c>
      <c r="N463" s="184">
        <v>0</v>
      </c>
      <c r="O463" s="259">
        <v>0</v>
      </c>
      <c r="P463" s="184">
        <f t="shared" si="264"/>
        <v>0</v>
      </c>
      <c r="Q463" s="184">
        <v>0</v>
      </c>
      <c r="R463" s="184">
        <v>0</v>
      </c>
      <c r="S463" s="261">
        <v>0</v>
      </c>
      <c r="T463" s="259">
        <v>0</v>
      </c>
      <c r="U463" s="184">
        <v>0</v>
      </c>
      <c r="V463" s="184">
        <v>0</v>
      </c>
      <c r="W463" s="184">
        <v>0</v>
      </c>
      <c r="X463" s="184">
        <v>0</v>
      </c>
      <c r="Y463" s="259">
        <v>4.62</v>
      </c>
      <c r="Z463" s="184">
        <f t="shared" si="308"/>
        <v>1386</v>
      </c>
      <c r="AA463" s="184">
        <v>0</v>
      </c>
      <c r="AB463" s="184">
        <v>0</v>
      </c>
      <c r="AC463" s="261">
        <v>1386</v>
      </c>
      <c r="AD463" s="7"/>
    </row>
    <row r="464" spans="1:30" s="8" customFormat="1" ht="25.9" customHeight="1" outlineLevel="1" x14ac:dyDescent="0.2">
      <c r="A464" s="175" t="s">
        <v>637</v>
      </c>
      <c r="B464" s="185" t="s">
        <v>376</v>
      </c>
      <c r="C464" s="259">
        <f t="shared" si="317"/>
        <v>1.23</v>
      </c>
      <c r="D464" s="184">
        <f t="shared" si="318"/>
        <v>369</v>
      </c>
      <c r="E464" s="152">
        <v>0</v>
      </c>
      <c r="F464" s="116">
        <f t="shared" si="263"/>
        <v>0</v>
      </c>
      <c r="G464" s="184">
        <v>0</v>
      </c>
      <c r="H464" s="184">
        <v>0</v>
      </c>
      <c r="I464" s="184">
        <v>0</v>
      </c>
      <c r="J464" s="152">
        <v>0</v>
      </c>
      <c r="K464" s="116">
        <f t="shared" si="262"/>
        <v>0</v>
      </c>
      <c r="L464" s="184">
        <v>0</v>
      </c>
      <c r="M464" s="184">
        <v>0</v>
      </c>
      <c r="N464" s="184">
        <v>0</v>
      </c>
      <c r="O464" s="259">
        <v>0</v>
      </c>
      <c r="P464" s="184">
        <f t="shared" si="264"/>
        <v>0</v>
      </c>
      <c r="Q464" s="184">
        <v>0</v>
      </c>
      <c r="R464" s="184">
        <v>0</v>
      </c>
      <c r="S464" s="261">
        <v>0</v>
      </c>
      <c r="T464" s="259">
        <v>0</v>
      </c>
      <c r="U464" s="184">
        <v>0</v>
      </c>
      <c r="V464" s="184">
        <v>0</v>
      </c>
      <c r="W464" s="184">
        <v>0</v>
      </c>
      <c r="X464" s="184">
        <v>0</v>
      </c>
      <c r="Y464" s="259">
        <v>1.23</v>
      </c>
      <c r="Z464" s="184">
        <f t="shared" si="308"/>
        <v>369</v>
      </c>
      <c r="AA464" s="184">
        <v>0</v>
      </c>
      <c r="AB464" s="184">
        <v>0</v>
      </c>
      <c r="AC464" s="261">
        <v>369</v>
      </c>
      <c r="AD464" s="7"/>
    </row>
    <row r="465" spans="1:30" s="8" customFormat="1" ht="31.15" customHeight="1" outlineLevel="1" x14ac:dyDescent="0.2">
      <c r="A465" s="175" t="s">
        <v>638</v>
      </c>
      <c r="B465" s="185" t="s">
        <v>377</v>
      </c>
      <c r="C465" s="259">
        <f t="shared" si="317"/>
        <v>1.9300000000000002</v>
      </c>
      <c r="D465" s="184">
        <f t="shared" si="318"/>
        <v>579</v>
      </c>
      <c r="E465" s="152">
        <v>0</v>
      </c>
      <c r="F465" s="116">
        <f t="shared" si="263"/>
        <v>0</v>
      </c>
      <c r="G465" s="184">
        <v>0</v>
      </c>
      <c r="H465" s="184">
        <v>0</v>
      </c>
      <c r="I465" s="184">
        <v>0</v>
      </c>
      <c r="J465" s="152">
        <v>0</v>
      </c>
      <c r="K465" s="116">
        <f t="shared" si="262"/>
        <v>0</v>
      </c>
      <c r="L465" s="184">
        <v>0</v>
      </c>
      <c r="M465" s="184">
        <v>0</v>
      </c>
      <c r="N465" s="184">
        <v>0</v>
      </c>
      <c r="O465" s="259">
        <v>0</v>
      </c>
      <c r="P465" s="184">
        <f t="shared" si="264"/>
        <v>0</v>
      </c>
      <c r="Q465" s="184">
        <v>0</v>
      </c>
      <c r="R465" s="184">
        <v>0</v>
      </c>
      <c r="S465" s="261">
        <v>0</v>
      </c>
      <c r="T465" s="259">
        <v>0</v>
      </c>
      <c r="U465" s="184">
        <v>0</v>
      </c>
      <c r="V465" s="184">
        <v>0</v>
      </c>
      <c r="W465" s="184">
        <v>0</v>
      </c>
      <c r="X465" s="184">
        <v>0</v>
      </c>
      <c r="Y465" s="259">
        <v>1.9300000000000002</v>
      </c>
      <c r="Z465" s="184">
        <f t="shared" si="308"/>
        <v>579</v>
      </c>
      <c r="AA465" s="184">
        <v>0</v>
      </c>
      <c r="AB465" s="184">
        <v>0</v>
      </c>
      <c r="AC465" s="261">
        <v>579</v>
      </c>
      <c r="AD465" s="7"/>
    </row>
    <row r="466" spans="1:30" s="8" customFormat="1" ht="37.9" customHeight="1" outlineLevel="1" x14ac:dyDescent="0.2">
      <c r="A466" s="175" t="s">
        <v>639</v>
      </c>
      <c r="B466" s="185" t="s">
        <v>463</v>
      </c>
      <c r="C466" s="259">
        <f t="shared" si="317"/>
        <v>1.82</v>
      </c>
      <c r="D466" s="184">
        <f t="shared" si="318"/>
        <v>545</v>
      </c>
      <c r="E466" s="152">
        <v>0</v>
      </c>
      <c r="F466" s="116">
        <f t="shared" si="263"/>
        <v>0</v>
      </c>
      <c r="G466" s="184">
        <v>0</v>
      </c>
      <c r="H466" s="184">
        <v>0</v>
      </c>
      <c r="I466" s="184">
        <v>0</v>
      </c>
      <c r="J466" s="152">
        <v>0</v>
      </c>
      <c r="K466" s="116">
        <f t="shared" si="262"/>
        <v>0</v>
      </c>
      <c r="L466" s="184">
        <v>0</v>
      </c>
      <c r="M466" s="184">
        <v>0</v>
      </c>
      <c r="N466" s="184">
        <v>0</v>
      </c>
      <c r="O466" s="259">
        <v>0</v>
      </c>
      <c r="P466" s="184">
        <f t="shared" si="264"/>
        <v>0</v>
      </c>
      <c r="Q466" s="184">
        <v>0</v>
      </c>
      <c r="R466" s="184">
        <v>0</v>
      </c>
      <c r="S466" s="261">
        <v>0</v>
      </c>
      <c r="T466" s="259">
        <v>0</v>
      </c>
      <c r="U466" s="184">
        <v>0</v>
      </c>
      <c r="V466" s="184">
        <v>0</v>
      </c>
      <c r="W466" s="184">
        <v>0</v>
      </c>
      <c r="X466" s="184">
        <v>0</v>
      </c>
      <c r="Y466" s="259">
        <v>1.82</v>
      </c>
      <c r="Z466" s="184">
        <f t="shared" si="308"/>
        <v>545</v>
      </c>
      <c r="AA466" s="184">
        <v>0</v>
      </c>
      <c r="AB466" s="184">
        <v>0</v>
      </c>
      <c r="AC466" s="261">
        <v>545</v>
      </c>
      <c r="AD466" s="7"/>
    </row>
    <row r="467" spans="1:30" s="8" customFormat="1" ht="25.15" customHeight="1" outlineLevel="1" x14ac:dyDescent="0.2">
      <c r="A467" s="175" t="s">
        <v>640</v>
      </c>
      <c r="B467" s="185" t="s">
        <v>378</v>
      </c>
      <c r="C467" s="259">
        <f t="shared" si="317"/>
        <v>1.6900000000000002</v>
      </c>
      <c r="D467" s="184">
        <f t="shared" si="318"/>
        <v>507.00000000000006</v>
      </c>
      <c r="E467" s="152">
        <v>0</v>
      </c>
      <c r="F467" s="116">
        <f t="shared" si="263"/>
        <v>0</v>
      </c>
      <c r="G467" s="184">
        <v>0</v>
      </c>
      <c r="H467" s="184">
        <v>0</v>
      </c>
      <c r="I467" s="184">
        <v>0</v>
      </c>
      <c r="J467" s="152">
        <v>0</v>
      </c>
      <c r="K467" s="116">
        <f t="shared" si="262"/>
        <v>0</v>
      </c>
      <c r="L467" s="184">
        <v>0</v>
      </c>
      <c r="M467" s="184">
        <v>0</v>
      </c>
      <c r="N467" s="184">
        <v>0</v>
      </c>
      <c r="O467" s="259">
        <v>0</v>
      </c>
      <c r="P467" s="184">
        <f t="shared" si="264"/>
        <v>0</v>
      </c>
      <c r="Q467" s="184">
        <v>0</v>
      </c>
      <c r="R467" s="184">
        <v>0</v>
      </c>
      <c r="S467" s="261">
        <v>0</v>
      </c>
      <c r="T467" s="259">
        <v>0</v>
      </c>
      <c r="U467" s="184">
        <v>0</v>
      </c>
      <c r="V467" s="184">
        <v>0</v>
      </c>
      <c r="W467" s="184">
        <v>0</v>
      </c>
      <c r="X467" s="184">
        <v>0</v>
      </c>
      <c r="Y467" s="259">
        <v>1.6900000000000002</v>
      </c>
      <c r="Z467" s="184">
        <f t="shared" si="308"/>
        <v>507.00000000000006</v>
      </c>
      <c r="AA467" s="184">
        <v>0</v>
      </c>
      <c r="AB467" s="184">
        <v>0</v>
      </c>
      <c r="AC467" s="261">
        <v>507.00000000000006</v>
      </c>
      <c r="AD467" s="7"/>
    </row>
    <row r="468" spans="1:30" s="8" customFormat="1" ht="28.15" customHeight="1" outlineLevel="1" x14ac:dyDescent="0.2">
      <c r="A468" s="175" t="s">
        <v>641</v>
      </c>
      <c r="B468" s="185" t="s">
        <v>379</v>
      </c>
      <c r="C468" s="259">
        <f t="shared" si="317"/>
        <v>1.1000000000000001</v>
      </c>
      <c r="D468" s="184">
        <f t="shared" si="318"/>
        <v>330</v>
      </c>
      <c r="E468" s="152">
        <v>0</v>
      </c>
      <c r="F468" s="116">
        <f t="shared" si="263"/>
        <v>0</v>
      </c>
      <c r="G468" s="184">
        <v>0</v>
      </c>
      <c r="H468" s="184">
        <v>0</v>
      </c>
      <c r="I468" s="184">
        <v>0</v>
      </c>
      <c r="J468" s="152">
        <v>0</v>
      </c>
      <c r="K468" s="116">
        <f t="shared" si="262"/>
        <v>0</v>
      </c>
      <c r="L468" s="184">
        <v>0</v>
      </c>
      <c r="M468" s="184">
        <v>0</v>
      </c>
      <c r="N468" s="184">
        <v>0</v>
      </c>
      <c r="O468" s="259">
        <v>0</v>
      </c>
      <c r="P468" s="184">
        <f t="shared" si="264"/>
        <v>0</v>
      </c>
      <c r="Q468" s="184">
        <v>0</v>
      </c>
      <c r="R468" s="184">
        <v>0</v>
      </c>
      <c r="S468" s="261">
        <v>0</v>
      </c>
      <c r="T468" s="259">
        <v>0</v>
      </c>
      <c r="U468" s="184">
        <v>0</v>
      </c>
      <c r="V468" s="184">
        <v>0</v>
      </c>
      <c r="W468" s="184">
        <v>0</v>
      </c>
      <c r="X468" s="184">
        <v>0</v>
      </c>
      <c r="Y468" s="259">
        <v>1.1000000000000001</v>
      </c>
      <c r="Z468" s="184">
        <f t="shared" si="308"/>
        <v>330</v>
      </c>
      <c r="AA468" s="184">
        <v>0</v>
      </c>
      <c r="AB468" s="184">
        <v>0</v>
      </c>
      <c r="AC468" s="261">
        <v>330</v>
      </c>
      <c r="AD468" s="7"/>
    </row>
    <row r="469" spans="1:30" s="8" customFormat="1" ht="24" customHeight="1" outlineLevel="1" x14ac:dyDescent="0.2">
      <c r="A469" s="175" t="s">
        <v>642</v>
      </c>
      <c r="B469" s="185" t="s">
        <v>380</v>
      </c>
      <c r="C469" s="259">
        <f t="shared" si="317"/>
        <v>0.35000000000000003</v>
      </c>
      <c r="D469" s="184">
        <f t="shared" si="318"/>
        <v>105.00000000000001</v>
      </c>
      <c r="E469" s="152">
        <v>0</v>
      </c>
      <c r="F469" s="116">
        <f t="shared" si="263"/>
        <v>0</v>
      </c>
      <c r="G469" s="184">
        <v>0</v>
      </c>
      <c r="H469" s="184">
        <v>0</v>
      </c>
      <c r="I469" s="184">
        <v>0</v>
      </c>
      <c r="J469" s="152">
        <v>0</v>
      </c>
      <c r="K469" s="116">
        <f t="shared" si="262"/>
        <v>0</v>
      </c>
      <c r="L469" s="184">
        <v>0</v>
      </c>
      <c r="M469" s="184">
        <v>0</v>
      </c>
      <c r="N469" s="184">
        <v>0</v>
      </c>
      <c r="O469" s="259">
        <v>0</v>
      </c>
      <c r="P469" s="184">
        <f t="shared" si="264"/>
        <v>0</v>
      </c>
      <c r="Q469" s="184">
        <v>0</v>
      </c>
      <c r="R469" s="184">
        <v>0</v>
      </c>
      <c r="S469" s="261">
        <v>0</v>
      </c>
      <c r="T469" s="259">
        <v>0</v>
      </c>
      <c r="U469" s="184">
        <v>0</v>
      </c>
      <c r="V469" s="184">
        <v>0</v>
      </c>
      <c r="W469" s="184">
        <v>0</v>
      </c>
      <c r="X469" s="184">
        <v>0</v>
      </c>
      <c r="Y469" s="259">
        <v>0.35000000000000003</v>
      </c>
      <c r="Z469" s="184">
        <f t="shared" si="308"/>
        <v>105.00000000000001</v>
      </c>
      <c r="AA469" s="184">
        <v>0</v>
      </c>
      <c r="AB469" s="184">
        <v>0</v>
      </c>
      <c r="AC469" s="261">
        <v>105.00000000000001</v>
      </c>
      <c r="AD469" s="7"/>
    </row>
    <row r="470" spans="1:30" s="8" customFormat="1" ht="25.15" customHeight="1" outlineLevel="1" x14ac:dyDescent="0.2">
      <c r="A470" s="175" t="s">
        <v>643</v>
      </c>
      <c r="B470" s="185" t="s">
        <v>381</v>
      </c>
      <c r="C470" s="259">
        <f t="shared" si="317"/>
        <v>3.87</v>
      </c>
      <c r="D470" s="184">
        <f t="shared" si="318"/>
        <v>1161</v>
      </c>
      <c r="E470" s="152">
        <v>0</v>
      </c>
      <c r="F470" s="116">
        <f t="shared" si="263"/>
        <v>0</v>
      </c>
      <c r="G470" s="184">
        <v>0</v>
      </c>
      <c r="H470" s="184">
        <v>0</v>
      </c>
      <c r="I470" s="184">
        <v>0</v>
      </c>
      <c r="J470" s="152">
        <v>0</v>
      </c>
      <c r="K470" s="116">
        <f t="shared" si="262"/>
        <v>0</v>
      </c>
      <c r="L470" s="184">
        <v>0</v>
      </c>
      <c r="M470" s="184">
        <v>0</v>
      </c>
      <c r="N470" s="184">
        <v>0</v>
      </c>
      <c r="O470" s="259">
        <v>0</v>
      </c>
      <c r="P470" s="184">
        <f t="shared" si="264"/>
        <v>0</v>
      </c>
      <c r="Q470" s="184">
        <v>0</v>
      </c>
      <c r="R470" s="184">
        <v>0</v>
      </c>
      <c r="S470" s="261">
        <v>0</v>
      </c>
      <c r="T470" s="259">
        <v>0</v>
      </c>
      <c r="U470" s="184">
        <v>0</v>
      </c>
      <c r="V470" s="184">
        <v>0</v>
      </c>
      <c r="W470" s="184">
        <v>0</v>
      </c>
      <c r="X470" s="184">
        <v>0</v>
      </c>
      <c r="Y470" s="259">
        <v>3.87</v>
      </c>
      <c r="Z470" s="184">
        <f t="shared" si="308"/>
        <v>1161</v>
      </c>
      <c r="AA470" s="184">
        <v>0</v>
      </c>
      <c r="AB470" s="184">
        <v>0</v>
      </c>
      <c r="AC470" s="261">
        <v>1161</v>
      </c>
      <c r="AD470" s="7"/>
    </row>
    <row r="471" spans="1:30" s="8" customFormat="1" ht="21" customHeight="1" outlineLevel="1" x14ac:dyDescent="0.2">
      <c r="A471" s="175" t="s">
        <v>644</v>
      </c>
      <c r="B471" s="185" t="s">
        <v>382</v>
      </c>
      <c r="C471" s="259">
        <f t="shared" si="317"/>
        <v>1.61</v>
      </c>
      <c r="D471" s="184">
        <f t="shared" si="318"/>
        <v>482</v>
      </c>
      <c r="E471" s="152">
        <v>0</v>
      </c>
      <c r="F471" s="116">
        <f t="shared" si="263"/>
        <v>0</v>
      </c>
      <c r="G471" s="184">
        <v>0</v>
      </c>
      <c r="H471" s="184">
        <v>0</v>
      </c>
      <c r="I471" s="184">
        <v>0</v>
      </c>
      <c r="J471" s="152">
        <v>0</v>
      </c>
      <c r="K471" s="116">
        <f t="shared" si="262"/>
        <v>0</v>
      </c>
      <c r="L471" s="184">
        <v>0</v>
      </c>
      <c r="M471" s="184">
        <v>0</v>
      </c>
      <c r="N471" s="184">
        <v>0</v>
      </c>
      <c r="O471" s="259">
        <v>0</v>
      </c>
      <c r="P471" s="184">
        <f t="shared" si="264"/>
        <v>0</v>
      </c>
      <c r="Q471" s="184">
        <v>0</v>
      </c>
      <c r="R471" s="184">
        <v>0</v>
      </c>
      <c r="S471" s="261">
        <v>0</v>
      </c>
      <c r="T471" s="259">
        <v>0</v>
      </c>
      <c r="U471" s="184">
        <v>0</v>
      </c>
      <c r="V471" s="184">
        <v>0</v>
      </c>
      <c r="W471" s="184">
        <v>0</v>
      </c>
      <c r="X471" s="184">
        <v>0</v>
      </c>
      <c r="Y471" s="259">
        <v>1.61</v>
      </c>
      <c r="Z471" s="184">
        <f t="shared" si="308"/>
        <v>482</v>
      </c>
      <c r="AA471" s="184">
        <v>0</v>
      </c>
      <c r="AB471" s="184">
        <v>0</v>
      </c>
      <c r="AC471" s="261">
        <v>482</v>
      </c>
      <c r="AD471" s="7"/>
    </row>
    <row r="472" spans="1:30" s="8" customFormat="1" ht="25.15" customHeight="1" outlineLevel="1" x14ac:dyDescent="0.2">
      <c r="A472" s="175" t="s">
        <v>645</v>
      </c>
      <c r="B472" s="185" t="s">
        <v>385</v>
      </c>
      <c r="C472" s="259">
        <f t="shared" si="317"/>
        <v>3.05</v>
      </c>
      <c r="D472" s="184">
        <f t="shared" si="318"/>
        <v>915</v>
      </c>
      <c r="E472" s="152">
        <v>0</v>
      </c>
      <c r="F472" s="116">
        <f t="shared" si="263"/>
        <v>0</v>
      </c>
      <c r="G472" s="184">
        <v>0</v>
      </c>
      <c r="H472" s="184">
        <v>0</v>
      </c>
      <c r="I472" s="184">
        <v>0</v>
      </c>
      <c r="J472" s="152">
        <v>0</v>
      </c>
      <c r="K472" s="116">
        <f t="shared" si="262"/>
        <v>0</v>
      </c>
      <c r="L472" s="184">
        <v>0</v>
      </c>
      <c r="M472" s="184">
        <v>0</v>
      </c>
      <c r="N472" s="184">
        <v>0</v>
      </c>
      <c r="O472" s="259">
        <v>0</v>
      </c>
      <c r="P472" s="184">
        <f t="shared" si="264"/>
        <v>0</v>
      </c>
      <c r="Q472" s="184">
        <v>0</v>
      </c>
      <c r="R472" s="184">
        <v>0</v>
      </c>
      <c r="S472" s="261">
        <v>0</v>
      </c>
      <c r="T472" s="259">
        <v>0</v>
      </c>
      <c r="U472" s="184">
        <v>0</v>
      </c>
      <c r="V472" s="184">
        <v>0</v>
      </c>
      <c r="W472" s="184">
        <v>0</v>
      </c>
      <c r="X472" s="184">
        <v>0</v>
      </c>
      <c r="Y472" s="259">
        <v>3.05</v>
      </c>
      <c r="Z472" s="184">
        <f t="shared" si="308"/>
        <v>915</v>
      </c>
      <c r="AA472" s="184">
        <v>0</v>
      </c>
      <c r="AB472" s="184">
        <v>0</v>
      </c>
      <c r="AC472" s="261">
        <v>915</v>
      </c>
      <c r="AD472" s="7"/>
    </row>
    <row r="473" spans="1:30" s="8" customFormat="1" ht="25.15" customHeight="1" outlineLevel="1" x14ac:dyDescent="0.2">
      <c r="A473" s="175" t="s">
        <v>646</v>
      </c>
      <c r="B473" s="185" t="s">
        <v>387</v>
      </c>
      <c r="C473" s="259">
        <f t="shared" si="317"/>
        <v>1.5</v>
      </c>
      <c r="D473" s="184">
        <f t="shared" si="318"/>
        <v>450</v>
      </c>
      <c r="E473" s="152">
        <v>0</v>
      </c>
      <c r="F473" s="116">
        <f t="shared" si="263"/>
        <v>0</v>
      </c>
      <c r="G473" s="184">
        <v>0</v>
      </c>
      <c r="H473" s="184">
        <v>0</v>
      </c>
      <c r="I473" s="184">
        <v>0</v>
      </c>
      <c r="J473" s="152">
        <v>0</v>
      </c>
      <c r="K473" s="116">
        <f t="shared" si="262"/>
        <v>0</v>
      </c>
      <c r="L473" s="184">
        <v>0</v>
      </c>
      <c r="M473" s="184">
        <v>0</v>
      </c>
      <c r="N473" s="184">
        <v>0</v>
      </c>
      <c r="O473" s="259">
        <v>0</v>
      </c>
      <c r="P473" s="184">
        <f t="shared" si="264"/>
        <v>0</v>
      </c>
      <c r="Q473" s="184">
        <v>0</v>
      </c>
      <c r="R473" s="184">
        <v>0</v>
      </c>
      <c r="S473" s="261">
        <v>0</v>
      </c>
      <c r="T473" s="259">
        <v>0</v>
      </c>
      <c r="U473" s="184">
        <v>0</v>
      </c>
      <c r="V473" s="184">
        <v>0</v>
      </c>
      <c r="W473" s="184">
        <v>0</v>
      </c>
      <c r="X473" s="184">
        <v>0</v>
      </c>
      <c r="Y473" s="259">
        <v>1.5</v>
      </c>
      <c r="Z473" s="184">
        <f t="shared" si="308"/>
        <v>450</v>
      </c>
      <c r="AA473" s="184">
        <v>0</v>
      </c>
      <c r="AB473" s="184">
        <v>0</v>
      </c>
      <c r="AC473" s="261">
        <v>450</v>
      </c>
      <c r="AD473" s="7"/>
    </row>
    <row r="474" spans="1:30" s="8" customFormat="1" ht="23.45" customHeight="1" outlineLevel="1" x14ac:dyDescent="0.2">
      <c r="A474" s="175" t="s">
        <v>647</v>
      </c>
      <c r="B474" s="185" t="s">
        <v>388</v>
      </c>
      <c r="C474" s="259">
        <f t="shared" si="317"/>
        <v>2.6100000000000003</v>
      </c>
      <c r="D474" s="184">
        <f t="shared" si="318"/>
        <v>783.00000000000011</v>
      </c>
      <c r="E474" s="152">
        <v>0</v>
      </c>
      <c r="F474" s="116">
        <f t="shared" si="263"/>
        <v>0</v>
      </c>
      <c r="G474" s="184">
        <v>0</v>
      </c>
      <c r="H474" s="184">
        <v>0</v>
      </c>
      <c r="I474" s="184">
        <v>0</v>
      </c>
      <c r="J474" s="152">
        <v>0</v>
      </c>
      <c r="K474" s="116">
        <f t="shared" si="262"/>
        <v>0</v>
      </c>
      <c r="L474" s="184">
        <v>0</v>
      </c>
      <c r="M474" s="184">
        <v>0</v>
      </c>
      <c r="N474" s="184">
        <v>0</v>
      </c>
      <c r="O474" s="259">
        <v>0</v>
      </c>
      <c r="P474" s="184">
        <f t="shared" si="264"/>
        <v>0</v>
      </c>
      <c r="Q474" s="184">
        <v>0</v>
      </c>
      <c r="R474" s="184">
        <v>0</v>
      </c>
      <c r="S474" s="261">
        <v>0</v>
      </c>
      <c r="T474" s="259">
        <v>0</v>
      </c>
      <c r="U474" s="184">
        <v>0</v>
      </c>
      <c r="V474" s="184">
        <v>0</v>
      </c>
      <c r="W474" s="184">
        <v>0</v>
      </c>
      <c r="X474" s="184">
        <v>0</v>
      </c>
      <c r="Y474" s="259">
        <v>2.6100000000000003</v>
      </c>
      <c r="Z474" s="184">
        <f t="shared" si="308"/>
        <v>783.00000000000011</v>
      </c>
      <c r="AA474" s="184">
        <v>0</v>
      </c>
      <c r="AB474" s="184">
        <v>0</v>
      </c>
      <c r="AC474" s="261">
        <v>783.00000000000011</v>
      </c>
      <c r="AD474" s="7"/>
    </row>
    <row r="475" spans="1:30" s="8" customFormat="1" ht="22.9" customHeight="1" outlineLevel="1" x14ac:dyDescent="0.2">
      <c r="A475" s="175" t="s">
        <v>648</v>
      </c>
      <c r="B475" s="185" t="s">
        <v>389</v>
      </c>
      <c r="C475" s="259">
        <f t="shared" si="317"/>
        <v>1.34</v>
      </c>
      <c r="D475" s="184">
        <f t="shared" si="318"/>
        <v>402</v>
      </c>
      <c r="E475" s="152">
        <v>0</v>
      </c>
      <c r="F475" s="116">
        <f t="shared" si="263"/>
        <v>0</v>
      </c>
      <c r="G475" s="184">
        <v>0</v>
      </c>
      <c r="H475" s="184">
        <v>0</v>
      </c>
      <c r="I475" s="184">
        <v>0</v>
      </c>
      <c r="J475" s="152">
        <v>0</v>
      </c>
      <c r="K475" s="116">
        <f t="shared" si="262"/>
        <v>0</v>
      </c>
      <c r="L475" s="184">
        <v>0</v>
      </c>
      <c r="M475" s="184">
        <v>0</v>
      </c>
      <c r="N475" s="184">
        <v>0</v>
      </c>
      <c r="O475" s="259">
        <v>0</v>
      </c>
      <c r="P475" s="184">
        <f t="shared" si="264"/>
        <v>0</v>
      </c>
      <c r="Q475" s="184">
        <v>0</v>
      </c>
      <c r="R475" s="184">
        <v>0</v>
      </c>
      <c r="S475" s="261">
        <v>0</v>
      </c>
      <c r="T475" s="259">
        <v>0</v>
      </c>
      <c r="U475" s="184">
        <v>0</v>
      </c>
      <c r="V475" s="184">
        <v>0</v>
      </c>
      <c r="W475" s="184">
        <v>0</v>
      </c>
      <c r="X475" s="184">
        <v>0</v>
      </c>
      <c r="Y475" s="259">
        <v>1.34</v>
      </c>
      <c r="Z475" s="184">
        <f t="shared" si="308"/>
        <v>402</v>
      </c>
      <c r="AA475" s="184">
        <v>0</v>
      </c>
      <c r="AB475" s="184">
        <v>0</v>
      </c>
      <c r="AC475" s="261">
        <v>402</v>
      </c>
      <c r="AD475" s="7"/>
    </row>
    <row r="476" spans="1:30" s="8" customFormat="1" ht="33" customHeight="1" outlineLevel="1" x14ac:dyDescent="0.2">
      <c r="A476" s="175" t="s">
        <v>649</v>
      </c>
      <c r="B476" s="185" t="s">
        <v>390</v>
      </c>
      <c r="C476" s="259">
        <f t="shared" si="317"/>
        <v>0.61</v>
      </c>
      <c r="D476" s="184">
        <f t="shared" si="318"/>
        <v>182</v>
      </c>
      <c r="E476" s="152">
        <v>0</v>
      </c>
      <c r="F476" s="116">
        <f t="shared" si="263"/>
        <v>0</v>
      </c>
      <c r="G476" s="184">
        <v>0</v>
      </c>
      <c r="H476" s="184">
        <v>0</v>
      </c>
      <c r="I476" s="184">
        <v>0</v>
      </c>
      <c r="J476" s="152">
        <v>0</v>
      </c>
      <c r="K476" s="116">
        <f t="shared" si="262"/>
        <v>0</v>
      </c>
      <c r="L476" s="184">
        <v>0</v>
      </c>
      <c r="M476" s="184">
        <v>0</v>
      </c>
      <c r="N476" s="184">
        <v>0</v>
      </c>
      <c r="O476" s="259">
        <v>0</v>
      </c>
      <c r="P476" s="184">
        <f t="shared" si="264"/>
        <v>0</v>
      </c>
      <c r="Q476" s="184">
        <v>0</v>
      </c>
      <c r="R476" s="184">
        <v>0</v>
      </c>
      <c r="S476" s="261">
        <v>0</v>
      </c>
      <c r="T476" s="259">
        <v>0</v>
      </c>
      <c r="U476" s="184">
        <v>0</v>
      </c>
      <c r="V476" s="184">
        <v>0</v>
      </c>
      <c r="W476" s="184">
        <v>0</v>
      </c>
      <c r="X476" s="184">
        <v>0</v>
      </c>
      <c r="Y476" s="259">
        <v>0.61</v>
      </c>
      <c r="Z476" s="184">
        <f t="shared" ref="Z476:Z500" si="319">AA476+AB476+AC476</f>
        <v>182</v>
      </c>
      <c r="AA476" s="184">
        <v>0</v>
      </c>
      <c r="AB476" s="184">
        <v>0</v>
      </c>
      <c r="AC476" s="261">
        <v>182</v>
      </c>
      <c r="AD476" s="7"/>
    </row>
    <row r="477" spans="1:30" s="8" customFormat="1" ht="33" customHeight="1" outlineLevel="1" x14ac:dyDescent="0.2">
      <c r="A477" s="175" t="s">
        <v>650</v>
      </c>
      <c r="B477" s="185" t="s">
        <v>391</v>
      </c>
      <c r="C477" s="259">
        <f t="shared" si="317"/>
        <v>0.44</v>
      </c>
      <c r="D477" s="184">
        <f t="shared" si="318"/>
        <v>131</v>
      </c>
      <c r="E477" s="152">
        <v>0</v>
      </c>
      <c r="F477" s="116">
        <f t="shared" si="263"/>
        <v>0</v>
      </c>
      <c r="G477" s="184">
        <v>0</v>
      </c>
      <c r="H477" s="184">
        <v>0</v>
      </c>
      <c r="I477" s="184">
        <v>0</v>
      </c>
      <c r="J477" s="152">
        <v>0</v>
      </c>
      <c r="K477" s="116">
        <f t="shared" ref="K477:K529" si="320">SUM(L477:N477)</f>
        <v>0</v>
      </c>
      <c r="L477" s="184">
        <v>0</v>
      </c>
      <c r="M477" s="184">
        <v>0</v>
      </c>
      <c r="N477" s="184">
        <v>0</v>
      </c>
      <c r="O477" s="259">
        <v>0</v>
      </c>
      <c r="P477" s="184">
        <f t="shared" si="264"/>
        <v>0</v>
      </c>
      <c r="Q477" s="184">
        <v>0</v>
      </c>
      <c r="R477" s="184">
        <v>0</v>
      </c>
      <c r="S477" s="261">
        <v>0</v>
      </c>
      <c r="T477" s="259">
        <v>0</v>
      </c>
      <c r="U477" s="184">
        <v>0</v>
      </c>
      <c r="V477" s="184">
        <v>0</v>
      </c>
      <c r="W477" s="184">
        <v>0</v>
      </c>
      <c r="X477" s="184">
        <v>0</v>
      </c>
      <c r="Y477" s="259">
        <v>0.44</v>
      </c>
      <c r="Z477" s="184">
        <f t="shared" si="319"/>
        <v>131</v>
      </c>
      <c r="AA477" s="184">
        <v>0</v>
      </c>
      <c r="AB477" s="184">
        <v>0</v>
      </c>
      <c r="AC477" s="261">
        <v>131</v>
      </c>
      <c r="AD477" s="7"/>
    </row>
    <row r="478" spans="1:30" s="8" customFormat="1" ht="31.9" customHeight="1" outlineLevel="1" x14ac:dyDescent="0.2">
      <c r="A478" s="175" t="s">
        <v>651</v>
      </c>
      <c r="B478" s="185" t="s">
        <v>392</v>
      </c>
      <c r="C478" s="259">
        <f t="shared" si="317"/>
        <v>0.4</v>
      </c>
      <c r="D478" s="184">
        <f t="shared" si="318"/>
        <v>119</v>
      </c>
      <c r="E478" s="152">
        <v>0</v>
      </c>
      <c r="F478" s="116">
        <f t="shared" ref="F478:F529" si="321">G478+H478+I478</f>
        <v>0</v>
      </c>
      <c r="G478" s="184">
        <v>0</v>
      </c>
      <c r="H478" s="184">
        <v>0</v>
      </c>
      <c r="I478" s="184">
        <v>0</v>
      </c>
      <c r="J478" s="152">
        <v>0</v>
      </c>
      <c r="K478" s="116">
        <f t="shared" si="320"/>
        <v>0</v>
      </c>
      <c r="L478" s="184">
        <v>0</v>
      </c>
      <c r="M478" s="184">
        <v>0</v>
      </c>
      <c r="N478" s="184">
        <v>0</v>
      </c>
      <c r="O478" s="259">
        <v>0</v>
      </c>
      <c r="P478" s="184">
        <f t="shared" ref="P478:P529" si="322">Q478+R478+S478</f>
        <v>0</v>
      </c>
      <c r="Q478" s="184">
        <v>0</v>
      </c>
      <c r="R478" s="184">
        <v>0</v>
      </c>
      <c r="S478" s="261">
        <v>0</v>
      </c>
      <c r="T478" s="259">
        <v>0</v>
      </c>
      <c r="U478" s="184">
        <v>0</v>
      </c>
      <c r="V478" s="184">
        <v>0</v>
      </c>
      <c r="W478" s="184">
        <v>0</v>
      </c>
      <c r="X478" s="184">
        <v>0</v>
      </c>
      <c r="Y478" s="259">
        <v>0.4</v>
      </c>
      <c r="Z478" s="184">
        <f t="shared" si="319"/>
        <v>119</v>
      </c>
      <c r="AA478" s="184">
        <v>0</v>
      </c>
      <c r="AB478" s="184">
        <v>0</v>
      </c>
      <c r="AC478" s="261">
        <v>119</v>
      </c>
      <c r="AD478" s="7"/>
    </row>
    <row r="479" spans="1:30" s="8" customFormat="1" ht="30" customHeight="1" outlineLevel="1" x14ac:dyDescent="0.2">
      <c r="A479" s="175" t="s">
        <v>652</v>
      </c>
      <c r="B479" s="185" t="s">
        <v>393</v>
      </c>
      <c r="C479" s="259">
        <f t="shared" si="317"/>
        <v>0.71</v>
      </c>
      <c r="D479" s="184">
        <f t="shared" si="318"/>
        <v>212</v>
      </c>
      <c r="E479" s="152">
        <v>0</v>
      </c>
      <c r="F479" s="116">
        <f t="shared" si="321"/>
        <v>0</v>
      </c>
      <c r="G479" s="184">
        <v>0</v>
      </c>
      <c r="H479" s="184">
        <v>0</v>
      </c>
      <c r="I479" s="184">
        <v>0</v>
      </c>
      <c r="J479" s="152">
        <v>0</v>
      </c>
      <c r="K479" s="116">
        <f t="shared" si="320"/>
        <v>0</v>
      </c>
      <c r="L479" s="184">
        <v>0</v>
      </c>
      <c r="M479" s="184">
        <v>0</v>
      </c>
      <c r="N479" s="184">
        <v>0</v>
      </c>
      <c r="O479" s="259">
        <v>0</v>
      </c>
      <c r="P479" s="184">
        <f t="shared" si="322"/>
        <v>0</v>
      </c>
      <c r="Q479" s="184">
        <v>0</v>
      </c>
      <c r="R479" s="184">
        <v>0</v>
      </c>
      <c r="S479" s="261">
        <v>0</v>
      </c>
      <c r="T479" s="259">
        <v>0</v>
      </c>
      <c r="U479" s="184">
        <v>0</v>
      </c>
      <c r="V479" s="184">
        <v>0</v>
      </c>
      <c r="W479" s="184">
        <v>0</v>
      </c>
      <c r="X479" s="184">
        <v>0</v>
      </c>
      <c r="Y479" s="259">
        <v>0.71</v>
      </c>
      <c r="Z479" s="184">
        <f t="shared" si="319"/>
        <v>212</v>
      </c>
      <c r="AA479" s="184">
        <v>0</v>
      </c>
      <c r="AB479" s="184">
        <v>0</v>
      </c>
      <c r="AC479" s="261">
        <v>212</v>
      </c>
      <c r="AD479" s="7"/>
    </row>
    <row r="480" spans="1:30" s="8" customFormat="1" ht="26.45" customHeight="1" outlineLevel="1" x14ac:dyDescent="0.2">
      <c r="A480" s="175" t="s">
        <v>653</v>
      </c>
      <c r="B480" s="185" t="s">
        <v>394</v>
      </c>
      <c r="C480" s="259">
        <f t="shared" si="317"/>
        <v>1.2</v>
      </c>
      <c r="D480" s="184">
        <f t="shared" si="318"/>
        <v>360</v>
      </c>
      <c r="E480" s="152">
        <v>0</v>
      </c>
      <c r="F480" s="116">
        <f t="shared" si="321"/>
        <v>0</v>
      </c>
      <c r="G480" s="184">
        <v>0</v>
      </c>
      <c r="H480" s="184">
        <v>0</v>
      </c>
      <c r="I480" s="184">
        <v>0</v>
      </c>
      <c r="J480" s="152">
        <v>0</v>
      </c>
      <c r="K480" s="116">
        <f t="shared" si="320"/>
        <v>0</v>
      </c>
      <c r="L480" s="184">
        <v>0</v>
      </c>
      <c r="M480" s="184">
        <v>0</v>
      </c>
      <c r="N480" s="184">
        <v>0</v>
      </c>
      <c r="O480" s="259">
        <v>0</v>
      </c>
      <c r="P480" s="184">
        <f t="shared" si="322"/>
        <v>0</v>
      </c>
      <c r="Q480" s="184">
        <v>0</v>
      </c>
      <c r="R480" s="184">
        <v>0</v>
      </c>
      <c r="S480" s="261">
        <v>0</v>
      </c>
      <c r="T480" s="259">
        <v>0</v>
      </c>
      <c r="U480" s="184">
        <v>0</v>
      </c>
      <c r="V480" s="184">
        <v>0</v>
      </c>
      <c r="W480" s="184">
        <v>0</v>
      </c>
      <c r="X480" s="184">
        <v>0</v>
      </c>
      <c r="Y480" s="259">
        <v>1.2</v>
      </c>
      <c r="Z480" s="184">
        <f t="shared" si="319"/>
        <v>360</v>
      </c>
      <c r="AA480" s="184">
        <v>0</v>
      </c>
      <c r="AB480" s="184">
        <v>0</v>
      </c>
      <c r="AC480" s="261">
        <v>360</v>
      </c>
      <c r="AD480" s="7"/>
    </row>
    <row r="481" spans="1:30" s="8" customFormat="1" ht="27" customHeight="1" outlineLevel="1" x14ac:dyDescent="0.2">
      <c r="A481" s="175" t="s">
        <v>654</v>
      </c>
      <c r="B481" s="185" t="s">
        <v>395</v>
      </c>
      <c r="C481" s="259">
        <f t="shared" si="317"/>
        <v>1.24</v>
      </c>
      <c r="D481" s="184">
        <f t="shared" si="318"/>
        <v>372</v>
      </c>
      <c r="E481" s="152">
        <v>0</v>
      </c>
      <c r="F481" s="116">
        <f t="shared" si="321"/>
        <v>0</v>
      </c>
      <c r="G481" s="184">
        <v>0</v>
      </c>
      <c r="H481" s="184">
        <v>0</v>
      </c>
      <c r="I481" s="184">
        <v>0</v>
      </c>
      <c r="J481" s="152">
        <v>0</v>
      </c>
      <c r="K481" s="116">
        <f t="shared" si="320"/>
        <v>0</v>
      </c>
      <c r="L481" s="184">
        <v>0</v>
      </c>
      <c r="M481" s="184">
        <v>0</v>
      </c>
      <c r="N481" s="184">
        <v>0</v>
      </c>
      <c r="O481" s="259">
        <v>0</v>
      </c>
      <c r="P481" s="184">
        <f t="shared" si="322"/>
        <v>0</v>
      </c>
      <c r="Q481" s="184">
        <v>0</v>
      </c>
      <c r="R481" s="184">
        <v>0</v>
      </c>
      <c r="S481" s="261">
        <v>0</v>
      </c>
      <c r="T481" s="259">
        <v>0</v>
      </c>
      <c r="U481" s="184">
        <v>0</v>
      </c>
      <c r="V481" s="184">
        <v>0</v>
      </c>
      <c r="W481" s="184">
        <v>0</v>
      </c>
      <c r="X481" s="184">
        <v>0</v>
      </c>
      <c r="Y481" s="259">
        <v>1.24</v>
      </c>
      <c r="Z481" s="184">
        <f t="shared" si="319"/>
        <v>372</v>
      </c>
      <c r="AA481" s="184">
        <v>0</v>
      </c>
      <c r="AB481" s="184">
        <v>0</v>
      </c>
      <c r="AC481" s="261">
        <v>372</v>
      </c>
      <c r="AD481" s="7"/>
    </row>
    <row r="482" spans="1:30" s="8" customFormat="1" ht="35.450000000000003" customHeight="1" outlineLevel="1" x14ac:dyDescent="0.2">
      <c r="A482" s="175" t="s">
        <v>655</v>
      </c>
      <c r="B482" s="185" t="s">
        <v>396</v>
      </c>
      <c r="C482" s="259">
        <f t="shared" si="317"/>
        <v>1.19</v>
      </c>
      <c r="D482" s="184">
        <f t="shared" si="318"/>
        <v>357</v>
      </c>
      <c r="E482" s="152">
        <v>0</v>
      </c>
      <c r="F482" s="116">
        <f t="shared" si="321"/>
        <v>0</v>
      </c>
      <c r="G482" s="184">
        <v>0</v>
      </c>
      <c r="H482" s="184">
        <v>0</v>
      </c>
      <c r="I482" s="184">
        <v>0</v>
      </c>
      <c r="J482" s="152">
        <v>0</v>
      </c>
      <c r="K482" s="116">
        <f t="shared" si="320"/>
        <v>0</v>
      </c>
      <c r="L482" s="184">
        <v>0</v>
      </c>
      <c r="M482" s="184">
        <v>0</v>
      </c>
      <c r="N482" s="184">
        <v>0</v>
      </c>
      <c r="O482" s="259">
        <v>0</v>
      </c>
      <c r="P482" s="184">
        <f t="shared" si="322"/>
        <v>0</v>
      </c>
      <c r="Q482" s="184">
        <v>0</v>
      </c>
      <c r="R482" s="184">
        <v>0</v>
      </c>
      <c r="S482" s="261">
        <v>0</v>
      </c>
      <c r="T482" s="259">
        <v>0</v>
      </c>
      <c r="U482" s="184">
        <v>0</v>
      </c>
      <c r="V482" s="184">
        <v>0</v>
      </c>
      <c r="W482" s="184">
        <v>0</v>
      </c>
      <c r="X482" s="184">
        <v>0</v>
      </c>
      <c r="Y482" s="259">
        <v>1.19</v>
      </c>
      <c r="Z482" s="184">
        <f t="shared" si="319"/>
        <v>357</v>
      </c>
      <c r="AA482" s="184">
        <v>0</v>
      </c>
      <c r="AB482" s="184">
        <v>0</v>
      </c>
      <c r="AC482" s="261">
        <v>357</v>
      </c>
      <c r="AD482" s="7"/>
    </row>
    <row r="483" spans="1:30" s="8" customFormat="1" ht="23.45" customHeight="1" outlineLevel="1" x14ac:dyDescent="0.2">
      <c r="A483" s="175" t="s">
        <v>656</v>
      </c>
      <c r="B483" s="185" t="s">
        <v>397</v>
      </c>
      <c r="C483" s="259">
        <f t="shared" si="317"/>
        <v>3.03</v>
      </c>
      <c r="D483" s="184">
        <f t="shared" si="318"/>
        <v>908.99999999999989</v>
      </c>
      <c r="E483" s="152">
        <v>0</v>
      </c>
      <c r="F483" s="116">
        <f t="shared" si="321"/>
        <v>0</v>
      </c>
      <c r="G483" s="184">
        <v>0</v>
      </c>
      <c r="H483" s="184">
        <v>0</v>
      </c>
      <c r="I483" s="184">
        <v>0</v>
      </c>
      <c r="J483" s="152">
        <v>0</v>
      </c>
      <c r="K483" s="116">
        <f t="shared" si="320"/>
        <v>0</v>
      </c>
      <c r="L483" s="184">
        <v>0</v>
      </c>
      <c r="M483" s="184">
        <v>0</v>
      </c>
      <c r="N483" s="184">
        <v>0</v>
      </c>
      <c r="O483" s="259">
        <v>0</v>
      </c>
      <c r="P483" s="184">
        <f t="shared" si="322"/>
        <v>0</v>
      </c>
      <c r="Q483" s="184">
        <v>0</v>
      </c>
      <c r="R483" s="184">
        <v>0</v>
      </c>
      <c r="S483" s="261">
        <v>0</v>
      </c>
      <c r="T483" s="259">
        <v>0</v>
      </c>
      <c r="U483" s="184">
        <v>0</v>
      </c>
      <c r="V483" s="184">
        <v>0</v>
      </c>
      <c r="W483" s="184">
        <v>0</v>
      </c>
      <c r="X483" s="184">
        <v>0</v>
      </c>
      <c r="Y483" s="259">
        <v>3.03</v>
      </c>
      <c r="Z483" s="184">
        <f t="shared" si="319"/>
        <v>908.99999999999989</v>
      </c>
      <c r="AA483" s="184">
        <v>0</v>
      </c>
      <c r="AB483" s="184">
        <v>0</v>
      </c>
      <c r="AC483" s="261">
        <v>908.99999999999989</v>
      </c>
      <c r="AD483" s="7"/>
    </row>
    <row r="484" spans="1:30" s="8" customFormat="1" ht="29.45" customHeight="1" outlineLevel="1" x14ac:dyDescent="0.2">
      <c r="A484" s="175" t="s">
        <v>657</v>
      </c>
      <c r="B484" s="185" t="s">
        <v>398</v>
      </c>
      <c r="C484" s="259">
        <f t="shared" si="317"/>
        <v>3.16</v>
      </c>
      <c r="D484" s="184">
        <f t="shared" si="318"/>
        <v>947</v>
      </c>
      <c r="E484" s="152">
        <v>0</v>
      </c>
      <c r="F484" s="116">
        <f t="shared" si="321"/>
        <v>0</v>
      </c>
      <c r="G484" s="184">
        <v>0</v>
      </c>
      <c r="H484" s="184">
        <v>0</v>
      </c>
      <c r="I484" s="184">
        <v>0</v>
      </c>
      <c r="J484" s="152">
        <v>0</v>
      </c>
      <c r="K484" s="116">
        <f t="shared" si="320"/>
        <v>0</v>
      </c>
      <c r="L484" s="184">
        <v>0</v>
      </c>
      <c r="M484" s="184">
        <v>0</v>
      </c>
      <c r="N484" s="184">
        <v>0</v>
      </c>
      <c r="O484" s="259">
        <v>0</v>
      </c>
      <c r="P484" s="184">
        <f t="shared" si="322"/>
        <v>0</v>
      </c>
      <c r="Q484" s="184">
        <v>0</v>
      </c>
      <c r="R484" s="184">
        <v>0</v>
      </c>
      <c r="S484" s="261">
        <v>0</v>
      </c>
      <c r="T484" s="259">
        <v>0</v>
      </c>
      <c r="U484" s="184">
        <v>0</v>
      </c>
      <c r="V484" s="184">
        <v>0</v>
      </c>
      <c r="W484" s="184">
        <v>0</v>
      </c>
      <c r="X484" s="184">
        <v>0</v>
      </c>
      <c r="Y484" s="259">
        <v>3.16</v>
      </c>
      <c r="Z484" s="184">
        <f t="shared" si="319"/>
        <v>947</v>
      </c>
      <c r="AA484" s="184">
        <v>0</v>
      </c>
      <c r="AB484" s="184">
        <v>0</v>
      </c>
      <c r="AC484" s="261">
        <v>947</v>
      </c>
      <c r="AD484" s="7"/>
    </row>
    <row r="485" spans="1:30" s="8" customFormat="1" ht="27" customHeight="1" outlineLevel="1" x14ac:dyDescent="0.2">
      <c r="A485" s="175" t="s">
        <v>658</v>
      </c>
      <c r="B485" s="185" t="s">
        <v>399</v>
      </c>
      <c r="C485" s="259">
        <f t="shared" si="317"/>
        <v>1.79</v>
      </c>
      <c r="D485" s="184">
        <f t="shared" si="318"/>
        <v>536</v>
      </c>
      <c r="E485" s="152">
        <v>0</v>
      </c>
      <c r="F485" s="116">
        <f t="shared" si="321"/>
        <v>0</v>
      </c>
      <c r="G485" s="184">
        <v>0</v>
      </c>
      <c r="H485" s="184">
        <v>0</v>
      </c>
      <c r="I485" s="184">
        <v>0</v>
      </c>
      <c r="J485" s="152">
        <v>0</v>
      </c>
      <c r="K485" s="116">
        <f t="shared" si="320"/>
        <v>0</v>
      </c>
      <c r="L485" s="184">
        <v>0</v>
      </c>
      <c r="M485" s="184">
        <v>0</v>
      </c>
      <c r="N485" s="184">
        <v>0</v>
      </c>
      <c r="O485" s="259">
        <v>0</v>
      </c>
      <c r="P485" s="184">
        <f t="shared" si="322"/>
        <v>0</v>
      </c>
      <c r="Q485" s="184">
        <v>0</v>
      </c>
      <c r="R485" s="184">
        <v>0</v>
      </c>
      <c r="S485" s="261">
        <v>0</v>
      </c>
      <c r="T485" s="259">
        <v>0</v>
      </c>
      <c r="U485" s="184">
        <v>0</v>
      </c>
      <c r="V485" s="184">
        <v>0</v>
      </c>
      <c r="W485" s="184">
        <v>0</v>
      </c>
      <c r="X485" s="184">
        <v>0</v>
      </c>
      <c r="Y485" s="259">
        <v>1.79</v>
      </c>
      <c r="Z485" s="184">
        <f t="shared" si="319"/>
        <v>536</v>
      </c>
      <c r="AA485" s="184">
        <v>0</v>
      </c>
      <c r="AB485" s="184">
        <v>0</v>
      </c>
      <c r="AC485" s="261">
        <v>536</v>
      </c>
      <c r="AD485" s="7"/>
    </row>
    <row r="486" spans="1:30" s="8" customFormat="1" ht="28.15" customHeight="1" outlineLevel="1" x14ac:dyDescent="0.2">
      <c r="A486" s="175" t="s">
        <v>659</v>
      </c>
      <c r="B486" s="185" t="s">
        <v>400</v>
      </c>
      <c r="C486" s="259">
        <f t="shared" si="317"/>
        <v>0.82</v>
      </c>
      <c r="D486" s="184">
        <f t="shared" si="318"/>
        <v>532</v>
      </c>
      <c r="E486" s="152">
        <v>0</v>
      </c>
      <c r="F486" s="116">
        <f t="shared" si="321"/>
        <v>0</v>
      </c>
      <c r="G486" s="184">
        <v>0</v>
      </c>
      <c r="H486" s="184">
        <v>0</v>
      </c>
      <c r="I486" s="184">
        <v>0</v>
      </c>
      <c r="J486" s="152">
        <v>0</v>
      </c>
      <c r="K486" s="116">
        <f t="shared" si="320"/>
        <v>0</v>
      </c>
      <c r="L486" s="184">
        <v>0</v>
      </c>
      <c r="M486" s="184">
        <v>0</v>
      </c>
      <c r="N486" s="184">
        <v>0</v>
      </c>
      <c r="O486" s="259">
        <v>0</v>
      </c>
      <c r="P486" s="184">
        <f t="shared" si="322"/>
        <v>287</v>
      </c>
      <c r="Q486" s="184">
        <v>0</v>
      </c>
      <c r="R486" s="184">
        <v>0</v>
      </c>
      <c r="S486" s="261">
        <v>287</v>
      </c>
      <c r="T486" s="259">
        <v>0</v>
      </c>
      <c r="U486" s="184">
        <v>0</v>
      </c>
      <c r="V486" s="184">
        <v>0</v>
      </c>
      <c r="W486" s="184">
        <v>0</v>
      </c>
      <c r="X486" s="184">
        <v>0</v>
      </c>
      <c r="Y486" s="259">
        <v>0.82</v>
      </c>
      <c r="Z486" s="184">
        <f t="shared" si="319"/>
        <v>245</v>
      </c>
      <c r="AA486" s="184">
        <v>0</v>
      </c>
      <c r="AB486" s="184">
        <v>0</v>
      </c>
      <c r="AC486" s="261">
        <v>245</v>
      </c>
      <c r="AD486" s="7"/>
    </row>
    <row r="487" spans="1:30" s="8" customFormat="1" ht="25.15" customHeight="1" outlineLevel="1" x14ac:dyDescent="0.2">
      <c r="A487" s="175" t="s">
        <v>660</v>
      </c>
      <c r="B487" s="185" t="s">
        <v>401</v>
      </c>
      <c r="C487" s="259">
        <f t="shared" si="317"/>
        <v>0.75</v>
      </c>
      <c r="D487" s="184">
        <f t="shared" si="318"/>
        <v>225</v>
      </c>
      <c r="E487" s="152">
        <v>0</v>
      </c>
      <c r="F487" s="116">
        <f t="shared" si="321"/>
        <v>0</v>
      </c>
      <c r="G487" s="184">
        <v>0</v>
      </c>
      <c r="H487" s="184">
        <v>0</v>
      </c>
      <c r="I487" s="184">
        <v>0</v>
      </c>
      <c r="J487" s="152">
        <v>0</v>
      </c>
      <c r="K487" s="116">
        <f t="shared" si="320"/>
        <v>0</v>
      </c>
      <c r="L487" s="184">
        <v>0</v>
      </c>
      <c r="M487" s="184">
        <v>0</v>
      </c>
      <c r="N487" s="184">
        <v>0</v>
      </c>
      <c r="O487" s="259">
        <v>0</v>
      </c>
      <c r="P487" s="184">
        <f t="shared" si="322"/>
        <v>0</v>
      </c>
      <c r="Q487" s="184">
        <v>0</v>
      </c>
      <c r="R487" s="184">
        <v>0</v>
      </c>
      <c r="S487" s="261">
        <v>0</v>
      </c>
      <c r="T487" s="259">
        <v>0</v>
      </c>
      <c r="U487" s="184">
        <v>0</v>
      </c>
      <c r="V487" s="184">
        <v>0</v>
      </c>
      <c r="W487" s="184">
        <v>0</v>
      </c>
      <c r="X487" s="184">
        <v>0</v>
      </c>
      <c r="Y487" s="259">
        <v>0.75</v>
      </c>
      <c r="Z487" s="184">
        <f t="shared" si="319"/>
        <v>225</v>
      </c>
      <c r="AA487" s="184">
        <v>0</v>
      </c>
      <c r="AB487" s="184">
        <v>0</v>
      </c>
      <c r="AC487" s="261">
        <v>225</v>
      </c>
      <c r="AD487" s="7"/>
    </row>
    <row r="488" spans="1:30" s="8" customFormat="1" ht="28.9" customHeight="1" outlineLevel="1" x14ac:dyDescent="0.2">
      <c r="A488" s="175" t="s">
        <v>661</v>
      </c>
      <c r="B488" s="185" t="s">
        <v>402</v>
      </c>
      <c r="C488" s="259">
        <f t="shared" si="317"/>
        <v>1.06</v>
      </c>
      <c r="D488" s="184">
        <f t="shared" si="318"/>
        <v>318</v>
      </c>
      <c r="E488" s="152">
        <v>0</v>
      </c>
      <c r="F488" s="116">
        <f t="shared" si="321"/>
        <v>0</v>
      </c>
      <c r="G488" s="184">
        <v>0</v>
      </c>
      <c r="H488" s="184">
        <v>0</v>
      </c>
      <c r="I488" s="184">
        <v>0</v>
      </c>
      <c r="J488" s="152">
        <v>0</v>
      </c>
      <c r="K488" s="116">
        <f t="shared" si="320"/>
        <v>0</v>
      </c>
      <c r="L488" s="184">
        <v>0</v>
      </c>
      <c r="M488" s="184">
        <v>0</v>
      </c>
      <c r="N488" s="184">
        <v>0</v>
      </c>
      <c r="O488" s="259">
        <v>0</v>
      </c>
      <c r="P488" s="184">
        <f t="shared" si="322"/>
        <v>0</v>
      </c>
      <c r="Q488" s="184">
        <v>0</v>
      </c>
      <c r="R488" s="184">
        <v>0</v>
      </c>
      <c r="S488" s="261">
        <v>0</v>
      </c>
      <c r="T488" s="259">
        <v>0</v>
      </c>
      <c r="U488" s="184">
        <v>0</v>
      </c>
      <c r="V488" s="184">
        <v>0</v>
      </c>
      <c r="W488" s="184">
        <v>0</v>
      </c>
      <c r="X488" s="184">
        <v>0</v>
      </c>
      <c r="Y488" s="259">
        <v>1.06</v>
      </c>
      <c r="Z488" s="184">
        <f t="shared" si="319"/>
        <v>318</v>
      </c>
      <c r="AA488" s="184">
        <v>0</v>
      </c>
      <c r="AB488" s="184">
        <v>0</v>
      </c>
      <c r="AC488" s="261">
        <v>318</v>
      </c>
      <c r="AD488" s="7"/>
    </row>
    <row r="489" spans="1:30" s="8" customFormat="1" ht="26.45" customHeight="1" outlineLevel="1" x14ac:dyDescent="0.2">
      <c r="A489" s="175" t="s">
        <v>662</v>
      </c>
      <c r="B489" s="185" t="s">
        <v>403</v>
      </c>
      <c r="C489" s="259">
        <f t="shared" si="317"/>
        <v>3.68</v>
      </c>
      <c r="D489" s="184">
        <f t="shared" si="318"/>
        <v>1103</v>
      </c>
      <c r="E489" s="152">
        <v>0</v>
      </c>
      <c r="F489" s="116">
        <f t="shared" si="321"/>
        <v>0</v>
      </c>
      <c r="G489" s="184">
        <v>0</v>
      </c>
      <c r="H489" s="184">
        <v>0</v>
      </c>
      <c r="I489" s="184">
        <v>0</v>
      </c>
      <c r="J489" s="152">
        <v>0</v>
      </c>
      <c r="K489" s="116">
        <f t="shared" si="320"/>
        <v>0</v>
      </c>
      <c r="L489" s="184">
        <v>0</v>
      </c>
      <c r="M489" s="184">
        <v>0</v>
      </c>
      <c r="N489" s="184">
        <v>0</v>
      </c>
      <c r="O489" s="259">
        <v>0</v>
      </c>
      <c r="P489" s="184">
        <f t="shared" si="322"/>
        <v>0</v>
      </c>
      <c r="Q489" s="184">
        <v>0</v>
      </c>
      <c r="R489" s="184">
        <v>0</v>
      </c>
      <c r="S489" s="261">
        <v>0</v>
      </c>
      <c r="T489" s="259">
        <v>0</v>
      </c>
      <c r="U489" s="184">
        <v>0</v>
      </c>
      <c r="V489" s="184">
        <v>0</v>
      </c>
      <c r="W489" s="184">
        <v>0</v>
      </c>
      <c r="X489" s="184">
        <v>0</v>
      </c>
      <c r="Y489" s="259">
        <v>3.68</v>
      </c>
      <c r="Z489" s="184">
        <f t="shared" si="319"/>
        <v>1103</v>
      </c>
      <c r="AA489" s="184">
        <v>0</v>
      </c>
      <c r="AB489" s="184">
        <v>0</v>
      </c>
      <c r="AC489" s="261">
        <v>1103</v>
      </c>
      <c r="AD489" s="7"/>
    </row>
    <row r="490" spans="1:30" s="8" customFormat="1" ht="25.9" customHeight="1" outlineLevel="1" x14ac:dyDescent="0.2">
      <c r="A490" s="175" t="s">
        <v>663</v>
      </c>
      <c r="B490" s="185" t="s">
        <v>411</v>
      </c>
      <c r="C490" s="259">
        <f t="shared" si="317"/>
        <v>1.59</v>
      </c>
      <c r="D490" s="184">
        <f t="shared" si="318"/>
        <v>477</v>
      </c>
      <c r="E490" s="152">
        <v>0</v>
      </c>
      <c r="F490" s="116">
        <f t="shared" si="321"/>
        <v>0</v>
      </c>
      <c r="G490" s="184">
        <v>0</v>
      </c>
      <c r="H490" s="184">
        <v>0</v>
      </c>
      <c r="I490" s="184">
        <v>0</v>
      </c>
      <c r="J490" s="152">
        <v>0</v>
      </c>
      <c r="K490" s="116">
        <f t="shared" si="320"/>
        <v>0</v>
      </c>
      <c r="L490" s="184">
        <v>0</v>
      </c>
      <c r="M490" s="184">
        <v>0</v>
      </c>
      <c r="N490" s="184">
        <v>0</v>
      </c>
      <c r="O490" s="259">
        <v>0</v>
      </c>
      <c r="P490" s="184">
        <f t="shared" si="322"/>
        <v>0</v>
      </c>
      <c r="Q490" s="184">
        <v>0</v>
      </c>
      <c r="R490" s="184">
        <v>0</v>
      </c>
      <c r="S490" s="261">
        <v>0</v>
      </c>
      <c r="T490" s="259">
        <v>0</v>
      </c>
      <c r="U490" s="184">
        <v>0</v>
      </c>
      <c r="V490" s="184">
        <v>0</v>
      </c>
      <c r="W490" s="184">
        <v>0</v>
      </c>
      <c r="X490" s="184">
        <v>0</v>
      </c>
      <c r="Y490" s="259">
        <v>1.59</v>
      </c>
      <c r="Z490" s="184">
        <f t="shared" si="319"/>
        <v>477</v>
      </c>
      <c r="AA490" s="184">
        <v>0</v>
      </c>
      <c r="AB490" s="184">
        <v>0</v>
      </c>
      <c r="AC490" s="261">
        <v>477</v>
      </c>
      <c r="AD490" s="7"/>
    </row>
    <row r="491" spans="1:30" s="8" customFormat="1" ht="28.9" customHeight="1" outlineLevel="1" x14ac:dyDescent="0.2">
      <c r="A491" s="175" t="s">
        <v>664</v>
      </c>
      <c r="B491" s="185" t="s">
        <v>412</v>
      </c>
      <c r="C491" s="259">
        <f t="shared" si="317"/>
        <v>1.39</v>
      </c>
      <c r="D491" s="184">
        <f t="shared" si="318"/>
        <v>416</v>
      </c>
      <c r="E491" s="152">
        <v>0</v>
      </c>
      <c r="F491" s="116">
        <f t="shared" si="321"/>
        <v>0</v>
      </c>
      <c r="G491" s="184">
        <v>0</v>
      </c>
      <c r="H491" s="184">
        <v>0</v>
      </c>
      <c r="I491" s="184">
        <v>0</v>
      </c>
      <c r="J491" s="152">
        <v>0</v>
      </c>
      <c r="K491" s="116">
        <f t="shared" si="320"/>
        <v>0</v>
      </c>
      <c r="L491" s="184">
        <v>0</v>
      </c>
      <c r="M491" s="184">
        <v>0</v>
      </c>
      <c r="N491" s="184">
        <v>0</v>
      </c>
      <c r="O491" s="259">
        <v>0</v>
      </c>
      <c r="P491" s="184">
        <f t="shared" si="322"/>
        <v>0</v>
      </c>
      <c r="Q491" s="184">
        <v>0</v>
      </c>
      <c r="R491" s="184">
        <v>0</v>
      </c>
      <c r="S491" s="261">
        <v>0</v>
      </c>
      <c r="T491" s="259">
        <v>0</v>
      </c>
      <c r="U491" s="184">
        <v>0</v>
      </c>
      <c r="V491" s="184">
        <v>0</v>
      </c>
      <c r="W491" s="184">
        <v>0</v>
      </c>
      <c r="X491" s="184">
        <v>0</v>
      </c>
      <c r="Y491" s="259">
        <v>1.39</v>
      </c>
      <c r="Z491" s="184">
        <f t="shared" si="319"/>
        <v>416</v>
      </c>
      <c r="AA491" s="184">
        <v>0</v>
      </c>
      <c r="AB491" s="184">
        <v>0</v>
      </c>
      <c r="AC491" s="261">
        <v>416</v>
      </c>
      <c r="AD491" s="7"/>
    </row>
    <row r="492" spans="1:30" s="8" customFormat="1" ht="26.45" customHeight="1" outlineLevel="1" x14ac:dyDescent="0.2">
      <c r="A492" s="175" t="s">
        <v>665</v>
      </c>
      <c r="B492" s="185" t="s">
        <v>413</v>
      </c>
      <c r="C492" s="259">
        <f t="shared" si="317"/>
        <v>1.9</v>
      </c>
      <c r="D492" s="184">
        <f t="shared" si="318"/>
        <v>570</v>
      </c>
      <c r="E492" s="152">
        <v>0</v>
      </c>
      <c r="F492" s="116">
        <f t="shared" si="321"/>
        <v>0</v>
      </c>
      <c r="G492" s="184">
        <v>0</v>
      </c>
      <c r="H492" s="184">
        <v>0</v>
      </c>
      <c r="I492" s="184">
        <v>0</v>
      </c>
      <c r="J492" s="152">
        <v>0</v>
      </c>
      <c r="K492" s="116">
        <f t="shared" si="320"/>
        <v>0</v>
      </c>
      <c r="L492" s="184">
        <v>0</v>
      </c>
      <c r="M492" s="184">
        <v>0</v>
      </c>
      <c r="N492" s="184">
        <v>0</v>
      </c>
      <c r="O492" s="259">
        <v>0</v>
      </c>
      <c r="P492" s="184">
        <f t="shared" si="322"/>
        <v>0</v>
      </c>
      <c r="Q492" s="184">
        <v>0</v>
      </c>
      <c r="R492" s="184">
        <v>0</v>
      </c>
      <c r="S492" s="261">
        <v>0</v>
      </c>
      <c r="T492" s="259">
        <v>0</v>
      </c>
      <c r="U492" s="184">
        <v>0</v>
      </c>
      <c r="V492" s="184">
        <v>0</v>
      </c>
      <c r="W492" s="184">
        <v>0</v>
      </c>
      <c r="X492" s="184">
        <v>0</v>
      </c>
      <c r="Y492" s="259">
        <v>1.9</v>
      </c>
      <c r="Z492" s="184">
        <f t="shared" si="319"/>
        <v>570</v>
      </c>
      <c r="AA492" s="184">
        <v>0</v>
      </c>
      <c r="AB492" s="184">
        <v>0</v>
      </c>
      <c r="AC492" s="261">
        <v>570</v>
      </c>
      <c r="AD492" s="7"/>
    </row>
    <row r="493" spans="1:30" s="8" customFormat="1" ht="33" customHeight="1" outlineLevel="1" x14ac:dyDescent="0.2">
      <c r="A493" s="175" t="s">
        <v>666</v>
      </c>
      <c r="B493" s="185" t="s">
        <v>414</v>
      </c>
      <c r="C493" s="259">
        <f t="shared" si="317"/>
        <v>0.95</v>
      </c>
      <c r="D493" s="184">
        <f t="shared" si="318"/>
        <v>285</v>
      </c>
      <c r="E493" s="152">
        <v>0</v>
      </c>
      <c r="F493" s="116">
        <f t="shared" si="321"/>
        <v>0</v>
      </c>
      <c r="G493" s="184">
        <v>0</v>
      </c>
      <c r="H493" s="184">
        <v>0</v>
      </c>
      <c r="I493" s="184">
        <v>0</v>
      </c>
      <c r="J493" s="152">
        <v>0</v>
      </c>
      <c r="K493" s="116">
        <f t="shared" si="320"/>
        <v>0</v>
      </c>
      <c r="L493" s="184">
        <v>0</v>
      </c>
      <c r="M493" s="184">
        <v>0</v>
      </c>
      <c r="N493" s="184">
        <v>0</v>
      </c>
      <c r="O493" s="259">
        <v>0</v>
      </c>
      <c r="P493" s="184">
        <f t="shared" si="322"/>
        <v>0</v>
      </c>
      <c r="Q493" s="184">
        <v>0</v>
      </c>
      <c r="R493" s="184">
        <v>0</v>
      </c>
      <c r="S493" s="261">
        <v>0</v>
      </c>
      <c r="T493" s="259">
        <v>0</v>
      </c>
      <c r="U493" s="184">
        <v>0</v>
      </c>
      <c r="V493" s="184">
        <v>0</v>
      </c>
      <c r="W493" s="184">
        <v>0</v>
      </c>
      <c r="X493" s="184">
        <v>0</v>
      </c>
      <c r="Y493" s="259">
        <v>0.95</v>
      </c>
      <c r="Z493" s="184">
        <f t="shared" si="319"/>
        <v>285</v>
      </c>
      <c r="AA493" s="184">
        <v>0</v>
      </c>
      <c r="AB493" s="184">
        <v>0</v>
      </c>
      <c r="AC493" s="261">
        <v>285</v>
      </c>
      <c r="AD493" s="7"/>
    </row>
    <row r="494" spans="1:30" s="8" customFormat="1" ht="32.450000000000003" customHeight="1" outlineLevel="1" x14ac:dyDescent="0.2">
      <c r="A494" s="175" t="s">
        <v>667</v>
      </c>
      <c r="B494" s="185" t="s">
        <v>415</v>
      </c>
      <c r="C494" s="259">
        <f t="shared" si="317"/>
        <v>1.85</v>
      </c>
      <c r="D494" s="184">
        <f t="shared" si="318"/>
        <v>555</v>
      </c>
      <c r="E494" s="152">
        <v>0</v>
      </c>
      <c r="F494" s="116">
        <f t="shared" si="321"/>
        <v>0</v>
      </c>
      <c r="G494" s="184">
        <v>0</v>
      </c>
      <c r="H494" s="184">
        <v>0</v>
      </c>
      <c r="I494" s="184">
        <v>0</v>
      </c>
      <c r="J494" s="152">
        <v>0</v>
      </c>
      <c r="K494" s="116">
        <f t="shared" si="320"/>
        <v>0</v>
      </c>
      <c r="L494" s="184">
        <v>0</v>
      </c>
      <c r="M494" s="184">
        <v>0</v>
      </c>
      <c r="N494" s="184">
        <v>0</v>
      </c>
      <c r="O494" s="259">
        <v>0</v>
      </c>
      <c r="P494" s="184">
        <f t="shared" si="322"/>
        <v>0</v>
      </c>
      <c r="Q494" s="184">
        <v>0</v>
      </c>
      <c r="R494" s="184">
        <v>0</v>
      </c>
      <c r="S494" s="261">
        <v>0</v>
      </c>
      <c r="T494" s="259">
        <v>0</v>
      </c>
      <c r="U494" s="184">
        <v>0</v>
      </c>
      <c r="V494" s="184">
        <v>0</v>
      </c>
      <c r="W494" s="184">
        <v>0</v>
      </c>
      <c r="X494" s="184">
        <v>0</v>
      </c>
      <c r="Y494" s="259">
        <v>1.85</v>
      </c>
      <c r="Z494" s="184">
        <f t="shared" si="319"/>
        <v>555</v>
      </c>
      <c r="AA494" s="184">
        <v>0</v>
      </c>
      <c r="AB494" s="184">
        <v>0</v>
      </c>
      <c r="AC494" s="261">
        <v>555</v>
      </c>
      <c r="AD494" s="7"/>
    </row>
    <row r="495" spans="1:30" s="8" customFormat="1" ht="30.6" customHeight="1" outlineLevel="1" x14ac:dyDescent="0.2">
      <c r="A495" s="175" t="s">
        <v>668</v>
      </c>
      <c r="B495" s="185" t="s">
        <v>416</v>
      </c>
      <c r="C495" s="259">
        <f t="shared" si="317"/>
        <v>0.89999999999999991</v>
      </c>
      <c r="D495" s="184">
        <f t="shared" si="318"/>
        <v>270</v>
      </c>
      <c r="E495" s="152">
        <v>0</v>
      </c>
      <c r="F495" s="116">
        <f t="shared" si="321"/>
        <v>0</v>
      </c>
      <c r="G495" s="184">
        <v>0</v>
      </c>
      <c r="H495" s="184">
        <v>0</v>
      </c>
      <c r="I495" s="184">
        <v>0</v>
      </c>
      <c r="J495" s="152">
        <v>0</v>
      </c>
      <c r="K495" s="116">
        <f t="shared" si="320"/>
        <v>0</v>
      </c>
      <c r="L495" s="184">
        <v>0</v>
      </c>
      <c r="M495" s="184">
        <v>0</v>
      </c>
      <c r="N495" s="184">
        <v>0</v>
      </c>
      <c r="O495" s="259">
        <v>0</v>
      </c>
      <c r="P495" s="184">
        <f t="shared" si="322"/>
        <v>0</v>
      </c>
      <c r="Q495" s="184">
        <v>0</v>
      </c>
      <c r="R495" s="184">
        <v>0</v>
      </c>
      <c r="S495" s="261">
        <v>0</v>
      </c>
      <c r="T495" s="259">
        <v>0</v>
      </c>
      <c r="U495" s="184">
        <v>0</v>
      </c>
      <c r="V495" s="184">
        <v>0</v>
      </c>
      <c r="W495" s="184">
        <v>0</v>
      </c>
      <c r="X495" s="184">
        <v>0</v>
      </c>
      <c r="Y495" s="259">
        <v>0.89999999999999991</v>
      </c>
      <c r="Z495" s="184">
        <f t="shared" si="319"/>
        <v>270</v>
      </c>
      <c r="AA495" s="184">
        <v>0</v>
      </c>
      <c r="AB495" s="184">
        <v>0</v>
      </c>
      <c r="AC495" s="261">
        <v>270</v>
      </c>
      <c r="AD495" s="7"/>
    </row>
    <row r="496" spans="1:30" s="8" customFormat="1" ht="22.15" customHeight="1" outlineLevel="1" x14ac:dyDescent="0.2">
      <c r="A496" s="175" t="s">
        <v>669</v>
      </c>
      <c r="B496" s="185" t="s">
        <v>417</v>
      </c>
      <c r="C496" s="259">
        <f t="shared" si="317"/>
        <v>1.7999999999999998</v>
      </c>
      <c r="D496" s="184">
        <f t="shared" si="318"/>
        <v>540</v>
      </c>
      <c r="E496" s="152">
        <v>0</v>
      </c>
      <c r="F496" s="116">
        <f t="shared" si="321"/>
        <v>0</v>
      </c>
      <c r="G496" s="184">
        <v>0</v>
      </c>
      <c r="H496" s="184">
        <v>0</v>
      </c>
      <c r="I496" s="184">
        <v>0</v>
      </c>
      <c r="J496" s="152">
        <v>0</v>
      </c>
      <c r="K496" s="116">
        <f t="shared" si="320"/>
        <v>0</v>
      </c>
      <c r="L496" s="184">
        <v>0</v>
      </c>
      <c r="M496" s="184">
        <v>0</v>
      </c>
      <c r="N496" s="184">
        <v>0</v>
      </c>
      <c r="O496" s="259">
        <v>0</v>
      </c>
      <c r="P496" s="184">
        <f t="shared" si="322"/>
        <v>0</v>
      </c>
      <c r="Q496" s="184">
        <v>0</v>
      </c>
      <c r="R496" s="184">
        <v>0</v>
      </c>
      <c r="S496" s="261">
        <v>0</v>
      </c>
      <c r="T496" s="259">
        <v>0</v>
      </c>
      <c r="U496" s="184">
        <v>0</v>
      </c>
      <c r="V496" s="184">
        <v>0</v>
      </c>
      <c r="W496" s="184">
        <v>0</v>
      </c>
      <c r="X496" s="184">
        <v>0</v>
      </c>
      <c r="Y496" s="259">
        <v>1.7999999999999998</v>
      </c>
      <c r="Z496" s="184">
        <f t="shared" si="319"/>
        <v>540</v>
      </c>
      <c r="AA496" s="184">
        <v>0</v>
      </c>
      <c r="AB496" s="184">
        <v>0</v>
      </c>
      <c r="AC496" s="261">
        <v>540</v>
      </c>
      <c r="AD496" s="7"/>
    </row>
    <row r="497" spans="1:30" s="8" customFormat="1" ht="22.15" customHeight="1" outlineLevel="1" x14ac:dyDescent="0.2">
      <c r="A497" s="175" t="s">
        <v>670</v>
      </c>
      <c r="B497" s="185" t="s">
        <v>418</v>
      </c>
      <c r="C497" s="259">
        <f t="shared" si="317"/>
        <v>1.28</v>
      </c>
      <c r="D497" s="184">
        <f t="shared" si="318"/>
        <v>383</v>
      </c>
      <c r="E497" s="152">
        <v>0</v>
      </c>
      <c r="F497" s="116">
        <f t="shared" si="321"/>
        <v>0</v>
      </c>
      <c r="G497" s="184">
        <v>0</v>
      </c>
      <c r="H497" s="184">
        <v>0</v>
      </c>
      <c r="I497" s="184">
        <v>0</v>
      </c>
      <c r="J497" s="152">
        <v>0</v>
      </c>
      <c r="K497" s="116">
        <f t="shared" si="320"/>
        <v>0</v>
      </c>
      <c r="L497" s="184">
        <v>0</v>
      </c>
      <c r="M497" s="184">
        <v>0</v>
      </c>
      <c r="N497" s="184">
        <v>0</v>
      </c>
      <c r="O497" s="259">
        <v>0</v>
      </c>
      <c r="P497" s="184">
        <f t="shared" si="322"/>
        <v>0</v>
      </c>
      <c r="Q497" s="184">
        <v>0</v>
      </c>
      <c r="R497" s="184">
        <v>0</v>
      </c>
      <c r="S497" s="261">
        <v>0</v>
      </c>
      <c r="T497" s="259">
        <v>0</v>
      </c>
      <c r="U497" s="184">
        <v>0</v>
      </c>
      <c r="V497" s="184">
        <v>0</v>
      </c>
      <c r="W497" s="184">
        <v>0</v>
      </c>
      <c r="X497" s="184">
        <v>0</v>
      </c>
      <c r="Y497" s="259">
        <v>1.28</v>
      </c>
      <c r="Z497" s="184">
        <f t="shared" si="319"/>
        <v>383</v>
      </c>
      <c r="AA497" s="184">
        <v>0</v>
      </c>
      <c r="AB497" s="184">
        <v>0</v>
      </c>
      <c r="AC497" s="261">
        <v>383</v>
      </c>
      <c r="AD497" s="7"/>
    </row>
    <row r="498" spans="1:30" s="8" customFormat="1" ht="19.899999999999999" customHeight="1" outlineLevel="1" x14ac:dyDescent="0.2">
      <c r="A498" s="175" t="s">
        <v>671</v>
      </c>
      <c r="B498" s="185" t="s">
        <v>419</v>
      </c>
      <c r="C498" s="259">
        <f t="shared" si="317"/>
        <v>1.0900000000000001</v>
      </c>
      <c r="D498" s="184">
        <f t="shared" si="318"/>
        <v>326</v>
      </c>
      <c r="E498" s="152">
        <v>0</v>
      </c>
      <c r="F498" s="116">
        <f t="shared" si="321"/>
        <v>0</v>
      </c>
      <c r="G498" s="184">
        <v>0</v>
      </c>
      <c r="H498" s="184">
        <v>0</v>
      </c>
      <c r="I498" s="184">
        <v>0</v>
      </c>
      <c r="J498" s="152">
        <v>0</v>
      </c>
      <c r="K498" s="116">
        <f t="shared" si="320"/>
        <v>0</v>
      </c>
      <c r="L498" s="184">
        <v>0</v>
      </c>
      <c r="M498" s="184">
        <v>0</v>
      </c>
      <c r="N498" s="184">
        <v>0</v>
      </c>
      <c r="O498" s="259">
        <v>0</v>
      </c>
      <c r="P498" s="184">
        <f t="shared" si="322"/>
        <v>0</v>
      </c>
      <c r="Q498" s="184">
        <v>0</v>
      </c>
      <c r="R498" s="184">
        <v>0</v>
      </c>
      <c r="S498" s="261">
        <v>0</v>
      </c>
      <c r="T498" s="259">
        <v>0</v>
      </c>
      <c r="U498" s="184">
        <v>0</v>
      </c>
      <c r="V498" s="184">
        <v>0</v>
      </c>
      <c r="W498" s="184">
        <v>0</v>
      </c>
      <c r="X498" s="184">
        <v>0</v>
      </c>
      <c r="Y498" s="259">
        <v>1.0900000000000001</v>
      </c>
      <c r="Z498" s="184">
        <f t="shared" si="319"/>
        <v>326</v>
      </c>
      <c r="AA498" s="184">
        <v>0</v>
      </c>
      <c r="AB498" s="184">
        <v>0</v>
      </c>
      <c r="AC498" s="261">
        <v>326</v>
      </c>
      <c r="AD498" s="7"/>
    </row>
    <row r="499" spans="1:30" s="8" customFormat="1" ht="25.15" customHeight="1" outlineLevel="1" x14ac:dyDescent="0.2">
      <c r="A499" s="175" t="s">
        <v>672</v>
      </c>
      <c r="B499" s="185" t="s">
        <v>420</v>
      </c>
      <c r="C499" s="259">
        <f t="shared" si="317"/>
        <v>0.82</v>
      </c>
      <c r="D499" s="184">
        <f t="shared" si="318"/>
        <v>245</v>
      </c>
      <c r="E499" s="152">
        <v>0</v>
      </c>
      <c r="F499" s="116">
        <f t="shared" si="321"/>
        <v>0</v>
      </c>
      <c r="G499" s="184">
        <v>0</v>
      </c>
      <c r="H499" s="184">
        <v>0</v>
      </c>
      <c r="I499" s="184">
        <v>0</v>
      </c>
      <c r="J499" s="152">
        <v>0</v>
      </c>
      <c r="K499" s="116">
        <f t="shared" si="320"/>
        <v>0</v>
      </c>
      <c r="L499" s="184">
        <v>0</v>
      </c>
      <c r="M499" s="184">
        <v>0</v>
      </c>
      <c r="N499" s="184">
        <v>0</v>
      </c>
      <c r="O499" s="259">
        <v>0</v>
      </c>
      <c r="P499" s="184">
        <f t="shared" si="322"/>
        <v>0</v>
      </c>
      <c r="Q499" s="184">
        <v>0</v>
      </c>
      <c r="R499" s="184">
        <v>0</v>
      </c>
      <c r="S499" s="261">
        <v>0</v>
      </c>
      <c r="T499" s="259">
        <v>0</v>
      </c>
      <c r="U499" s="184">
        <v>0</v>
      </c>
      <c r="V499" s="184">
        <v>0</v>
      </c>
      <c r="W499" s="184">
        <v>0</v>
      </c>
      <c r="X499" s="184">
        <v>0</v>
      </c>
      <c r="Y499" s="259">
        <v>0.82</v>
      </c>
      <c r="Z499" s="184">
        <f t="shared" si="319"/>
        <v>245</v>
      </c>
      <c r="AA499" s="184">
        <v>0</v>
      </c>
      <c r="AB499" s="184">
        <v>0</v>
      </c>
      <c r="AC499" s="261">
        <v>245</v>
      </c>
      <c r="AD499" s="7"/>
    </row>
    <row r="500" spans="1:30" s="8" customFormat="1" ht="36" customHeight="1" outlineLevel="1" x14ac:dyDescent="0.2">
      <c r="A500" s="175" t="s">
        <v>673</v>
      </c>
      <c r="B500" s="185" t="s">
        <v>421</v>
      </c>
      <c r="C500" s="259">
        <f t="shared" si="317"/>
        <v>0.59</v>
      </c>
      <c r="D500" s="184">
        <f t="shared" si="318"/>
        <v>176</v>
      </c>
      <c r="E500" s="152">
        <v>0</v>
      </c>
      <c r="F500" s="116">
        <f t="shared" si="321"/>
        <v>0</v>
      </c>
      <c r="G500" s="184">
        <v>0</v>
      </c>
      <c r="H500" s="184">
        <v>0</v>
      </c>
      <c r="I500" s="184">
        <v>0</v>
      </c>
      <c r="J500" s="152">
        <v>0</v>
      </c>
      <c r="K500" s="116">
        <f t="shared" si="320"/>
        <v>0</v>
      </c>
      <c r="L500" s="184">
        <v>0</v>
      </c>
      <c r="M500" s="184">
        <v>0</v>
      </c>
      <c r="N500" s="184">
        <v>0</v>
      </c>
      <c r="O500" s="259">
        <v>0</v>
      </c>
      <c r="P500" s="184">
        <f t="shared" si="322"/>
        <v>0</v>
      </c>
      <c r="Q500" s="184">
        <v>0</v>
      </c>
      <c r="R500" s="184">
        <v>0</v>
      </c>
      <c r="S500" s="261">
        <v>0</v>
      </c>
      <c r="T500" s="259">
        <v>0</v>
      </c>
      <c r="U500" s="184">
        <v>0</v>
      </c>
      <c r="V500" s="184">
        <v>0</v>
      </c>
      <c r="W500" s="184">
        <v>0</v>
      </c>
      <c r="X500" s="184">
        <v>0</v>
      </c>
      <c r="Y500" s="259">
        <v>0.59</v>
      </c>
      <c r="Z500" s="184">
        <f t="shared" si="319"/>
        <v>176</v>
      </c>
      <c r="AA500" s="184">
        <v>0</v>
      </c>
      <c r="AB500" s="184">
        <v>0</v>
      </c>
      <c r="AC500" s="261">
        <v>176</v>
      </c>
      <c r="AD500" s="7"/>
    </row>
    <row r="501" spans="1:30" s="8" customFormat="1" ht="27.75" customHeight="1" outlineLevel="1" x14ac:dyDescent="0.2">
      <c r="A501" s="175" t="s">
        <v>674</v>
      </c>
      <c r="B501" s="185" t="s">
        <v>422</v>
      </c>
      <c r="C501" s="259">
        <f t="shared" ref="C501" si="323">E501+J501+O501+T501+Y501</f>
        <v>0</v>
      </c>
      <c r="D501" s="184">
        <f t="shared" ref="D501:D529" si="324">F501+K501+P501+U501+Z501</f>
        <v>1879</v>
      </c>
      <c r="E501" s="152">
        <v>0</v>
      </c>
      <c r="F501" s="116">
        <f t="shared" si="321"/>
        <v>0</v>
      </c>
      <c r="G501" s="184">
        <v>0</v>
      </c>
      <c r="H501" s="184">
        <v>0</v>
      </c>
      <c r="I501" s="184">
        <v>0</v>
      </c>
      <c r="J501" s="152">
        <v>0</v>
      </c>
      <c r="K501" s="116">
        <f t="shared" si="320"/>
        <v>1226</v>
      </c>
      <c r="L501" s="184">
        <v>0</v>
      </c>
      <c r="M501" s="184">
        <v>0</v>
      </c>
      <c r="N501" s="184">
        <v>1226</v>
      </c>
      <c r="O501" s="259">
        <v>0</v>
      </c>
      <c r="P501" s="184">
        <f t="shared" si="322"/>
        <v>0</v>
      </c>
      <c r="Q501" s="184">
        <v>0</v>
      </c>
      <c r="R501" s="184">
        <v>0</v>
      </c>
      <c r="S501" s="261">
        <v>0</v>
      </c>
      <c r="T501" s="259">
        <v>0</v>
      </c>
      <c r="U501" s="184">
        <f t="shared" ref="U501:U529" si="325">V501+W501+X501</f>
        <v>0</v>
      </c>
      <c r="V501" s="184">
        <v>0</v>
      </c>
      <c r="W501" s="184">
        <v>0</v>
      </c>
      <c r="X501" s="261">
        <v>0</v>
      </c>
      <c r="Y501" s="259">
        <v>0</v>
      </c>
      <c r="Z501" s="184">
        <f>AA501+AB501+AC501</f>
        <v>653</v>
      </c>
      <c r="AA501" s="184">
        <v>0</v>
      </c>
      <c r="AB501" s="184">
        <v>0</v>
      </c>
      <c r="AC501" s="261">
        <v>653</v>
      </c>
      <c r="AD501" s="7"/>
    </row>
    <row r="502" spans="1:30" s="8" customFormat="1" ht="22.9" customHeight="1" outlineLevel="1" x14ac:dyDescent="0.2">
      <c r="A502" s="175" t="s">
        <v>675</v>
      </c>
      <c r="B502" s="185" t="s">
        <v>423</v>
      </c>
      <c r="C502" s="259">
        <f>E502+J502+O502+Y502+T502</f>
        <v>1.92</v>
      </c>
      <c r="D502" s="184">
        <f>F502+K502+P502+Z502+U502</f>
        <v>576</v>
      </c>
      <c r="E502" s="152">
        <v>0</v>
      </c>
      <c r="F502" s="116">
        <f t="shared" si="321"/>
        <v>0</v>
      </c>
      <c r="G502" s="184">
        <v>0</v>
      </c>
      <c r="H502" s="184">
        <v>0</v>
      </c>
      <c r="I502" s="184">
        <v>0</v>
      </c>
      <c r="J502" s="152">
        <v>0</v>
      </c>
      <c r="K502" s="116">
        <f t="shared" si="320"/>
        <v>0</v>
      </c>
      <c r="L502" s="184">
        <v>0</v>
      </c>
      <c r="M502" s="184">
        <v>0</v>
      </c>
      <c r="N502" s="184">
        <v>0</v>
      </c>
      <c r="O502" s="259">
        <v>0</v>
      </c>
      <c r="P502" s="184">
        <f t="shared" si="322"/>
        <v>0</v>
      </c>
      <c r="Q502" s="184">
        <v>0</v>
      </c>
      <c r="R502" s="184">
        <v>0</v>
      </c>
      <c r="S502" s="261">
        <v>0</v>
      </c>
      <c r="T502" s="259">
        <v>0</v>
      </c>
      <c r="U502" s="184">
        <v>0</v>
      </c>
      <c r="V502" s="184">
        <v>0</v>
      </c>
      <c r="W502" s="184">
        <v>0</v>
      </c>
      <c r="X502" s="184">
        <v>0</v>
      </c>
      <c r="Y502" s="259">
        <v>1.92</v>
      </c>
      <c r="Z502" s="184">
        <f t="shared" ref="Z502:Z515" si="326">AA502+AB502+AC502</f>
        <v>576</v>
      </c>
      <c r="AA502" s="184">
        <v>0</v>
      </c>
      <c r="AB502" s="184">
        <v>0</v>
      </c>
      <c r="AC502" s="261">
        <v>576</v>
      </c>
      <c r="AD502" s="7"/>
    </row>
    <row r="503" spans="1:30" s="8" customFormat="1" ht="24" customHeight="1" outlineLevel="1" x14ac:dyDescent="0.2">
      <c r="A503" s="175" t="s">
        <v>676</v>
      </c>
      <c r="B503" s="185" t="s">
        <v>424</v>
      </c>
      <c r="C503" s="259">
        <f t="shared" ref="C503:C507" si="327">E503+J503+O503+Y503+T503</f>
        <v>1.45</v>
      </c>
      <c r="D503" s="184">
        <f t="shared" ref="D503:D507" si="328">F503+K503+P503+Z503+U503</f>
        <v>435</v>
      </c>
      <c r="E503" s="152">
        <v>0</v>
      </c>
      <c r="F503" s="116">
        <f t="shared" si="321"/>
        <v>0</v>
      </c>
      <c r="G503" s="184">
        <v>0</v>
      </c>
      <c r="H503" s="184">
        <v>0</v>
      </c>
      <c r="I503" s="184">
        <v>0</v>
      </c>
      <c r="J503" s="152">
        <v>0</v>
      </c>
      <c r="K503" s="116">
        <f t="shared" si="320"/>
        <v>0</v>
      </c>
      <c r="L503" s="184">
        <v>0</v>
      </c>
      <c r="M503" s="184">
        <v>0</v>
      </c>
      <c r="N503" s="184">
        <v>0</v>
      </c>
      <c r="O503" s="259">
        <v>0</v>
      </c>
      <c r="P503" s="184">
        <f t="shared" si="322"/>
        <v>0</v>
      </c>
      <c r="Q503" s="184">
        <v>0</v>
      </c>
      <c r="R503" s="184">
        <v>0</v>
      </c>
      <c r="S503" s="261">
        <v>0</v>
      </c>
      <c r="T503" s="259">
        <v>0</v>
      </c>
      <c r="U503" s="184">
        <v>0</v>
      </c>
      <c r="V503" s="184">
        <v>0</v>
      </c>
      <c r="W503" s="184">
        <v>0</v>
      </c>
      <c r="X503" s="184">
        <v>0</v>
      </c>
      <c r="Y503" s="259">
        <v>1.45</v>
      </c>
      <c r="Z503" s="184">
        <f t="shared" si="326"/>
        <v>435</v>
      </c>
      <c r="AA503" s="184">
        <v>0</v>
      </c>
      <c r="AB503" s="184">
        <v>0</v>
      </c>
      <c r="AC503" s="261">
        <v>435</v>
      </c>
      <c r="AD503" s="7"/>
    </row>
    <row r="504" spans="1:30" s="8" customFormat="1" ht="26.45" customHeight="1" outlineLevel="1" x14ac:dyDescent="0.2">
      <c r="A504" s="175" t="s">
        <v>677</v>
      </c>
      <c r="B504" s="185" t="s">
        <v>425</v>
      </c>
      <c r="C504" s="259">
        <f t="shared" si="327"/>
        <v>0.66</v>
      </c>
      <c r="D504" s="184">
        <f t="shared" si="328"/>
        <v>197</v>
      </c>
      <c r="E504" s="152">
        <v>0</v>
      </c>
      <c r="F504" s="116">
        <f t="shared" si="321"/>
        <v>0</v>
      </c>
      <c r="G504" s="184">
        <v>0</v>
      </c>
      <c r="H504" s="184">
        <v>0</v>
      </c>
      <c r="I504" s="184">
        <v>0</v>
      </c>
      <c r="J504" s="152">
        <v>0</v>
      </c>
      <c r="K504" s="116">
        <f t="shared" si="320"/>
        <v>0</v>
      </c>
      <c r="L504" s="184">
        <v>0</v>
      </c>
      <c r="M504" s="184">
        <v>0</v>
      </c>
      <c r="N504" s="184">
        <v>0</v>
      </c>
      <c r="O504" s="259">
        <v>0</v>
      </c>
      <c r="P504" s="184">
        <f t="shared" si="322"/>
        <v>0</v>
      </c>
      <c r="Q504" s="184">
        <v>0</v>
      </c>
      <c r="R504" s="184">
        <v>0</v>
      </c>
      <c r="S504" s="261">
        <v>0</v>
      </c>
      <c r="T504" s="259">
        <v>0</v>
      </c>
      <c r="U504" s="184">
        <v>0</v>
      </c>
      <c r="V504" s="184">
        <v>0</v>
      </c>
      <c r="W504" s="184">
        <v>0</v>
      </c>
      <c r="X504" s="184">
        <v>0</v>
      </c>
      <c r="Y504" s="259">
        <v>0.66</v>
      </c>
      <c r="Z504" s="184">
        <f t="shared" si="326"/>
        <v>197</v>
      </c>
      <c r="AA504" s="184">
        <v>0</v>
      </c>
      <c r="AB504" s="184">
        <v>0</v>
      </c>
      <c r="AC504" s="261">
        <v>197</v>
      </c>
      <c r="AD504" s="7"/>
    </row>
    <row r="505" spans="1:30" s="8" customFormat="1" ht="28.9" customHeight="1" outlineLevel="1" x14ac:dyDescent="0.2">
      <c r="A505" s="175" t="s">
        <v>678</v>
      </c>
      <c r="B505" s="185" t="s">
        <v>426</v>
      </c>
      <c r="C505" s="259">
        <f t="shared" si="327"/>
        <v>1.02</v>
      </c>
      <c r="D505" s="184">
        <f t="shared" si="328"/>
        <v>306</v>
      </c>
      <c r="E505" s="152">
        <v>0</v>
      </c>
      <c r="F505" s="116">
        <f t="shared" si="321"/>
        <v>0</v>
      </c>
      <c r="G505" s="184">
        <v>0</v>
      </c>
      <c r="H505" s="184">
        <v>0</v>
      </c>
      <c r="I505" s="184">
        <v>0</v>
      </c>
      <c r="J505" s="152">
        <v>0</v>
      </c>
      <c r="K505" s="116">
        <f t="shared" si="320"/>
        <v>0</v>
      </c>
      <c r="L505" s="184">
        <v>0</v>
      </c>
      <c r="M505" s="184">
        <v>0</v>
      </c>
      <c r="N505" s="184">
        <v>0</v>
      </c>
      <c r="O505" s="259">
        <v>0</v>
      </c>
      <c r="P505" s="184">
        <f t="shared" si="322"/>
        <v>0</v>
      </c>
      <c r="Q505" s="184">
        <v>0</v>
      </c>
      <c r="R505" s="184">
        <v>0</v>
      </c>
      <c r="S505" s="261">
        <v>0</v>
      </c>
      <c r="T505" s="259">
        <v>0</v>
      </c>
      <c r="U505" s="184">
        <v>0</v>
      </c>
      <c r="V505" s="184">
        <v>0</v>
      </c>
      <c r="W505" s="184">
        <v>0</v>
      </c>
      <c r="X505" s="184">
        <v>0</v>
      </c>
      <c r="Y505" s="259">
        <v>1.02</v>
      </c>
      <c r="Z505" s="184">
        <f t="shared" si="326"/>
        <v>306</v>
      </c>
      <c r="AA505" s="184">
        <v>0</v>
      </c>
      <c r="AB505" s="184">
        <v>0</v>
      </c>
      <c r="AC505" s="261">
        <v>306</v>
      </c>
      <c r="AD505" s="7"/>
    </row>
    <row r="506" spans="1:30" s="8" customFormat="1" ht="28.9" customHeight="1" outlineLevel="1" x14ac:dyDescent="0.2">
      <c r="A506" s="175" t="s">
        <v>679</v>
      </c>
      <c r="B506" s="185" t="s">
        <v>429</v>
      </c>
      <c r="C506" s="259">
        <f t="shared" si="327"/>
        <v>2.8000000000000003</v>
      </c>
      <c r="D506" s="184">
        <f t="shared" si="328"/>
        <v>840.00000000000011</v>
      </c>
      <c r="E506" s="152">
        <v>0</v>
      </c>
      <c r="F506" s="116">
        <f t="shared" si="321"/>
        <v>0</v>
      </c>
      <c r="G506" s="184">
        <v>0</v>
      </c>
      <c r="H506" s="184">
        <v>0</v>
      </c>
      <c r="I506" s="184">
        <v>0</v>
      </c>
      <c r="J506" s="152">
        <v>0</v>
      </c>
      <c r="K506" s="116">
        <f t="shared" si="320"/>
        <v>0</v>
      </c>
      <c r="L506" s="184">
        <v>0</v>
      </c>
      <c r="M506" s="184">
        <v>0</v>
      </c>
      <c r="N506" s="184">
        <v>0</v>
      </c>
      <c r="O506" s="259">
        <v>0</v>
      </c>
      <c r="P506" s="184">
        <f t="shared" si="322"/>
        <v>0</v>
      </c>
      <c r="Q506" s="184">
        <v>0</v>
      </c>
      <c r="R506" s="184">
        <v>0</v>
      </c>
      <c r="S506" s="261">
        <v>0</v>
      </c>
      <c r="T506" s="259">
        <v>0</v>
      </c>
      <c r="U506" s="184">
        <v>0</v>
      </c>
      <c r="V506" s="184">
        <v>0</v>
      </c>
      <c r="W506" s="184">
        <v>0</v>
      </c>
      <c r="X506" s="184">
        <v>0</v>
      </c>
      <c r="Y506" s="259">
        <v>2.8000000000000003</v>
      </c>
      <c r="Z506" s="184">
        <f t="shared" si="326"/>
        <v>840.00000000000011</v>
      </c>
      <c r="AA506" s="184">
        <v>0</v>
      </c>
      <c r="AB506" s="184">
        <v>0</v>
      </c>
      <c r="AC506" s="261">
        <v>840.00000000000011</v>
      </c>
      <c r="AD506" s="7"/>
    </row>
    <row r="507" spans="1:30" s="8" customFormat="1" ht="28.15" customHeight="1" outlineLevel="1" x14ac:dyDescent="0.2">
      <c r="A507" s="175" t="s">
        <v>680</v>
      </c>
      <c r="B507" s="185" t="s">
        <v>430</v>
      </c>
      <c r="C507" s="259">
        <f t="shared" si="327"/>
        <v>1.87</v>
      </c>
      <c r="D507" s="184">
        <f t="shared" si="328"/>
        <v>561</v>
      </c>
      <c r="E507" s="152">
        <v>0</v>
      </c>
      <c r="F507" s="116">
        <f t="shared" si="321"/>
        <v>0</v>
      </c>
      <c r="G507" s="184">
        <v>0</v>
      </c>
      <c r="H507" s="184">
        <v>0</v>
      </c>
      <c r="I507" s="184">
        <v>0</v>
      </c>
      <c r="J507" s="152">
        <v>0</v>
      </c>
      <c r="K507" s="116">
        <f t="shared" si="320"/>
        <v>0</v>
      </c>
      <c r="L507" s="184">
        <v>0</v>
      </c>
      <c r="M507" s="184">
        <v>0</v>
      </c>
      <c r="N507" s="184">
        <v>0</v>
      </c>
      <c r="O507" s="259">
        <v>0</v>
      </c>
      <c r="P507" s="184">
        <f t="shared" si="322"/>
        <v>0</v>
      </c>
      <c r="Q507" s="184">
        <v>0</v>
      </c>
      <c r="R507" s="184">
        <v>0</v>
      </c>
      <c r="S507" s="261">
        <v>0</v>
      </c>
      <c r="T507" s="259">
        <v>0</v>
      </c>
      <c r="U507" s="184">
        <v>0</v>
      </c>
      <c r="V507" s="184">
        <v>0</v>
      </c>
      <c r="W507" s="184">
        <v>0</v>
      </c>
      <c r="X507" s="184">
        <v>0</v>
      </c>
      <c r="Y507" s="259">
        <v>1.87</v>
      </c>
      <c r="Z507" s="184">
        <f t="shared" si="326"/>
        <v>561</v>
      </c>
      <c r="AA507" s="184">
        <v>0</v>
      </c>
      <c r="AB507" s="184">
        <v>0</v>
      </c>
      <c r="AC507" s="261">
        <v>561</v>
      </c>
      <c r="AD507" s="7"/>
    </row>
    <row r="508" spans="1:30" s="8" customFormat="1" ht="34.15" customHeight="1" outlineLevel="1" x14ac:dyDescent="0.2">
      <c r="A508" s="214"/>
      <c r="B508" s="186" t="s">
        <v>457</v>
      </c>
      <c r="C508" s="214">
        <f>SUM(C509:C527)</f>
        <v>52.359999999999992</v>
      </c>
      <c r="D508" s="217">
        <f t="shared" ref="D508:S508" si="329">SUM(D509:D527)</f>
        <v>13085</v>
      </c>
      <c r="E508" s="214">
        <f t="shared" si="329"/>
        <v>0</v>
      </c>
      <c r="F508" s="217">
        <f t="shared" si="329"/>
        <v>0</v>
      </c>
      <c r="G508" s="217">
        <f t="shared" si="329"/>
        <v>0</v>
      </c>
      <c r="H508" s="217">
        <f t="shared" si="329"/>
        <v>0</v>
      </c>
      <c r="I508" s="217">
        <f t="shared" si="329"/>
        <v>0</v>
      </c>
      <c r="J508" s="214">
        <f t="shared" si="329"/>
        <v>0</v>
      </c>
      <c r="K508" s="217">
        <f t="shared" si="320"/>
        <v>0</v>
      </c>
      <c r="L508" s="217">
        <f t="shared" si="329"/>
        <v>0</v>
      </c>
      <c r="M508" s="217">
        <f t="shared" si="329"/>
        <v>0</v>
      </c>
      <c r="N508" s="217">
        <f t="shared" si="329"/>
        <v>0</v>
      </c>
      <c r="O508" s="214">
        <f t="shared" si="329"/>
        <v>0</v>
      </c>
      <c r="P508" s="183">
        <f t="shared" si="322"/>
        <v>0</v>
      </c>
      <c r="Q508" s="217">
        <f t="shared" si="329"/>
        <v>0</v>
      </c>
      <c r="R508" s="217">
        <f t="shared" si="329"/>
        <v>0</v>
      </c>
      <c r="S508" s="217">
        <f t="shared" si="329"/>
        <v>0</v>
      </c>
      <c r="T508" s="215">
        <v>0</v>
      </c>
      <c r="U508" s="183">
        <v>0</v>
      </c>
      <c r="V508" s="183">
        <v>0</v>
      </c>
      <c r="W508" s="183">
        <v>0</v>
      </c>
      <c r="X508" s="183">
        <v>0</v>
      </c>
      <c r="Y508" s="214">
        <f>SUM(T509:T527)</f>
        <v>0</v>
      </c>
      <c r="Z508" s="183">
        <f t="shared" si="326"/>
        <v>13085</v>
      </c>
      <c r="AA508" s="217">
        <f>SUM(V509:V527)</f>
        <v>0</v>
      </c>
      <c r="AB508" s="217">
        <f>SUM(W509:W527)</f>
        <v>0</v>
      </c>
      <c r="AC508" s="217">
        <f>SUM(AC509:AC527)</f>
        <v>13085</v>
      </c>
      <c r="AD508" s="7"/>
    </row>
    <row r="509" spans="1:30" s="8" customFormat="1" ht="25.9" customHeight="1" outlineLevel="1" x14ac:dyDescent="0.2">
      <c r="A509" s="175" t="s">
        <v>681</v>
      </c>
      <c r="B509" s="185" t="s">
        <v>431</v>
      </c>
      <c r="C509" s="259">
        <f>E509+J509+O509+Y509+T509</f>
        <v>4.04</v>
      </c>
      <c r="D509" s="184">
        <f>F509+K509+P509+Z509+U509</f>
        <v>1010</v>
      </c>
      <c r="E509" s="152">
        <v>0</v>
      </c>
      <c r="F509" s="116">
        <f t="shared" si="321"/>
        <v>0</v>
      </c>
      <c r="G509" s="184">
        <v>0</v>
      </c>
      <c r="H509" s="184">
        <v>0</v>
      </c>
      <c r="I509" s="184">
        <v>0</v>
      </c>
      <c r="J509" s="152">
        <v>0</v>
      </c>
      <c r="K509" s="116">
        <f t="shared" si="320"/>
        <v>0</v>
      </c>
      <c r="L509" s="184">
        <v>0</v>
      </c>
      <c r="M509" s="184">
        <v>0</v>
      </c>
      <c r="N509" s="184">
        <v>0</v>
      </c>
      <c r="O509" s="259">
        <v>0</v>
      </c>
      <c r="P509" s="184">
        <f t="shared" si="322"/>
        <v>0</v>
      </c>
      <c r="Q509" s="184">
        <v>0</v>
      </c>
      <c r="R509" s="184">
        <v>0</v>
      </c>
      <c r="S509" s="261">
        <v>0</v>
      </c>
      <c r="T509" s="259">
        <v>0</v>
      </c>
      <c r="U509" s="184">
        <v>0</v>
      </c>
      <c r="V509" s="184">
        <v>0</v>
      </c>
      <c r="W509" s="184">
        <v>0</v>
      </c>
      <c r="X509" s="184">
        <v>0</v>
      </c>
      <c r="Y509" s="259">
        <v>4.04</v>
      </c>
      <c r="Z509" s="184">
        <f t="shared" si="326"/>
        <v>1010</v>
      </c>
      <c r="AA509" s="184">
        <v>0</v>
      </c>
      <c r="AB509" s="184">
        <v>0</v>
      </c>
      <c r="AC509" s="261">
        <v>1010</v>
      </c>
      <c r="AD509" s="7"/>
    </row>
    <row r="510" spans="1:30" s="8" customFormat="1" ht="25.15" customHeight="1" outlineLevel="1" x14ac:dyDescent="0.2">
      <c r="A510" s="175" t="s">
        <v>682</v>
      </c>
      <c r="B510" s="185" t="s">
        <v>432</v>
      </c>
      <c r="C510" s="259">
        <f t="shared" ref="C510:C527" si="330">E510+J510+O510+Y510+T510</f>
        <v>4.09</v>
      </c>
      <c r="D510" s="184">
        <f t="shared" ref="D510:D515" si="331">F510+K510+P510+Z510+U510</f>
        <v>1023</v>
      </c>
      <c r="E510" s="152">
        <v>0</v>
      </c>
      <c r="F510" s="116">
        <f t="shared" si="321"/>
        <v>0</v>
      </c>
      <c r="G510" s="184">
        <v>0</v>
      </c>
      <c r="H510" s="184">
        <v>0</v>
      </c>
      <c r="I510" s="184">
        <v>0</v>
      </c>
      <c r="J510" s="152">
        <v>0</v>
      </c>
      <c r="K510" s="116">
        <f t="shared" si="320"/>
        <v>0</v>
      </c>
      <c r="L510" s="184">
        <v>0</v>
      </c>
      <c r="M510" s="184">
        <v>0</v>
      </c>
      <c r="N510" s="184">
        <v>0</v>
      </c>
      <c r="O510" s="259">
        <v>0</v>
      </c>
      <c r="P510" s="184">
        <f t="shared" si="322"/>
        <v>0</v>
      </c>
      <c r="Q510" s="184">
        <v>0</v>
      </c>
      <c r="R510" s="184">
        <v>0</v>
      </c>
      <c r="S510" s="261">
        <v>0</v>
      </c>
      <c r="T510" s="259">
        <v>0</v>
      </c>
      <c r="U510" s="184">
        <v>0</v>
      </c>
      <c r="V510" s="184">
        <v>0</v>
      </c>
      <c r="W510" s="184">
        <v>0</v>
      </c>
      <c r="X510" s="184">
        <v>0</v>
      </c>
      <c r="Y510" s="259">
        <v>4.09</v>
      </c>
      <c r="Z510" s="184">
        <f t="shared" si="326"/>
        <v>1023</v>
      </c>
      <c r="AA510" s="184">
        <v>0</v>
      </c>
      <c r="AB510" s="184">
        <v>0</v>
      </c>
      <c r="AC510" s="261">
        <v>1023</v>
      </c>
      <c r="AD510" s="7"/>
    </row>
    <row r="511" spans="1:30" s="8" customFormat="1" ht="25.9" customHeight="1" outlineLevel="1" x14ac:dyDescent="0.2">
      <c r="A511" s="175" t="s">
        <v>683</v>
      </c>
      <c r="B511" s="185" t="s">
        <v>433</v>
      </c>
      <c r="C511" s="259">
        <f t="shared" si="330"/>
        <v>0.74</v>
      </c>
      <c r="D511" s="184">
        <f t="shared" si="331"/>
        <v>185</v>
      </c>
      <c r="E511" s="152">
        <v>0</v>
      </c>
      <c r="F511" s="116">
        <f t="shared" si="321"/>
        <v>0</v>
      </c>
      <c r="G511" s="184">
        <v>0</v>
      </c>
      <c r="H511" s="184">
        <v>0</v>
      </c>
      <c r="I511" s="184">
        <v>0</v>
      </c>
      <c r="J511" s="152">
        <v>0</v>
      </c>
      <c r="K511" s="116">
        <f t="shared" si="320"/>
        <v>0</v>
      </c>
      <c r="L511" s="184">
        <v>0</v>
      </c>
      <c r="M511" s="184">
        <v>0</v>
      </c>
      <c r="N511" s="184">
        <v>0</v>
      </c>
      <c r="O511" s="259">
        <v>0</v>
      </c>
      <c r="P511" s="184">
        <f t="shared" si="322"/>
        <v>0</v>
      </c>
      <c r="Q511" s="184">
        <v>0</v>
      </c>
      <c r="R511" s="184">
        <v>0</v>
      </c>
      <c r="S511" s="261">
        <v>0</v>
      </c>
      <c r="T511" s="259">
        <v>0</v>
      </c>
      <c r="U511" s="184">
        <v>0</v>
      </c>
      <c r="V511" s="184">
        <v>0</v>
      </c>
      <c r="W511" s="184">
        <v>0</v>
      </c>
      <c r="X511" s="184">
        <v>0</v>
      </c>
      <c r="Y511" s="259">
        <v>0.74</v>
      </c>
      <c r="Z511" s="184">
        <f t="shared" si="326"/>
        <v>185</v>
      </c>
      <c r="AA511" s="184">
        <v>0</v>
      </c>
      <c r="AB511" s="184">
        <v>0</v>
      </c>
      <c r="AC511" s="261">
        <v>185</v>
      </c>
      <c r="AD511" s="7"/>
    </row>
    <row r="512" spans="1:30" s="8" customFormat="1" ht="25.15" customHeight="1" outlineLevel="1" x14ac:dyDescent="0.2">
      <c r="A512" s="175" t="s">
        <v>684</v>
      </c>
      <c r="B512" s="185" t="s">
        <v>434</v>
      </c>
      <c r="C512" s="259">
        <f t="shared" si="330"/>
        <v>2.2999999999999998</v>
      </c>
      <c r="D512" s="184">
        <f t="shared" si="331"/>
        <v>574</v>
      </c>
      <c r="E512" s="152">
        <v>0</v>
      </c>
      <c r="F512" s="116">
        <f t="shared" si="321"/>
        <v>0</v>
      </c>
      <c r="G512" s="184">
        <v>0</v>
      </c>
      <c r="H512" s="184">
        <v>0</v>
      </c>
      <c r="I512" s="184">
        <v>0</v>
      </c>
      <c r="J512" s="152">
        <v>0</v>
      </c>
      <c r="K512" s="116">
        <f t="shared" si="320"/>
        <v>0</v>
      </c>
      <c r="L512" s="184">
        <v>0</v>
      </c>
      <c r="M512" s="184">
        <v>0</v>
      </c>
      <c r="N512" s="184">
        <v>0</v>
      </c>
      <c r="O512" s="259">
        <v>0</v>
      </c>
      <c r="P512" s="184">
        <f t="shared" si="322"/>
        <v>0</v>
      </c>
      <c r="Q512" s="184">
        <v>0</v>
      </c>
      <c r="R512" s="184">
        <v>0</v>
      </c>
      <c r="S512" s="261">
        <v>0</v>
      </c>
      <c r="T512" s="259">
        <v>0</v>
      </c>
      <c r="U512" s="184">
        <v>0</v>
      </c>
      <c r="V512" s="184">
        <v>0</v>
      </c>
      <c r="W512" s="184">
        <v>0</v>
      </c>
      <c r="X512" s="184">
        <v>0</v>
      </c>
      <c r="Y512" s="259">
        <v>2.2999999999999998</v>
      </c>
      <c r="Z512" s="184">
        <f t="shared" si="326"/>
        <v>574</v>
      </c>
      <c r="AA512" s="184">
        <v>0</v>
      </c>
      <c r="AB512" s="184">
        <v>0</v>
      </c>
      <c r="AC512" s="261">
        <v>574</v>
      </c>
      <c r="AD512" s="7"/>
    </row>
    <row r="513" spans="1:30" s="8" customFormat="1" ht="23.45" customHeight="1" outlineLevel="1" x14ac:dyDescent="0.2">
      <c r="A513" s="175" t="s">
        <v>685</v>
      </c>
      <c r="B513" s="185" t="s">
        <v>435</v>
      </c>
      <c r="C513" s="259">
        <f t="shared" si="330"/>
        <v>3.2</v>
      </c>
      <c r="D513" s="184">
        <f t="shared" si="331"/>
        <v>800</v>
      </c>
      <c r="E513" s="152">
        <v>0</v>
      </c>
      <c r="F513" s="116">
        <f t="shared" si="321"/>
        <v>0</v>
      </c>
      <c r="G513" s="184">
        <v>0</v>
      </c>
      <c r="H513" s="184">
        <v>0</v>
      </c>
      <c r="I513" s="184">
        <v>0</v>
      </c>
      <c r="J513" s="152">
        <v>0</v>
      </c>
      <c r="K513" s="116">
        <f t="shared" si="320"/>
        <v>0</v>
      </c>
      <c r="L513" s="184">
        <v>0</v>
      </c>
      <c r="M513" s="184">
        <v>0</v>
      </c>
      <c r="N513" s="184">
        <v>0</v>
      </c>
      <c r="O513" s="259">
        <v>0</v>
      </c>
      <c r="P513" s="184">
        <f t="shared" si="322"/>
        <v>0</v>
      </c>
      <c r="Q513" s="184">
        <v>0</v>
      </c>
      <c r="R513" s="184">
        <v>0</v>
      </c>
      <c r="S513" s="261">
        <v>0</v>
      </c>
      <c r="T513" s="259">
        <v>0</v>
      </c>
      <c r="U513" s="184">
        <v>0</v>
      </c>
      <c r="V513" s="184">
        <v>0</v>
      </c>
      <c r="W513" s="184">
        <v>0</v>
      </c>
      <c r="X513" s="184">
        <v>0</v>
      </c>
      <c r="Y513" s="259">
        <v>3.2</v>
      </c>
      <c r="Z513" s="184">
        <f t="shared" si="326"/>
        <v>800</v>
      </c>
      <c r="AA513" s="184">
        <v>0</v>
      </c>
      <c r="AB513" s="184">
        <v>0</v>
      </c>
      <c r="AC513" s="261">
        <v>800</v>
      </c>
      <c r="AD513" s="7"/>
    </row>
    <row r="514" spans="1:30" s="8" customFormat="1" ht="24" customHeight="1" outlineLevel="1" x14ac:dyDescent="0.2">
      <c r="A514" s="175" t="s">
        <v>686</v>
      </c>
      <c r="B514" s="185" t="s">
        <v>436</v>
      </c>
      <c r="C514" s="259">
        <f t="shared" si="330"/>
        <v>1.06</v>
      </c>
      <c r="D514" s="184">
        <f t="shared" si="331"/>
        <v>265</v>
      </c>
      <c r="E514" s="152">
        <v>0</v>
      </c>
      <c r="F514" s="116">
        <f t="shared" si="321"/>
        <v>0</v>
      </c>
      <c r="G514" s="184">
        <v>0</v>
      </c>
      <c r="H514" s="184">
        <v>0</v>
      </c>
      <c r="I514" s="184">
        <v>0</v>
      </c>
      <c r="J514" s="152">
        <v>0</v>
      </c>
      <c r="K514" s="116">
        <f t="shared" si="320"/>
        <v>0</v>
      </c>
      <c r="L514" s="184">
        <v>0</v>
      </c>
      <c r="M514" s="184">
        <v>0</v>
      </c>
      <c r="N514" s="184">
        <v>0</v>
      </c>
      <c r="O514" s="259">
        <v>0</v>
      </c>
      <c r="P514" s="184">
        <f t="shared" si="322"/>
        <v>0</v>
      </c>
      <c r="Q514" s="184">
        <v>0</v>
      </c>
      <c r="R514" s="184">
        <v>0</v>
      </c>
      <c r="S514" s="261">
        <v>0</v>
      </c>
      <c r="T514" s="259">
        <v>0</v>
      </c>
      <c r="U514" s="184">
        <v>0</v>
      </c>
      <c r="V514" s="184">
        <v>0</v>
      </c>
      <c r="W514" s="184">
        <v>0</v>
      </c>
      <c r="X514" s="184">
        <v>0</v>
      </c>
      <c r="Y514" s="259">
        <v>1.06</v>
      </c>
      <c r="Z514" s="184">
        <f t="shared" si="326"/>
        <v>265</v>
      </c>
      <c r="AA514" s="184">
        <v>0</v>
      </c>
      <c r="AB514" s="184">
        <v>0</v>
      </c>
      <c r="AC514" s="261">
        <v>265</v>
      </c>
      <c r="AD514" s="7"/>
    </row>
    <row r="515" spans="1:30" s="8" customFormat="1" ht="26.45" customHeight="1" outlineLevel="1" x14ac:dyDescent="0.2">
      <c r="A515" s="175" t="s">
        <v>687</v>
      </c>
      <c r="B515" s="185" t="s">
        <v>437</v>
      </c>
      <c r="C515" s="259">
        <f t="shared" si="330"/>
        <v>1.3</v>
      </c>
      <c r="D515" s="184">
        <f t="shared" si="331"/>
        <v>325</v>
      </c>
      <c r="E515" s="152">
        <v>0</v>
      </c>
      <c r="F515" s="116">
        <f t="shared" si="321"/>
        <v>0</v>
      </c>
      <c r="G515" s="184">
        <v>0</v>
      </c>
      <c r="H515" s="184">
        <v>0</v>
      </c>
      <c r="I515" s="184">
        <v>0</v>
      </c>
      <c r="J515" s="152">
        <v>0</v>
      </c>
      <c r="K515" s="116">
        <f t="shared" si="320"/>
        <v>0</v>
      </c>
      <c r="L515" s="184">
        <v>0</v>
      </c>
      <c r="M515" s="184">
        <v>0</v>
      </c>
      <c r="N515" s="184">
        <v>0</v>
      </c>
      <c r="O515" s="259">
        <v>0</v>
      </c>
      <c r="P515" s="184">
        <f t="shared" si="322"/>
        <v>0</v>
      </c>
      <c r="Q515" s="184">
        <v>0</v>
      </c>
      <c r="R515" s="184">
        <v>0</v>
      </c>
      <c r="S515" s="261">
        <v>0</v>
      </c>
      <c r="T515" s="259">
        <v>0</v>
      </c>
      <c r="U515" s="184">
        <v>0</v>
      </c>
      <c r="V515" s="184">
        <v>0</v>
      </c>
      <c r="W515" s="184">
        <v>0</v>
      </c>
      <c r="X515" s="184">
        <v>0</v>
      </c>
      <c r="Y515" s="259">
        <v>1.3</v>
      </c>
      <c r="Z515" s="184">
        <f t="shared" si="326"/>
        <v>325</v>
      </c>
      <c r="AA515" s="184">
        <v>0</v>
      </c>
      <c r="AB515" s="184">
        <v>0</v>
      </c>
      <c r="AC515" s="261">
        <v>325</v>
      </c>
      <c r="AD515" s="7"/>
    </row>
    <row r="516" spans="1:30" s="8" customFormat="1" ht="45" customHeight="1" outlineLevel="1" x14ac:dyDescent="0.2">
      <c r="A516" s="175" t="s">
        <v>688</v>
      </c>
      <c r="B516" s="185" t="s">
        <v>374</v>
      </c>
      <c r="C516" s="259">
        <f t="shared" si="330"/>
        <v>2.4300000000000002</v>
      </c>
      <c r="D516" s="184">
        <f t="shared" si="324"/>
        <v>606</v>
      </c>
      <c r="E516" s="152">
        <v>0</v>
      </c>
      <c r="F516" s="116">
        <f t="shared" si="321"/>
        <v>0</v>
      </c>
      <c r="G516" s="184">
        <v>0</v>
      </c>
      <c r="H516" s="184">
        <v>0</v>
      </c>
      <c r="I516" s="184">
        <v>0</v>
      </c>
      <c r="J516" s="152">
        <v>0</v>
      </c>
      <c r="K516" s="116">
        <f t="shared" si="320"/>
        <v>0</v>
      </c>
      <c r="L516" s="184">
        <v>0</v>
      </c>
      <c r="M516" s="184">
        <v>0</v>
      </c>
      <c r="N516" s="184">
        <v>0</v>
      </c>
      <c r="O516" s="259">
        <v>0</v>
      </c>
      <c r="P516" s="184">
        <f t="shared" si="322"/>
        <v>0</v>
      </c>
      <c r="Q516" s="184">
        <v>0</v>
      </c>
      <c r="R516" s="184">
        <v>0</v>
      </c>
      <c r="S516" s="261">
        <v>0</v>
      </c>
      <c r="T516" s="259">
        <v>0</v>
      </c>
      <c r="U516" s="184">
        <f t="shared" si="325"/>
        <v>0</v>
      </c>
      <c r="V516" s="184">
        <v>0</v>
      </c>
      <c r="W516" s="184">
        <v>0</v>
      </c>
      <c r="X516" s="261">
        <v>0</v>
      </c>
      <c r="Y516" s="259">
        <f>ROUND(2.425,2)</f>
        <v>2.4300000000000002</v>
      </c>
      <c r="Z516" s="184">
        <f t="shared" ref="Z516:Z529" si="332">AA516+AB516+AC516</f>
        <v>606</v>
      </c>
      <c r="AA516" s="184">
        <v>0</v>
      </c>
      <c r="AB516" s="184">
        <v>0</v>
      </c>
      <c r="AC516" s="261">
        <v>606</v>
      </c>
      <c r="AD516" s="7"/>
    </row>
    <row r="517" spans="1:30" s="8" customFormat="1" ht="24.6" customHeight="1" outlineLevel="1" x14ac:dyDescent="0.2">
      <c r="A517" s="175" t="s">
        <v>689</v>
      </c>
      <c r="B517" s="185" t="s">
        <v>410</v>
      </c>
      <c r="C517" s="259">
        <f t="shared" si="330"/>
        <v>3</v>
      </c>
      <c r="D517" s="184">
        <f t="shared" si="324"/>
        <v>749</v>
      </c>
      <c r="E517" s="152">
        <v>0</v>
      </c>
      <c r="F517" s="116">
        <f t="shared" si="321"/>
        <v>0</v>
      </c>
      <c r="G517" s="184">
        <v>0</v>
      </c>
      <c r="H517" s="184">
        <v>0</v>
      </c>
      <c r="I517" s="184">
        <v>0</v>
      </c>
      <c r="J517" s="152">
        <v>0</v>
      </c>
      <c r="K517" s="116">
        <f t="shared" si="320"/>
        <v>0</v>
      </c>
      <c r="L517" s="184">
        <v>0</v>
      </c>
      <c r="M517" s="184">
        <v>0</v>
      </c>
      <c r="N517" s="184">
        <v>0</v>
      </c>
      <c r="O517" s="259">
        <v>0</v>
      </c>
      <c r="P517" s="184">
        <f t="shared" si="322"/>
        <v>0</v>
      </c>
      <c r="Q517" s="184">
        <v>0</v>
      </c>
      <c r="R517" s="184">
        <v>0</v>
      </c>
      <c r="S517" s="261">
        <v>0</v>
      </c>
      <c r="T517" s="259">
        <v>0</v>
      </c>
      <c r="U517" s="184">
        <f t="shared" si="325"/>
        <v>0</v>
      </c>
      <c r="V517" s="184">
        <v>0</v>
      </c>
      <c r="W517" s="184">
        <v>0</v>
      </c>
      <c r="X517" s="261">
        <v>0</v>
      </c>
      <c r="Y517" s="259">
        <f>ROUND(2.995,2)</f>
        <v>3</v>
      </c>
      <c r="Z517" s="184">
        <f t="shared" si="332"/>
        <v>749</v>
      </c>
      <c r="AA517" s="184">
        <v>0</v>
      </c>
      <c r="AB517" s="184">
        <v>0</v>
      </c>
      <c r="AC517" s="261">
        <v>749</v>
      </c>
      <c r="AD517" s="7"/>
    </row>
    <row r="518" spans="1:30" s="8" customFormat="1" ht="32.450000000000003" customHeight="1" outlineLevel="1" x14ac:dyDescent="0.2">
      <c r="A518" s="175" t="s">
        <v>690</v>
      </c>
      <c r="B518" s="185" t="s">
        <v>404</v>
      </c>
      <c r="C518" s="259">
        <f t="shared" si="330"/>
        <v>3.29</v>
      </c>
      <c r="D518" s="184">
        <f t="shared" si="324"/>
        <v>823</v>
      </c>
      <c r="E518" s="152">
        <v>0</v>
      </c>
      <c r="F518" s="116">
        <f t="shared" si="321"/>
        <v>0</v>
      </c>
      <c r="G518" s="184">
        <v>0</v>
      </c>
      <c r="H518" s="184">
        <v>0</v>
      </c>
      <c r="I518" s="184">
        <v>0</v>
      </c>
      <c r="J518" s="152">
        <v>0</v>
      </c>
      <c r="K518" s="116">
        <f t="shared" si="320"/>
        <v>0</v>
      </c>
      <c r="L518" s="184">
        <v>0</v>
      </c>
      <c r="M518" s="184">
        <v>0</v>
      </c>
      <c r="N518" s="184">
        <v>0</v>
      </c>
      <c r="O518" s="259">
        <v>0</v>
      </c>
      <c r="P518" s="184">
        <f t="shared" si="322"/>
        <v>0</v>
      </c>
      <c r="Q518" s="184">
        <v>0</v>
      </c>
      <c r="R518" s="184">
        <v>0</v>
      </c>
      <c r="S518" s="261">
        <v>0</v>
      </c>
      <c r="T518" s="259">
        <v>0</v>
      </c>
      <c r="U518" s="184">
        <f t="shared" si="325"/>
        <v>0</v>
      </c>
      <c r="V518" s="184">
        <v>0</v>
      </c>
      <c r="W518" s="184">
        <v>0</v>
      </c>
      <c r="X518" s="261">
        <v>0</v>
      </c>
      <c r="Y518" s="259">
        <v>3.29</v>
      </c>
      <c r="Z518" s="184">
        <f t="shared" si="332"/>
        <v>823</v>
      </c>
      <c r="AA518" s="184">
        <v>0</v>
      </c>
      <c r="AB518" s="184">
        <v>0</v>
      </c>
      <c r="AC518" s="261">
        <v>823</v>
      </c>
      <c r="AD518" s="7"/>
    </row>
    <row r="519" spans="1:30" s="8" customFormat="1" ht="33" customHeight="1" outlineLevel="1" x14ac:dyDescent="0.2">
      <c r="A519" s="175" t="s">
        <v>691</v>
      </c>
      <c r="B519" s="185" t="s">
        <v>405</v>
      </c>
      <c r="C519" s="259">
        <f t="shared" si="330"/>
        <v>3.5</v>
      </c>
      <c r="D519" s="184">
        <f t="shared" si="324"/>
        <v>875</v>
      </c>
      <c r="E519" s="152">
        <v>0</v>
      </c>
      <c r="F519" s="116">
        <f t="shared" si="321"/>
        <v>0</v>
      </c>
      <c r="G519" s="184">
        <v>0</v>
      </c>
      <c r="H519" s="184">
        <v>0</v>
      </c>
      <c r="I519" s="184">
        <v>0</v>
      </c>
      <c r="J519" s="152">
        <v>0</v>
      </c>
      <c r="K519" s="116">
        <f t="shared" si="320"/>
        <v>0</v>
      </c>
      <c r="L519" s="184">
        <v>0</v>
      </c>
      <c r="M519" s="184">
        <v>0</v>
      </c>
      <c r="N519" s="184">
        <v>0</v>
      </c>
      <c r="O519" s="259">
        <v>0</v>
      </c>
      <c r="P519" s="184">
        <f t="shared" si="322"/>
        <v>0</v>
      </c>
      <c r="Q519" s="184">
        <v>0</v>
      </c>
      <c r="R519" s="184">
        <v>0</v>
      </c>
      <c r="S519" s="261">
        <v>0</v>
      </c>
      <c r="T519" s="259">
        <v>0</v>
      </c>
      <c r="U519" s="184">
        <f t="shared" si="325"/>
        <v>0</v>
      </c>
      <c r="V519" s="184">
        <v>0</v>
      </c>
      <c r="W519" s="184">
        <v>0</v>
      </c>
      <c r="X519" s="261">
        <v>0</v>
      </c>
      <c r="Y519" s="259">
        <v>3.5</v>
      </c>
      <c r="Z519" s="184">
        <f t="shared" si="332"/>
        <v>875</v>
      </c>
      <c r="AA519" s="184">
        <v>0</v>
      </c>
      <c r="AB519" s="184">
        <v>0</v>
      </c>
      <c r="AC519" s="261">
        <v>875</v>
      </c>
      <c r="AD519" s="7"/>
    </row>
    <row r="520" spans="1:30" s="8" customFormat="1" ht="27" customHeight="1" outlineLevel="1" x14ac:dyDescent="0.2">
      <c r="A520" s="175" t="s">
        <v>692</v>
      </c>
      <c r="B520" s="185" t="s">
        <v>406</v>
      </c>
      <c r="C520" s="259">
        <f t="shared" si="330"/>
        <v>3.2600000000000002</v>
      </c>
      <c r="D520" s="184">
        <f t="shared" si="324"/>
        <v>815.00000000000011</v>
      </c>
      <c r="E520" s="152">
        <v>0</v>
      </c>
      <c r="F520" s="116">
        <f t="shared" si="321"/>
        <v>0</v>
      </c>
      <c r="G520" s="184">
        <v>0</v>
      </c>
      <c r="H520" s="184">
        <v>0</v>
      </c>
      <c r="I520" s="184">
        <v>0</v>
      </c>
      <c r="J520" s="152">
        <v>0</v>
      </c>
      <c r="K520" s="116">
        <f t="shared" si="320"/>
        <v>0</v>
      </c>
      <c r="L520" s="184">
        <v>0</v>
      </c>
      <c r="M520" s="184">
        <v>0</v>
      </c>
      <c r="N520" s="184">
        <v>0</v>
      </c>
      <c r="O520" s="259">
        <v>0</v>
      </c>
      <c r="P520" s="184">
        <f t="shared" si="322"/>
        <v>0</v>
      </c>
      <c r="Q520" s="184">
        <v>0</v>
      </c>
      <c r="R520" s="184">
        <v>0</v>
      </c>
      <c r="S520" s="261">
        <v>0</v>
      </c>
      <c r="T520" s="259">
        <v>0</v>
      </c>
      <c r="U520" s="184">
        <f t="shared" si="325"/>
        <v>0</v>
      </c>
      <c r="V520" s="184">
        <v>0</v>
      </c>
      <c r="W520" s="184">
        <v>0</v>
      </c>
      <c r="X520" s="261">
        <v>0</v>
      </c>
      <c r="Y520" s="259">
        <v>3.2600000000000002</v>
      </c>
      <c r="Z520" s="184">
        <f t="shared" si="332"/>
        <v>815.00000000000011</v>
      </c>
      <c r="AA520" s="184">
        <v>0</v>
      </c>
      <c r="AB520" s="184">
        <v>0</v>
      </c>
      <c r="AC520" s="261">
        <v>815.00000000000011</v>
      </c>
      <c r="AD520" s="7"/>
    </row>
    <row r="521" spans="1:30" s="8" customFormat="1" ht="28.9" customHeight="1" outlineLevel="1" x14ac:dyDescent="0.2">
      <c r="A521" s="175" t="s">
        <v>693</v>
      </c>
      <c r="B521" s="185" t="s">
        <v>407</v>
      </c>
      <c r="C521" s="259">
        <f t="shared" si="330"/>
        <v>4</v>
      </c>
      <c r="D521" s="184">
        <f t="shared" si="324"/>
        <v>1000</v>
      </c>
      <c r="E521" s="152">
        <v>0</v>
      </c>
      <c r="F521" s="116">
        <f t="shared" si="321"/>
        <v>0</v>
      </c>
      <c r="G521" s="184">
        <v>0</v>
      </c>
      <c r="H521" s="184">
        <v>0</v>
      </c>
      <c r="I521" s="184">
        <v>0</v>
      </c>
      <c r="J521" s="152">
        <v>0</v>
      </c>
      <c r="K521" s="116">
        <f t="shared" si="320"/>
        <v>0</v>
      </c>
      <c r="L521" s="184">
        <v>0</v>
      </c>
      <c r="M521" s="184">
        <v>0</v>
      </c>
      <c r="N521" s="184">
        <v>0</v>
      </c>
      <c r="O521" s="259">
        <v>0</v>
      </c>
      <c r="P521" s="184">
        <f t="shared" si="322"/>
        <v>0</v>
      </c>
      <c r="Q521" s="184">
        <v>0</v>
      </c>
      <c r="R521" s="184">
        <v>0</v>
      </c>
      <c r="S521" s="261">
        <v>0</v>
      </c>
      <c r="T521" s="259">
        <v>0</v>
      </c>
      <c r="U521" s="184">
        <f t="shared" si="325"/>
        <v>0</v>
      </c>
      <c r="V521" s="184">
        <v>0</v>
      </c>
      <c r="W521" s="184">
        <v>0</v>
      </c>
      <c r="X521" s="261">
        <v>0</v>
      </c>
      <c r="Y521" s="259">
        <v>4</v>
      </c>
      <c r="Z521" s="184">
        <f t="shared" si="332"/>
        <v>1000</v>
      </c>
      <c r="AA521" s="184">
        <v>0</v>
      </c>
      <c r="AB521" s="184">
        <v>0</v>
      </c>
      <c r="AC521" s="261">
        <v>1000</v>
      </c>
      <c r="AD521" s="7"/>
    </row>
    <row r="522" spans="1:30" s="8" customFormat="1" ht="33" customHeight="1" outlineLevel="1" x14ac:dyDescent="0.2">
      <c r="A522" s="175" t="s">
        <v>694</v>
      </c>
      <c r="B522" s="185" t="s">
        <v>408</v>
      </c>
      <c r="C522" s="259">
        <f t="shared" si="330"/>
        <v>3.75</v>
      </c>
      <c r="D522" s="184">
        <f t="shared" si="324"/>
        <v>938</v>
      </c>
      <c r="E522" s="152">
        <v>0</v>
      </c>
      <c r="F522" s="116">
        <f t="shared" si="321"/>
        <v>0</v>
      </c>
      <c r="G522" s="184">
        <v>0</v>
      </c>
      <c r="H522" s="184">
        <v>0</v>
      </c>
      <c r="I522" s="184">
        <v>0</v>
      </c>
      <c r="J522" s="152">
        <v>0</v>
      </c>
      <c r="K522" s="116">
        <f t="shared" si="320"/>
        <v>0</v>
      </c>
      <c r="L522" s="184">
        <v>0</v>
      </c>
      <c r="M522" s="184">
        <v>0</v>
      </c>
      <c r="N522" s="184">
        <v>0</v>
      </c>
      <c r="O522" s="259">
        <v>0</v>
      </c>
      <c r="P522" s="184">
        <f t="shared" si="322"/>
        <v>0</v>
      </c>
      <c r="Q522" s="184">
        <v>0</v>
      </c>
      <c r="R522" s="184">
        <v>0</v>
      </c>
      <c r="S522" s="261">
        <v>0</v>
      </c>
      <c r="T522" s="259">
        <v>0</v>
      </c>
      <c r="U522" s="184">
        <f t="shared" si="325"/>
        <v>0</v>
      </c>
      <c r="V522" s="184">
        <v>0</v>
      </c>
      <c r="W522" s="184">
        <v>0</v>
      </c>
      <c r="X522" s="261">
        <v>0</v>
      </c>
      <c r="Y522" s="259">
        <v>3.75</v>
      </c>
      <c r="Z522" s="184">
        <f t="shared" si="332"/>
        <v>938</v>
      </c>
      <c r="AA522" s="184">
        <v>0</v>
      </c>
      <c r="AB522" s="184">
        <v>0</v>
      </c>
      <c r="AC522" s="261">
        <v>938</v>
      </c>
      <c r="AD522" s="7"/>
    </row>
    <row r="523" spans="1:30" s="8" customFormat="1" ht="25.15" customHeight="1" outlineLevel="1" x14ac:dyDescent="0.2">
      <c r="A523" s="175" t="s">
        <v>695</v>
      </c>
      <c r="B523" s="185" t="s">
        <v>409</v>
      </c>
      <c r="C523" s="259">
        <f t="shared" si="330"/>
        <v>3.95</v>
      </c>
      <c r="D523" s="184">
        <f t="shared" si="324"/>
        <v>986</v>
      </c>
      <c r="E523" s="152">
        <v>0</v>
      </c>
      <c r="F523" s="116">
        <f t="shared" si="321"/>
        <v>0</v>
      </c>
      <c r="G523" s="184">
        <v>0</v>
      </c>
      <c r="H523" s="184">
        <v>0</v>
      </c>
      <c r="I523" s="184">
        <v>0</v>
      </c>
      <c r="J523" s="152">
        <v>0</v>
      </c>
      <c r="K523" s="116">
        <f t="shared" si="320"/>
        <v>0</v>
      </c>
      <c r="L523" s="184">
        <v>0</v>
      </c>
      <c r="M523" s="184">
        <v>0</v>
      </c>
      <c r="N523" s="184">
        <v>0</v>
      </c>
      <c r="O523" s="259">
        <v>0</v>
      </c>
      <c r="P523" s="184">
        <f t="shared" si="322"/>
        <v>0</v>
      </c>
      <c r="Q523" s="184">
        <v>0</v>
      </c>
      <c r="R523" s="184">
        <v>0</v>
      </c>
      <c r="S523" s="261">
        <v>0</v>
      </c>
      <c r="T523" s="259">
        <v>0</v>
      </c>
      <c r="U523" s="184">
        <f t="shared" si="325"/>
        <v>0</v>
      </c>
      <c r="V523" s="184">
        <v>0</v>
      </c>
      <c r="W523" s="184">
        <v>0</v>
      </c>
      <c r="X523" s="261">
        <v>0</v>
      </c>
      <c r="Y523" s="259">
        <f>ROUND(3.945,2)</f>
        <v>3.95</v>
      </c>
      <c r="Z523" s="184">
        <f t="shared" si="332"/>
        <v>986</v>
      </c>
      <c r="AA523" s="184">
        <v>0</v>
      </c>
      <c r="AB523" s="184">
        <v>0</v>
      </c>
      <c r="AC523" s="261">
        <v>986</v>
      </c>
      <c r="AD523" s="7"/>
    </row>
    <row r="524" spans="1:30" s="8" customFormat="1" ht="27" customHeight="1" outlineLevel="1" x14ac:dyDescent="0.2">
      <c r="A524" s="175" t="s">
        <v>696</v>
      </c>
      <c r="B524" s="185" t="s">
        <v>386</v>
      </c>
      <c r="C524" s="259">
        <f t="shared" si="330"/>
        <v>0.92999999999999994</v>
      </c>
      <c r="D524" s="184">
        <f t="shared" si="324"/>
        <v>233</v>
      </c>
      <c r="E524" s="152">
        <v>0</v>
      </c>
      <c r="F524" s="116">
        <f t="shared" si="321"/>
        <v>0</v>
      </c>
      <c r="G524" s="184">
        <v>0</v>
      </c>
      <c r="H524" s="184">
        <v>0</v>
      </c>
      <c r="I524" s="184">
        <v>0</v>
      </c>
      <c r="J524" s="152">
        <v>0</v>
      </c>
      <c r="K524" s="116">
        <f t="shared" si="320"/>
        <v>0</v>
      </c>
      <c r="L524" s="184">
        <v>0</v>
      </c>
      <c r="M524" s="184">
        <v>0</v>
      </c>
      <c r="N524" s="184">
        <v>0</v>
      </c>
      <c r="O524" s="259">
        <v>0</v>
      </c>
      <c r="P524" s="184">
        <f t="shared" si="322"/>
        <v>0</v>
      </c>
      <c r="Q524" s="184">
        <v>0</v>
      </c>
      <c r="R524" s="184">
        <v>0</v>
      </c>
      <c r="S524" s="261">
        <v>0</v>
      </c>
      <c r="T524" s="259">
        <v>0</v>
      </c>
      <c r="U524" s="184">
        <f t="shared" si="325"/>
        <v>0</v>
      </c>
      <c r="V524" s="184">
        <v>0</v>
      </c>
      <c r="W524" s="184">
        <v>0</v>
      </c>
      <c r="X524" s="261">
        <v>0</v>
      </c>
      <c r="Y524" s="259">
        <v>0.92999999999999994</v>
      </c>
      <c r="Z524" s="184">
        <f t="shared" si="332"/>
        <v>233</v>
      </c>
      <c r="AA524" s="184">
        <v>0</v>
      </c>
      <c r="AB524" s="184">
        <v>0</v>
      </c>
      <c r="AC524" s="261">
        <v>233</v>
      </c>
      <c r="AD524" s="7"/>
    </row>
    <row r="525" spans="1:30" s="8" customFormat="1" ht="25.5" customHeight="1" outlineLevel="1" x14ac:dyDescent="0.2">
      <c r="A525" s="175" t="s">
        <v>697</v>
      </c>
      <c r="B525" s="185" t="s">
        <v>383</v>
      </c>
      <c r="C525" s="259">
        <f t="shared" si="330"/>
        <v>1.58</v>
      </c>
      <c r="D525" s="184">
        <f t="shared" si="324"/>
        <v>394</v>
      </c>
      <c r="E525" s="152">
        <v>0</v>
      </c>
      <c r="F525" s="116">
        <f t="shared" si="321"/>
        <v>0</v>
      </c>
      <c r="G525" s="184">
        <v>0</v>
      </c>
      <c r="H525" s="184">
        <v>0</v>
      </c>
      <c r="I525" s="184">
        <v>0</v>
      </c>
      <c r="J525" s="152">
        <v>0</v>
      </c>
      <c r="K525" s="116">
        <f t="shared" si="320"/>
        <v>0</v>
      </c>
      <c r="L525" s="184">
        <v>0</v>
      </c>
      <c r="M525" s="184">
        <v>0</v>
      </c>
      <c r="N525" s="184">
        <v>0</v>
      </c>
      <c r="O525" s="259">
        <v>0</v>
      </c>
      <c r="P525" s="184">
        <f t="shared" si="322"/>
        <v>0</v>
      </c>
      <c r="Q525" s="184">
        <v>0</v>
      </c>
      <c r="R525" s="184">
        <v>0</v>
      </c>
      <c r="S525" s="261">
        <v>0</v>
      </c>
      <c r="T525" s="259">
        <v>0</v>
      </c>
      <c r="U525" s="184">
        <f t="shared" si="325"/>
        <v>0</v>
      </c>
      <c r="V525" s="184">
        <v>0</v>
      </c>
      <c r="W525" s="184">
        <v>0</v>
      </c>
      <c r="X525" s="261">
        <v>0</v>
      </c>
      <c r="Y525" s="259">
        <f>ROUND(1.575,2)</f>
        <v>1.58</v>
      </c>
      <c r="Z525" s="184">
        <f t="shared" si="332"/>
        <v>394</v>
      </c>
      <c r="AA525" s="184">
        <v>0</v>
      </c>
      <c r="AB525" s="184">
        <v>0</v>
      </c>
      <c r="AC525" s="261">
        <v>394</v>
      </c>
      <c r="AD525" s="7"/>
    </row>
    <row r="526" spans="1:30" s="8" customFormat="1" ht="31.9" customHeight="1" outlineLevel="1" x14ac:dyDescent="0.2">
      <c r="A526" s="175" t="s">
        <v>698</v>
      </c>
      <c r="B526" s="185" t="s">
        <v>384</v>
      </c>
      <c r="C526" s="259">
        <f t="shared" si="330"/>
        <v>3.44</v>
      </c>
      <c r="D526" s="184">
        <f t="shared" si="324"/>
        <v>859</v>
      </c>
      <c r="E526" s="152">
        <v>0</v>
      </c>
      <c r="F526" s="116">
        <f t="shared" si="321"/>
        <v>0</v>
      </c>
      <c r="G526" s="184">
        <v>0</v>
      </c>
      <c r="H526" s="184">
        <v>0</v>
      </c>
      <c r="I526" s="184">
        <v>0</v>
      </c>
      <c r="J526" s="152">
        <v>0</v>
      </c>
      <c r="K526" s="116">
        <f t="shared" si="320"/>
        <v>0</v>
      </c>
      <c r="L526" s="184">
        <v>0</v>
      </c>
      <c r="M526" s="184">
        <v>0</v>
      </c>
      <c r="N526" s="184">
        <v>0</v>
      </c>
      <c r="O526" s="259">
        <v>0</v>
      </c>
      <c r="P526" s="184">
        <f t="shared" si="322"/>
        <v>0</v>
      </c>
      <c r="Q526" s="184">
        <v>0</v>
      </c>
      <c r="R526" s="184">
        <v>0</v>
      </c>
      <c r="S526" s="261">
        <v>0</v>
      </c>
      <c r="T526" s="259">
        <v>0</v>
      </c>
      <c r="U526" s="184">
        <f t="shared" si="325"/>
        <v>0</v>
      </c>
      <c r="V526" s="184">
        <v>0</v>
      </c>
      <c r="W526" s="184">
        <v>0</v>
      </c>
      <c r="X526" s="261">
        <v>0</v>
      </c>
      <c r="Y526" s="259">
        <f>ROUND(3.435,2)</f>
        <v>3.44</v>
      </c>
      <c r="Z526" s="184">
        <f t="shared" si="332"/>
        <v>859</v>
      </c>
      <c r="AA526" s="184">
        <v>0</v>
      </c>
      <c r="AB526" s="184">
        <v>0</v>
      </c>
      <c r="AC526" s="261">
        <v>859</v>
      </c>
      <c r="AD526" s="7"/>
    </row>
    <row r="527" spans="1:30" s="8" customFormat="1" ht="23.45" customHeight="1" outlineLevel="1" x14ac:dyDescent="0.2">
      <c r="A527" s="175" t="s">
        <v>699</v>
      </c>
      <c r="B527" s="190" t="s">
        <v>370</v>
      </c>
      <c r="C527" s="259">
        <f t="shared" si="330"/>
        <v>2.5</v>
      </c>
      <c r="D527" s="184">
        <f t="shared" si="324"/>
        <v>625</v>
      </c>
      <c r="E527" s="152">
        <v>0</v>
      </c>
      <c r="F527" s="116">
        <f t="shared" si="321"/>
        <v>0</v>
      </c>
      <c r="G527" s="184">
        <v>0</v>
      </c>
      <c r="H527" s="184">
        <v>0</v>
      </c>
      <c r="I527" s="184">
        <v>0</v>
      </c>
      <c r="J527" s="152">
        <v>0</v>
      </c>
      <c r="K527" s="116">
        <f t="shared" si="320"/>
        <v>0</v>
      </c>
      <c r="L527" s="184">
        <v>0</v>
      </c>
      <c r="M527" s="184">
        <v>0</v>
      </c>
      <c r="N527" s="184">
        <v>0</v>
      </c>
      <c r="O527" s="259">
        <v>0</v>
      </c>
      <c r="P527" s="184">
        <f t="shared" si="322"/>
        <v>0</v>
      </c>
      <c r="Q527" s="184">
        <v>0</v>
      </c>
      <c r="R527" s="184">
        <v>0</v>
      </c>
      <c r="S527" s="261">
        <v>0</v>
      </c>
      <c r="T527" s="259">
        <v>0</v>
      </c>
      <c r="U527" s="184">
        <f t="shared" si="325"/>
        <v>0</v>
      </c>
      <c r="V527" s="184">
        <v>0</v>
      </c>
      <c r="W527" s="184">
        <v>0</v>
      </c>
      <c r="X527" s="261">
        <v>0</v>
      </c>
      <c r="Y527" s="259">
        <v>2.5</v>
      </c>
      <c r="Z527" s="184">
        <f t="shared" si="332"/>
        <v>625</v>
      </c>
      <c r="AA527" s="184">
        <v>0</v>
      </c>
      <c r="AB527" s="184">
        <v>0</v>
      </c>
      <c r="AC527" s="261">
        <v>625</v>
      </c>
      <c r="AD527" s="7"/>
    </row>
    <row r="528" spans="1:30" s="8" customFormat="1" ht="32.450000000000003" customHeight="1" x14ac:dyDescent="0.2">
      <c r="A528" s="160"/>
      <c r="B528" s="191" t="s">
        <v>439</v>
      </c>
      <c r="C528" s="215">
        <f t="shared" ref="C528:J528" si="333">SUM(C508,C457,C450,C444)</f>
        <v>168.44</v>
      </c>
      <c r="D528" s="220">
        <f>SUM(D508,D457,D450,D444)</f>
        <v>51907</v>
      </c>
      <c r="E528" s="215">
        <f t="shared" si="333"/>
        <v>0</v>
      </c>
      <c r="F528" s="220">
        <f t="shared" si="333"/>
        <v>0</v>
      </c>
      <c r="G528" s="220">
        <f t="shared" si="333"/>
        <v>0</v>
      </c>
      <c r="H528" s="220">
        <f t="shared" si="333"/>
        <v>0</v>
      </c>
      <c r="I528" s="220">
        <f t="shared" si="333"/>
        <v>0</v>
      </c>
      <c r="J528" s="215">
        <f t="shared" si="333"/>
        <v>0</v>
      </c>
      <c r="K528" s="220">
        <f t="shared" si="320"/>
        <v>1226</v>
      </c>
      <c r="L528" s="220">
        <f>SUM(L508,L457,L450,L444)</f>
        <v>0</v>
      </c>
      <c r="M528" s="220">
        <f>SUM(M508,M457,M450,M444)</f>
        <v>0</v>
      </c>
      <c r="N528" s="220">
        <f>SUM(N508,N457,N450,N444)</f>
        <v>1226</v>
      </c>
      <c r="O528" s="215">
        <f>SUM(O508,O457,O450,O444)</f>
        <v>0</v>
      </c>
      <c r="P528" s="220">
        <f t="shared" si="322"/>
        <v>1537</v>
      </c>
      <c r="Q528" s="220">
        <f>SUM(Q508,Q457,Q450,Q444)</f>
        <v>0</v>
      </c>
      <c r="R528" s="220">
        <f>SUM(R508,R457,R450,R444)</f>
        <v>0</v>
      </c>
      <c r="S528" s="220">
        <f>SUM(S508,S457,S450,S444)</f>
        <v>1537</v>
      </c>
      <c r="T528" s="215">
        <v>0</v>
      </c>
      <c r="U528" s="183">
        <f t="shared" si="325"/>
        <v>0</v>
      </c>
      <c r="V528" s="183">
        <v>0</v>
      </c>
      <c r="W528" s="183">
        <v>0</v>
      </c>
      <c r="X528" s="183">
        <f>SUM(X508,X457,X450,X444)</f>
        <v>0</v>
      </c>
      <c r="Y528" s="215">
        <f>SUM(Y508,Y457,Y450,Y444)</f>
        <v>36.980000000000004</v>
      </c>
      <c r="Z528" s="220">
        <f>AA528+AB528+AC528</f>
        <v>49144</v>
      </c>
      <c r="AA528" s="220">
        <f>SUM(AA508,AA457,AA450,AA444)</f>
        <v>0</v>
      </c>
      <c r="AB528" s="220">
        <f>SUM(AB508,AB457,AB450,AB444)</f>
        <v>0</v>
      </c>
      <c r="AC528" s="220">
        <f>SUM(AC508,AC457,AC450,AC444)</f>
        <v>49144</v>
      </c>
      <c r="AD528" s="7"/>
    </row>
    <row r="529" spans="1:31" s="8" customFormat="1" ht="126.75" hidden="1" customHeight="1" x14ac:dyDescent="0.2">
      <c r="A529" s="160"/>
      <c r="B529" s="185" t="s">
        <v>438</v>
      </c>
      <c r="C529" s="259">
        <f t="shared" ref="C529" si="334">E529+J529+O529+T529+Y529</f>
        <v>0</v>
      </c>
      <c r="D529" s="184">
        <f t="shared" si="324"/>
        <v>0</v>
      </c>
      <c r="E529" s="163"/>
      <c r="F529" s="116">
        <f t="shared" si="321"/>
        <v>0</v>
      </c>
      <c r="G529" s="188"/>
      <c r="H529" s="188"/>
      <c r="I529" s="188"/>
      <c r="J529" s="163"/>
      <c r="K529" s="116">
        <f t="shared" si="320"/>
        <v>0</v>
      </c>
      <c r="L529" s="188"/>
      <c r="M529" s="188"/>
      <c r="N529" s="188"/>
      <c r="O529" s="160">
        <v>0</v>
      </c>
      <c r="P529" s="116">
        <f t="shared" si="322"/>
        <v>0</v>
      </c>
      <c r="Q529" s="188"/>
      <c r="R529" s="188"/>
      <c r="S529" s="116">
        <v>0</v>
      </c>
      <c r="T529" s="160">
        <v>0</v>
      </c>
      <c r="U529" s="116">
        <f t="shared" si="325"/>
        <v>0</v>
      </c>
      <c r="V529" s="188"/>
      <c r="W529" s="188"/>
      <c r="X529" s="116">
        <v>0</v>
      </c>
      <c r="Y529" s="160">
        <v>0</v>
      </c>
      <c r="Z529" s="116">
        <f t="shared" si="332"/>
        <v>0</v>
      </c>
      <c r="AA529" s="184">
        <v>0</v>
      </c>
      <c r="AB529" s="184">
        <v>0</v>
      </c>
      <c r="AC529" s="116">
        <v>0</v>
      </c>
      <c r="AD529" s="7"/>
    </row>
    <row r="530" spans="1:31" s="8" customFormat="1" ht="57" customHeight="1" x14ac:dyDescent="0.2">
      <c r="A530" s="192"/>
      <c r="B530" s="174" t="s">
        <v>700</v>
      </c>
      <c r="C530" s="163">
        <f>C442+C528</f>
        <v>503.18000000000006</v>
      </c>
      <c r="D530" s="113">
        <f>D442+D528</f>
        <v>139370</v>
      </c>
      <c r="E530" s="163">
        <f t="shared" ref="E530:H530" si="335">E442+E528</f>
        <v>14.67</v>
      </c>
      <c r="F530" s="113">
        <f t="shared" si="335"/>
        <v>2746</v>
      </c>
      <c r="G530" s="113">
        <f t="shared" si="335"/>
        <v>0</v>
      </c>
      <c r="H530" s="113">
        <f t="shared" si="335"/>
        <v>0</v>
      </c>
      <c r="I530" s="113">
        <f>I442+I528</f>
        <v>2746</v>
      </c>
      <c r="J530" s="163">
        <f>J442+J528</f>
        <v>0</v>
      </c>
      <c r="K530" s="113">
        <f t="shared" ref="K530:U530" si="336">K442+K528</f>
        <v>2300</v>
      </c>
      <c r="L530" s="113">
        <f t="shared" si="336"/>
        <v>0</v>
      </c>
      <c r="M530" s="113">
        <f t="shared" si="336"/>
        <v>0</v>
      </c>
      <c r="N530" s="113">
        <f t="shared" si="336"/>
        <v>2300</v>
      </c>
      <c r="O530" s="163">
        <f t="shared" si="336"/>
        <v>0</v>
      </c>
      <c r="P530" s="113">
        <f t="shared" si="336"/>
        <v>2300</v>
      </c>
      <c r="Q530" s="113">
        <f t="shared" si="336"/>
        <v>0</v>
      </c>
      <c r="R530" s="113">
        <f t="shared" si="336"/>
        <v>0</v>
      </c>
      <c r="S530" s="113">
        <f>S442+S528</f>
        <v>2300</v>
      </c>
      <c r="T530" s="163">
        <f>T442+Y528</f>
        <v>36.980000000000004</v>
      </c>
      <c r="U530" s="113">
        <f t="shared" si="336"/>
        <v>2300</v>
      </c>
      <c r="V530" s="113">
        <f>V442+AA528</f>
        <v>0</v>
      </c>
      <c r="W530" s="113">
        <f>W442+AB528</f>
        <v>0</v>
      </c>
      <c r="X530" s="113">
        <f t="shared" ref="X530:AC530" si="337">X442+X528</f>
        <v>2300</v>
      </c>
      <c r="Y530" s="163">
        <f t="shared" si="337"/>
        <v>357.05000000000013</v>
      </c>
      <c r="Z530" s="113">
        <f t="shared" si="337"/>
        <v>129724</v>
      </c>
      <c r="AA530" s="113">
        <f t="shared" si="337"/>
        <v>0</v>
      </c>
      <c r="AB530" s="113">
        <f t="shared" si="337"/>
        <v>0</v>
      </c>
      <c r="AC530" s="113">
        <f t="shared" si="337"/>
        <v>129724</v>
      </c>
      <c r="AD530" s="7"/>
    </row>
    <row r="531" spans="1:31" s="8" customFormat="1" ht="27.75" customHeight="1" x14ac:dyDescent="0.2">
      <c r="A531" s="370" t="s">
        <v>1213</v>
      </c>
      <c r="B531" s="370"/>
      <c r="C531" s="370"/>
      <c r="D531" s="370"/>
      <c r="E531" s="370"/>
      <c r="F531" s="370"/>
      <c r="G531" s="370"/>
      <c r="H531" s="370"/>
      <c r="I531" s="370"/>
      <c r="J531" s="370"/>
      <c r="K531" s="370"/>
      <c r="L531" s="370"/>
      <c r="M531" s="370"/>
      <c r="N531" s="370"/>
      <c r="O531" s="370"/>
      <c r="P531" s="370"/>
      <c r="Q531" s="370"/>
      <c r="R531" s="370"/>
      <c r="S531" s="370"/>
      <c r="T531" s="370"/>
      <c r="U531" s="370"/>
      <c r="V531" s="370"/>
      <c r="W531" s="370"/>
      <c r="X531" s="370"/>
      <c r="Y531" s="370"/>
      <c r="Z531" s="370"/>
      <c r="AA531" s="370"/>
      <c r="AB531" s="370"/>
      <c r="AC531" s="370"/>
      <c r="AD531" s="7"/>
    </row>
    <row r="532" spans="1:31" s="8" customFormat="1" ht="47.25" customHeight="1" x14ac:dyDescent="0.2">
      <c r="A532" s="160" t="s">
        <v>1155</v>
      </c>
      <c r="B532" s="190" t="s">
        <v>1212</v>
      </c>
      <c r="C532" s="152">
        <f t="shared" ref="C532" si="338">E532+J532+O532+T532+Y532</f>
        <v>0</v>
      </c>
      <c r="D532" s="108">
        <f t="shared" ref="D532" si="339">F532+K532+P532+U532+Z532</f>
        <v>367776</v>
      </c>
      <c r="E532" s="179">
        <v>0</v>
      </c>
      <c r="F532" s="117">
        <f t="shared" ref="F532" si="340">G532+H532+I532</f>
        <v>155462</v>
      </c>
      <c r="G532" s="117">
        <v>0</v>
      </c>
      <c r="H532" s="117">
        <v>148000</v>
      </c>
      <c r="I532" s="117">
        <v>7462</v>
      </c>
      <c r="J532" s="152">
        <v>0</v>
      </c>
      <c r="K532" s="117">
        <f t="shared" ref="K532" si="341">SUM(L532:N532)</f>
        <v>212314</v>
      </c>
      <c r="L532" s="117">
        <v>0</v>
      </c>
      <c r="M532" s="117">
        <v>200000</v>
      </c>
      <c r="N532" s="117">
        <v>12314</v>
      </c>
      <c r="O532" s="152">
        <v>0</v>
      </c>
      <c r="P532" s="184">
        <f t="shared" ref="P532" si="342">Q532+R532+S532</f>
        <v>0</v>
      </c>
      <c r="Q532" s="184">
        <v>0</v>
      </c>
      <c r="R532" s="184">
        <v>0</v>
      </c>
      <c r="S532" s="184">
        <v>0</v>
      </c>
      <c r="T532" s="152">
        <v>0</v>
      </c>
      <c r="U532" s="184">
        <f t="shared" ref="U532" si="343">V532+W532+X532</f>
        <v>0</v>
      </c>
      <c r="V532" s="184">
        <v>0</v>
      </c>
      <c r="W532" s="184">
        <v>0</v>
      </c>
      <c r="X532" s="184">
        <v>0</v>
      </c>
      <c r="Y532" s="152">
        <v>0</v>
      </c>
      <c r="Z532" s="184">
        <f t="shared" ref="Z532" si="344">AA532+AB532+AC532</f>
        <v>0</v>
      </c>
      <c r="AA532" s="184">
        <v>0</v>
      </c>
      <c r="AB532" s="184">
        <v>0</v>
      </c>
      <c r="AC532" s="184">
        <v>0</v>
      </c>
      <c r="AD532" s="7"/>
    </row>
    <row r="533" spans="1:31" s="8" customFormat="1" ht="82.9" customHeight="1" x14ac:dyDescent="0.2">
      <c r="A533" s="192"/>
      <c r="B533" s="174" t="s">
        <v>1214</v>
      </c>
      <c r="C533" s="163">
        <f t="shared" ref="C533" si="345">E533+J533+O533+T533+Y533</f>
        <v>0</v>
      </c>
      <c r="D533" s="109">
        <f t="shared" ref="D533" si="346">F533+K533+P533+U533+Z533</f>
        <v>367776</v>
      </c>
      <c r="E533" s="163">
        <v>0</v>
      </c>
      <c r="F533" s="109">
        <f t="shared" ref="F533" si="347">G533+H533+I533</f>
        <v>155462</v>
      </c>
      <c r="G533" s="109">
        <v>0</v>
      </c>
      <c r="H533" s="109">
        <f>H532</f>
        <v>148000</v>
      </c>
      <c r="I533" s="109">
        <f>I532</f>
        <v>7462</v>
      </c>
      <c r="J533" s="163">
        <v>0</v>
      </c>
      <c r="K533" s="113">
        <f t="shared" ref="K533" si="348">SUM(L533:N533)</f>
        <v>212314</v>
      </c>
      <c r="L533" s="113">
        <v>0</v>
      </c>
      <c r="M533" s="113">
        <v>200000</v>
      </c>
      <c r="N533" s="113">
        <v>12314</v>
      </c>
      <c r="O533" s="163">
        <v>0</v>
      </c>
      <c r="P533" s="109">
        <f t="shared" ref="P533" si="349">Q533+R533+S533</f>
        <v>0</v>
      </c>
      <c r="Q533" s="109">
        <v>0</v>
      </c>
      <c r="R533" s="109">
        <v>0</v>
      </c>
      <c r="S533" s="109">
        <v>0</v>
      </c>
      <c r="T533" s="163">
        <v>0</v>
      </c>
      <c r="U533" s="109">
        <f t="shared" ref="U533" si="350">V533+W533+X533</f>
        <v>0</v>
      </c>
      <c r="V533" s="109">
        <v>0</v>
      </c>
      <c r="W533" s="109">
        <v>0</v>
      </c>
      <c r="X533" s="109">
        <v>0</v>
      </c>
      <c r="Y533" s="163">
        <v>0</v>
      </c>
      <c r="Z533" s="109">
        <f t="shared" ref="Z533" si="351">AA533+AB533+AC533</f>
        <v>0</v>
      </c>
      <c r="AA533" s="109">
        <v>0</v>
      </c>
      <c r="AB533" s="109">
        <v>0</v>
      </c>
      <c r="AC533" s="109">
        <v>0</v>
      </c>
      <c r="AD533" s="7"/>
    </row>
    <row r="534" spans="1:31" s="8" customFormat="1" ht="42.75" customHeight="1" x14ac:dyDescent="0.2">
      <c r="A534" s="361" t="s">
        <v>1565</v>
      </c>
      <c r="B534" s="361"/>
      <c r="C534" s="361"/>
      <c r="D534" s="107">
        <f>D536-D535</f>
        <v>9966984.3000000007</v>
      </c>
      <c r="E534" s="107">
        <f t="shared" ref="E534:AB534" si="352">E536-E535</f>
        <v>440.63</v>
      </c>
      <c r="F534" s="107">
        <f t="shared" si="352"/>
        <v>1584835</v>
      </c>
      <c r="G534" s="107">
        <f t="shared" si="352"/>
        <v>126793</v>
      </c>
      <c r="H534" s="107">
        <f t="shared" si="352"/>
        <v>1349108</v>
      </c>
      <c r="I534" s="107">
        <f t="shared" si="352"/>
        <v>108934</v>
      </c>
      <c r="J534" s="107">
        <f t="shared" si="352"/>
        <v>28.746000000000002</v>
      </c>
      <c r="K534" s="107">
        <f t="shared" si="352"/>
        <v>1601068.9</v>
      </c>
      <c r="L534" s="107">
        <f t="shared" si="352"/>
        <v>0</v>
      </c>
      <c r="M534" s="107">
        <f t="shared" si="352"/>
        <v>1322203.8999999999</v>
      </c>
      <c r="N534" s="107">
        <f t="shared" si="352"/>
        <v>278865</v>
      </c>
      <c r="O534" s="107">
        <f t="shared" si="352"/>
        <v>22</v>
      </c>
      <c r="P534" s="107">
        <f t="shared" si="352"/>
        <v>846962</v>
      </c>
      <c r="Q534" s="107">
        <f t="shared" si="352"/>
        <v>0</v>
      </c>
      <c r="R534" s="107">
        <f t="shared" si="352"/>
        <v>700000</v>
      </c>
      <c r="S534" s="107">
        <f t="shared" si="352"/>
        <v>146962</v>
      </c>
      <c r="T534" s="107">
        <f t="shared" si="352"/>
        <v>54</v>
      </c>
      <c r="U534" s="107">
        <f t="shared" si="352"/>
        <v>840685</v>
      </c>
      <c r="V534" s="107">
        <f t="shared" si="352"/>
        <v>0</v>
      </c>
      <c r="W534" s="107">
        <f t="shared" si="352"/>
        <v>700000</v>
      </c>
      <c r="X534" s="107">
        <f t="shared" si="352"/>
        <v>140685</v>
      </c>
      <c r="Y534" s="107">
        <f t="shared" si="352"/>
        <v>1855.0060000000003</v>
      </c>
      <c r="Z534" s="107">
        <f t="shared" si="352"/>
        <v>5093433</v>
      </c>
      <c r="AA534" s="107">
        <f t="shared" si="352"/>
        <v>0</v>
      </c>
      <c r="AB534" s="107">
        <f t="shared" si="352"/>
        <v>4591427</v>
      </c>
      <c r="AC534" s="107">
        <f>AC536-AC535</f>
        <v>502006</v>
      </c>
      <c r="AD534" s="7"/>
    </row>
    <row r="535" spans="1:31" s="2" customFormat="1" ht="26.25" customHeight="1" x14ac:dyDescent="0.2">
      <c r="A535" s="362" t="s">
        <v>1571</v>
      </c>
      <c r="B535" s="362"/>
      <c r="C535" s="362"/>
      <c r="D535" s="113">
        <f t="shared" ref="D535" si="353">F535+K535+P535+U535+Z535</f>
        <v>988</v>
      </c>
      <c r="E535" s="163">
        <v>0</v>
      </c>
      <c r="F535" s="113">
        <f t="shared" ref="F535" si="354">G535+H535+I535</f>
        <v>988</v>
      </c>
      <c r="G535" s="113">
        <v>0</v>
      </c>
      <c r="H535" s="113">
        <v>0</v>
      </c>
      <c r="I535" s="113">
        <v>988</v>
      </c>
      <c r="J535" s="163">
        <v>0</v>
      </c>
      <c r="K535" s="113">
        <f t="shared" ref="K535" si="355">L535+M535+N535</f>
        <v>0</v>
      </c>
      <c r="L535" s="113">
        <v>0</v>
      </c>
      <c r="M535" s="113">
        <v>0</v>
      </c>
      <c r="N535" s="113">
        <v>0</v>
      </c>
      <c r="O535" s="163">
        <v>0</v>
      </c>
      <c r="P535" s="113">
        <f t="shared" ref="P535" si="356">Q535+R535+S535</f>
        <v>0</v>
      </c>
      <c r="Q535" s="113">
        <v>0</v>
      </c>
      <c r="R535" s="113">
        <v>0</v>
      </c>
      <c r="S535" s="113">
        <v>0</v>
      </c>
      <c r="T535" s="163">
        <v>0</v>
      </c>
      <c r="U535" s="113">
        <f t="shared" ref="U535" si="357">V535+W535+X535</f>
        <v>0</v>
      </c>
      <c r="V535" s="113">
        <v>0</v>
      </c>
      <c r="W535" s="113">
        <v>0</v>
      </c>
      <c r="X535" s="113">
        <v>0</v>
      </c>
      <c r="Y535" s="163">
        <v>0</v>
      </c>
      <c r="Z535" s="113">
        <f t="shared" ref="Z535" si="358">AA535+AB535+AC535</f>
        <v>0</v>
      </c>
      <c r="AA535" s="113">
        <v>0</v>
      </c>
      <c r="AB535" s="113">
        <v>0</v>
      </c>
      <c r="AC535" s="113">
        <v>0</v>
      </c>
      <c r="AD535" s="4"/>
      <c r="AE535" s="4"/>
    </row>
    <row r="536" spans="1:31" ht="47.25" customHeight="1" x14ac:dyDescent="0.2">
      <c r="A536" s="363" t="s">
        <v>1564</v>
      </c>
      <c r="B536" s="363"/>
      <c r="C536" s="363"/>
      <c r="D536" s="107">
        <f t="shared" ref="D536:AC536" si="359">D48+D66+D91+D115+D275+D279+D530+D533</f>
        <v>9967972.3000000007</v>
      </c>
      <c r="E536" s="158">
        <f t="shared" si="359"/>
        <v>440.63</v>
      </c>
      <c r="F536" s="107">
        <f t="shared" si="359"/>
        <v>1585823</v>
      </c>
      <c r="G536" s="107">
        <f t="shared" si="359"/>
        <v>126793</v>
      </c>
      <c r="H536" s="107">
        <f t="shared" si="359"/>
        <v>1349108</v>
      </c>
      <c r="I536" s="107">
        <f t="shared" si="359"/>
        <v>109922</v>
      </c>
      <c r="J536" s="158">
        <f t="shared" si="359"/>
        <v>28.746000000000002</v>
      </c>
      <c r="K536" s="107">
        <f t="shared" si="359"/>
        <v>1601068.9</v>
      </c>
      <c r="L536" s="107">
        <f t="shared" si="359"/>
        <v>0</v>
      </c>
      <c r="M536" s="107">
        <f t="shared" si="359"/>
        <v>1322203.8999999999</v>
      </c>
      <c r="N536" s="107">
        <f t="shared" si="359"/>
        <v>278865</v>
      </c>
      <c r="O536" s="158">
        <f t="shared" si="359"/>
        <v>22</v>
      </c>
      <c r="P536" s="107">
        <f t="shared" si="359"/>
        <v>846962</v>
      </c>
      <c r="Q536" s="107">
        <f t="shared" si="359"/>
        <v>0</v>
      </c>
      <c r="R536" s="107">
        <f t="shared" si="359"/>
        <v>700000</v>
      </c>
      <c r="S536" s="107">
        <f t="shared" si="359"/>
        <v>146962</v>
      </c>
      <c r="T536" s="158">
        <f t="shared" si="359"/>
        <v>54</v>
      </c>
      <c r="U536" s="107">
        <f t="shared" si="359"/>
        <v>840685</v>
      </c>
      <c r="V536" s="107">
        <f t="shared" si="359"/>
        <v>0</v>
      </c>
      <c r="W536" s="107">
        <f t="shared" si="359"/>
        <v>700000</v>
      </c>
      <c r="X536" s="107">
        <f t="shared" si="359"/>
        <v>140685</v>
      </c>
      <c r="Y536" s="158">
        <f t="shared" si="359"/>
        <v>1855.0060000000003</v>
      </c>
      <c r="Z536" s="107">
        <f t="shared" si="359"/>
        <v>5093433</v>
      </c>
      <c r="AA536" s="107">
        <f t="shared" si="359"/>
        <v>0</v>
      </c>
      <c r="AB536" s="107">
        <f t="shared" si="359"/>
        <v>4591427</v>
      </c>
      <c r="AC536" s="107">
        <f t="shared" si="359"/>
        <v>502006</v>
      </c>
    </row>
    <row r="537" spans="1:31" ht="52.15" customHeight="1" x14ac:dyDescent="0.2">
      <c r="M537" s="195"/>
      <c r="N537" s="195"/>
      <c r="O537" s="196"/>
      <c r="P537" s="197"/>
      <c r="Q537" s="197"/>
    </row>
  </sheetData>
  <mergeCells count="26">
    <mergeCell ref="A534:C534"/>
    <mergeCell ref="A535:C535"/>
    <mergeCell ref="A536:C536"/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A531:AC531"/>
    <mergeCell ref="A280:AC280"/>
    <mergeCell ref="A116:AC116"/>
    <mergeCell ref="A276:AC276"/>
    <mergeCell ref="A108:AC108"/>
    <mergeCell ref="A240:AC240"/>
    <mergeCell ref="E4:AC4"/>
    <mergeCell ref="A49:AC49"/>
    <mergeCell ref="A8:AC8"/>
    <mergeCell ref="A67:AC67"/>
    <mergeCell ref="A93:AC93"/>
    <mergeCell ref="D4:D6"/>
    <mergeCell ref="A4:A6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7" fitToHeight="0" orientation="landscape" r:id="rId1"/>
  <headerFooter alignWithMargins="0"/>
  <rowBreaks count="19" manualBreakCount="19">
    <brk id="17" max="28" man="1"/>
    <brk id="28" max="28" man="1"/>
    <brk id="42" max="28" man="1"/>
    <brk id="54" max="28" man="1"/>
    <brk id="63" max="28" man="1"/>
    <brk id="74" max="28" man="1"/>
    <brk id="81" max="28" man="1"/>
    <brk id="93" max="28" man="1"/>
    <brk id="102" max="28" man="1"/>
    <brk id="111" max="28" man="1"/>
    <brk id="171" max="28" man="1"/>
    <brk id="186" max="28" man="1"/>
    <brk id="201" max="28" man="1"/>
    <brk id="214" max="28" man="1"/>
    <brk id="227" max="28" man="1"/>
    <brk id="245" max="28" man="1"/>
    <brk id="272" max="28" man="1"/>
    <brk id="503" max="28" man="1"/>
    <brk id="530" max="2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90"/>
  <sheetViews>
    <sheetView view="pageBreakPreview" topLeftCell="A46" zoomScale="70" zoomScaleSheetLayoutView="70" workbookViewId="0">
      <selection activeCell="AA1" sqref="AA1:AD1"/>
    </sheetView>
  </sheetViews>
  <sheetFormatPr defaultColWidth="9.140625" defaultRowHeight="42" customHeight="1" outlineLevelRow="1" x14ac:dyDescent="0.2"/>
  <cols>
    <col min="1" max="1" width="6.42578125" style="3" customWidth="1"/>
    <col min="2" max="2" width="21.5703125" style="21" customWidth="1"/>
    <col min="3" max="3" width="19.7109375" style="22" customWidth="1"/>
    <col min="4" max="4" width="10.28515625" style="3" customWidth="1"/>
    <col min="5" max="5" width="14.28515625" style="1" customWidth="1"/>
    <col min="6" max="6" width="12.85546875" style="3" customWidth="1"/>
    <col min="7" max="7" width="13.85546875" style="3" customWidth="1"/>
    <col min="8" max="8" width="13.5703125" style="3" customWidth="1"/>
    <col min="9" max="9" width="8.85546875" style="3" customWidth="1"/>
    <col min="10" max="10" width="14.85546875" style="1" customWidth="1"/>
    <col min="11" max="11" width="13.7109375" style="3" customWidth="1"/>
    <col min="12" max="12" width="13" style="3" customWidth="1"/>
    <col min="13" max="13" width="9.140625" style="3" customWidth="1"/>
    <col min="14" max="14" width="8.42578125" style="3" customWidth="1"/>
    <col min="15" max="15" width="13.85546875" style="1" customWidth="1"/>
    <col min="16" max="16" width="11.85546875" style="3" customWidth="1"/>
    <col min="17" max="17" width="13.7109375" style="3" customWidth="1"/>
    <col min="18" max="18" width="8.5703125" style="3" customWidth="1"/>
    <col min="19" max="19" width="8.42578125" style="3" customWidth="1"/>
    <col min="20" max="20" width="14.42578125" style="1" customWidth="1"/>
    <col min="21" max="21" width="14.42578125" style="3" customWidth="1"/>
    <col min="22" max="22" width="16" style="3" customWidth="1"/>
    <col min="23" max="23" width="8.5703125" style="3" customWidth="1"/>
    <col min="24" max="24" width="8.42578125" style="3" customWidth="1"/>
    <col min="25" max="25" width="13.85546875" style="1" customWidth="1"/>
    <col min="26" max="26" width="13.140625" style="3" customWidth="1"/>
    <col min="27" max="27" width="13.85546875" style="3" customWidth="1"/>
    <col min="28" max="28" width="8.5703125" style="3" customWidth="1"/>
    <col min="29" max="29" width="7.7109375" style="3" customWidth="1"/>
    <col min="30" max="30" width="15.7109375" style="37" customWidth="1"/>
    <col min="31" max="31" width="16.28515625" style="3" bestFit="1" customWidth="1"/>
    <col min="32" max="32" width="14.7109375" style="3" customWidth="1"/>
    <col min="33" max="33" width="16.28515625" style="3" customWidth="1"/>
    <col min="34" max="34" width="9.28515625" style="3" bestFit="1" customWidth="1"/>
    <col min="35" max="16384" width="9.140625" style="10"/>
  </cols>
  <sheetData>
    <row r="1" spans="1:34" s="14" customFormat="1" ht="82.9" customHeight="1" x14ac:dyDescent="0.25">
      <c r="A1" s="17"/>
      <c r="B1" s="23"/>
      <c r="C1" s="24"/>
      <c r="D1" s="25"/>
      <c r="E1" s="26"/>
      <c r="F1" s="27"/>
      <c r="G1" s="27"/>
      <c r="H1" s="27"/>
      <c r="I1" s="27"/>
      <c r="J1" s="72"/>
      <c r="K1" s="73"/>
      <c r="L1" s="73"/>
      <c r="M1" s="73"/>
      <c r="N1" s="73"/>
      <c r="O1" s="15"/>
      <c r="P1" s="15"/>
      <c r="Q1" s="28"/>
      <c r="R1" s="15"/>
      <c r="S1" s="15"/>
      <c r="T1" s="15"/>
      <c r="U1" s="15"/>
      <c r="V1" s="15"/>
      <c r="W1" s="15"/>
      <c r="X1" s="15"/>
      <c r="Y1" s="16"/>
      <c r="Z1" s="15"/>
      <c r="AA1" s="348" t="s">
        <v>1610</v>
      </c>
      <c r="AB1" s="348"/>
      <c r="AC1" s="348"/>
      <c r="AD1" s="348"/>
      <c r="AE1" s="27"/>
      <c r="AF1" s="27"/>
      <c r="AG1" s="27"/>
      <c r="AH1" s="27"/>
    </row>
    <row r="2" spans="1:34" s="14" customFormat="1" ht="120" customHeight="1" x14ac:dyDescent="0.25">
      <c r="A2" s="17"/>
      <c r="B2" s="23"/>
      <c r="C2" s="24"/>
      <c r="D2" s="25"/>
      <c r="E2" s="26"/>
      <c r="F2" s="27"/>
      <c r="G2" s="27"/>
      <c r="H2" s="27"/>
      <c r="I2" s="27"/>
      <c r="J2" s="72"/>
      <c r="K2" s="73"/>
      <c r="L2" s="73"/>
      <c r="M2" s="73"/>
      <c r="N2" s="73"/>
      <c r="O2" s="15"/>
      <c r="P2" s="15"/>
      <c r="Q2" s="28"/>
      <c r="R2" s="15"/>
      <c r="S2" s="15"/>
      <c r="T2" s="15"/>
      <c r="U2" s="15"/>
      <c r="V2" s="15"/>
      <c r="W2" s="15"/>
      <c r="X2" s="15"/>
      <c r="Y2" s="16"/>
      <c r="Z2" s="15"/>
      <c r="AA2" s="322" t="s">
        <v>1604</v>
      </c>
      <c r="AB2" s="322"/>
      <c r="AC2" s="322"/>
      <c r="AD2" s="322"/>
      <c r="AE2" s="27"/>
      <c r="AF2" s="27"/>
      <c r="AG2" s="27"/>
      <c r="AH2" s="27"/>
    </row>
    <row r="3" spans="1:34" ht="42" customHeight="1" x14ac:dyDescent="0.4">
      <c r="A3" s="5"/>
      <c r="B3" s="385" t="s">
        <v>1167</v>
      </c>
      <c r="C3" s="385"/>
      <c r="D3" s="385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</row>
    <row r="4" spans="1:34" ht="42" customHeight="1" x14ac:dyDescent="0.2">
      <c r="A4" s="341" t="s">
        <v>213</v>
      </c>
      <c r="B4" s="325" t="s">
        <v>212</v>
      </c>
      <c r="C4" s="325" t="s">
        <v>211</v>
      </c>
      <c r="D4" s="325" t="s">
        <v>227</v>
      </c>
      <c r="E4" s="379" t="s">
        <v>210</v>
      </c>
      <c r="F4" s="379"/>
      <c r="G4" s="379"/>
      <c r="H4" s="379"/>
      <c r="I4" s="379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46" t="s">
        <v>209</v>
      </c>
    </row>
    <row r="5" spans="1:34" ht="42" customHeight="1" x14ac:dyDescent="0.2">
      <c r="A5" s="341"/>
      <c r="B5" s="376"/>
      <c r="C5" s="325"/>
      <c r="D5" s="378"/>
      <c r="E5" s="384" t="s">
        <v>208</v>
      </c>
      <c r="F5" s="384"/>
      <c r="G5" s="384"/>
      <c r="H5" s="384"/>
      <c r="I5" s="384"/>
      <c r="J5" s="384" t="s">
        <v>207</v>
      </c>
      <c r="K5" s="384"/>
      <c r="L5" s="384"/>
      <c r="M5" s="384"/>
      <c r="N5" s="384"/>
      <c r="O5" s="384" t="s">
        <v>206</v>
      </c>
      <c r="P5" s="384"/>
      <c r="Q5" s="384"/>
      <c r="R5" s="384"/>
      <c r="S5" s="384"/>
      <c r="T5" s="384" t="s">
        <v>205</v>
      </c>
      <c r="U5" s="384"/>
      <c r="V5" s="384"/>
      <c r="W5" s="384"/>
      <c r="X5" s="384"/>
      <c r="Y5" s="384" t="s">
        <v>204</v>
      </c>
      <c r="Z5" s="384"/>
      <c r="AA5" s="384"/>
      <c r="AB5" s="384"/>
      <c r="AC5" s="384"/>
      <c r="AD5" s="346"/>
    </row>
    <row r="6" spans="1:34" ht="57.6" customHeight="1" x14ac:dyDescent="0.2">
      <c r="A6" s="341"/>
      <c r="B6" s="376"/>
      <c r="C6" s="325"/>
      <c r="D6" s="378"/>
      <c r="E6" s="18" t="s">
        <v>203</v>
      </c>
      <c r="F6" s="265" t="s">
        <v>703</v>
      </c>
      <c r="G6" s="265" t="s">
        <v>704</v>
      </c>
      <c r="H6" s="265" t="s">
        <v>200</v>
      </c>
      <c r="I6" s="265" t="s">
        <v>214</v>
      </c>
      <c r="J6" s="18" t="s">
        <v>203</v>
      </c>
      <c r="K6" s="265" t="s">
        <v>703</v>
      </c>
      <c r="L6" s="265" t="s">
        <v>704</v>
      </c>
      <c r="M6" s="265" t="s">
        <v>215</v>
      </c>
      <c r="N6" s="265" t="s">
        <v>214</v>
      </c>
      <c r="O6" s="18" t="s">
        <v>203</v>
      </c>
      <c r="P6" s="265" t="s">
        <v>703</v>
      </c>
      <c r="Q6" s="265" t="s">
        <v>704</v>
      </c>
      <c r="R6" s="265" t="s">
        <v>215</v>
      </c>
      <c r="S6" s="265" t="s">
        <v>214</v>
      </c>
      <c r="T6" s="18" t="s">
        <v>203</v>
      </c>
      <c r="U6" s="265" t="s">
        <v>703</v>
      </c>
      <c r="V6" s="265" t="s">
        <v>704</v>
      </c>
      <c r="W6" s="265" t="s">
        <v>215</v>
      </c>
      <c r="X6" s="265" t="s">
        <v>214</v>
      </c>
      <c r="Y6" s="18" t="s">
        <v>203</v>
      </c>
      <c r="Z6" s="265" t="s">
        <v>703</v>
      </c>
      <c r="AA6" s="265" t="s">
        <v>704</v>
      </c>
      <c r="AB6" s="265" t="s">
        <v>215</v>
      </c>
      <c r="AC6" s="265" t="s">
        <v>214</v>
      </c>
      <c r="AD6" s="346"/>
      <c r="AE6" s="81" t="s">
        <v>202</v>
      </c>
      <c r="AF6" s="81" t="s">
        <v>201</v>
      </c>
      <c r="AG6" s="81" t="s">
        <v>215</v>
      </c>
      <c r="AH6" s="81" t="s">
        <v>214</v>
      </c>
    </row>
    <row r="7" spans="1:34" s="13" customFormat="1" ht="25.15" customHeight="1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  <c r="X7" s="30">
        <v>24</v>
      </c>
      <c r="Y7" s="30">
        <v>25</v>
      </c>
      <c r="Z7" s="30">
        <v>26</v>
      </c>
      <c r="AA7" s="30">
        <v>27</v>
      </c>
      <c r="AB7" s="30">
        <v>28</v>
      </c>
      <c r="AC7" s="30">
        <v>29</v>
      </c>
      <c r="AD7" s="30">
        <v>30</v>
      </c>
      <c r="AE7" s="74"/>
      <c r="AF7" s="74"/>
      <c r="AG7" s="74"/>
      <c r="AH7" s="74"/>
    </row>
    <row r="8" spans="1:34" s="13" customFormat="1" ht="33" customHeight="1" x14ac:dyDescent="0.25">
      <c r="A8" s="391" t="s">
        <v>228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74"/>
      <c r="AF8" s="74"/>
      <c r="AG8" s="74"/>
      <c r="AH8" s="74"/>
    </row>
    <row r="9" spans="1:34" s="19" customFormat="1" ht="34.9" customHeight="1" x14ac:dyDescent="0.25">
      <c r="A9" s="392" t="s">
        <v>198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74"/>
      <c r="AF9" s="74"/>
      <c r="AG9" s="74"/>
      <c r="AH9" s="74"/>
    </row>
    <row r="10" spans="1:34" s="14" customFormat="1" ht="30" customHeight="1" x14ac:dyDescent="0.2">
      <c r="A10" s="381" t="s">
        <v>1166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27"/>
      <c r="AF10" s="27"/>
      <c r="AG10" s="27"/>
      <c r="AH10" s="27"/>
    </row>
    <row r="11" spans="1:34" s="14" customFormat="1" ht="34.9" customHeight="1" outlineLevel="1" x14ac:dyDescent="0.2">
      <c r="A11" s="388" t="s">
        <v>197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27"/>
      <c r="AF11" s="27"/>
      <c r="AG11" s="27"/>
      <c r="AH11" s="27"/>
    </row>
    <row r="12" spans="1:34" s="14" customFormat="1" ht="31.15" customHeight="1" outlineLevel="1" x14ac:dyDescent="0.2">
      <c r="A12" s="382" t="s">
        <v>196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27"/>
      <c r="AF12" s="27"/>
      <c r="AG12" s="27"/>
      <c r="AH12" s="27"/>
    </row>
    <row r="13" spans="1:34" s="22" customFormat="1" ht="88.15" customHeight="1" outlineLevel="1" x14ac:dyDescent="0.2">
      <c r="A13" s="262">
        <v>1</v>
      </c>
      <c r="B13" s="257" t="s">
        <v>951</v>
      </c>
      <c r="C13" s="265" t="s">
        <v>182</v>
      </c>
      <c r="D13" s="53" t="s">
        <v>1401</v>
      </c>
      <c r="E13" s="264">
        <f t="shared" ref="E13:E17" si="0">F13+G13+H13+I13</f>
        <v>67429</v>
      </c>
      <c r="F13" s="263">
        <f>67429</f>
        <v>67429</v>
      </c>
      <c r="G13" s="263">
        <v>0</v>
      </c>
      <c r="H13" s="263">
        <v>0</v>
      </c>
      <c r="I13" s="263">
        <v>0</v>
      </c>
      <c r="J13" s="315">
        <f t="shared" ref="J13" si="1">K13+L13+M13+N13</f>
        <v>6885</v>
      </c>
      <c r="K13" s="314">
        <v>6885</v>
      </c>
      <c r="L13" s="263">
        <v>0</v>
      </c>
      <c r="M13" s="263">
        <v>0</v>
      </c>
      <c r="N13" s="263">
        <v>0</v>
      </c>
      <c r="O13" s="264">
        <f>P13</f>
        <v>30758</v>
      </c>
      <c r="P13" s="263">
        <v>30758</v>
      </c>
      <c r="Q13" s="263">
        <v>0</v>
      </c>
      <c r="R13" s="263">
        <v>0</v>
      </c>
      <c r="S13" s="263">
        <v>0</v>
      </c>
      <c r="T13" s="264">
        <f>U13+V13</f>
        <v>30758</v>
      </c>
      <c r="U13" s="263">
        <v>30758</v>
      </c>
      <c r="V13" s="263">
        <v>0</v>
      </c>
      <c r="W13" s="263">
        <v>0</v>
      </c>
      <c r="X13" s="263">
        <v>0</v>
      </c>
      <c r="Y13" s="263">
        <v>0</v>
      </c>
      <c r="Z13" s="263">
        <v>0</v>
      </c>
      <c r="AA13" s="263">
        <v>0</v>
      </c>
      <c r="AB13" s="263">
        <v>0</v>
      </c>
      <c r="AC13" s="263">
        <v>0</v>
      </c>
      <c r="AD13" s="264">
        <f t="shared" ref="AD13:AD18" si="2">E13+J13+O13+T13+Y13</f>
        <v>135830</v>
      </c>
    </row>
    <row r="14" spans="1:34" s="22" customFormat="1" ht="117" customHeight="1" outlineLevel="1" x14ac:dyDescent="0.2">
      <c r="A14" s="262">
        <v>2</v>
      </c>
      <c r="B14" s="257" t="s">
        <v>1383</v>
      </c>
      <c r="C14" s="265" t="s">
        <v>182</v>
      </c>
      <c r="D14" s="79">
        <v>2021</v>
      </c>
      <c r="E14" s="264">
        <f t="shared" si="0"/>
        <v>1235</v>
      </c>
      <c r="F14" s="263">
        <v>1235</v>
      </c>
      <c r="G14" s="263">
        <v>0</v>
      </c>
      <c r="H14" s="263">
        <v>0</v>
      </c>
      <c r="I14" s="263">
        <v>0</v>
      </c>
      <c r="J14" s="315">
        <f t="shared" ref="J14:J18" si="3">K14+L14+M14+N14</f>
        <v>741</v>
      </c>
      <c r="K14" s="314">
        <v>741</v>
      </c>
      <c r="L14" s="263">
        <v>0</v>
      </c>
      <c r="M14" s="263">
        <v>0</v>
      </c>
      <c r="N14" s="263">
        <v>0</v>
      </c>
      <c r="O14" s="264">
        <f>P14+Q14+R14+S14</f>
        <v>0</v>
      </c>
      <c r="P14" s="263">
        <v>0</v>
      </c>
      <c r="Q14" s="263">
        <v>0</v>
      </c>
      <c r="R14" s="263">
        <v>0</v>
      </c>
      <c r="S14" s="263">
        <v>0</v>
      </c>
      <c r="T14" s="263">
        <f>U14+V14+W14+X14</f>
        <v>0</v>
      </c>
      <c r="U14" s="263">
        <v>0</v>
      </c>
      <c r="V14" s="263">
        <v>0</v>
      </c>
      <c r="W14" s="263">
        <v>0</v>
      </c>
      <c r="X14" s="263">
        <v>0</v>
      </c>
      <c r="Y14" s="263">
        <f>Z14+AA14+AB14+AC14</f>
        <v>0</v>
      </c>
      <c r="Z14" s="263">
        <v>0</v>
      </c>
      <c r="AA14" s="263">
        <v>0</v>
      </c>
      <c r="AB14" s="263">
        <v>0</v>
      </c>
      <c r="AC14" s="263">
        <v>0</v>
      </c>
      <c r="AD14" s="264">
        <f t="shared" si="2"/>
        <v>1976</v>
      </c>
    </row>
    <row r="15" spans="1:34" s="3" customFormat="1" ht="99" customHeight="1" outlineLevel="1" x14ac:dyDescent="0.2">
      <c r="A15" s="262">
        <v>3</v>
      </c>
      <c r="B15" s="257" t="s">
        <v>194</v>
      </c>
      <c r="C15" s="265" t="s">
        <v>182</v>
      </c>
      <c r="D15" s="54" t="s">
        <v>1401</v>
      </c>
      <c r="E15" s="264">
        <f t="shared" si="0"/>
        <v>1644</v>
      </c>
      <c r="F15" s="263">
        <v>1644</v>
      </c>
      <c r="G15" s="263">
        <v>0</v>
      </c>
      <c r="H15" s="263">
        <v>0</v>
      </c>
      <c r="I15" s="263">
        <v>0</v>
      </c>
      <c r="J15" s="315">
        <f t="shared" si="3"/>
        <v>1472</v>
      </c>
      <c r="K15" s="314">
        <v>1472</v>
      </c>
      <c r="L15" s="263">
        <v>0</v>
      </c>
      <c r="M15" s="263">
        <v>0</v>
      </c>
      <c r="N15" s="263">
        <v>0</v>
      </c>
      <c r="O15" s="264">
        <f>SUM(P15:S15)</f>
        <v>1368</v>
      </c>
      <c r="P15" s="263">
        <v>1368</v>
      </c>
      <c r="Q15" s="263">
        <v>0</v>
      </c>
      <c r="R15" s="263">
        <v>0</v>
      </c>
      <c r="S15" s="263">
        <v>0</v>
      </c>
      <c r="T15" s="264">
        <f>U15+V15</f>
        <v>1368</v>
      </c>
      <c r="U15" s="263">
        <v>1368</v>
      </c>
      <c r="V15" s="263">
        <v>0</v>
      </c>
      <c r="W15" s="263">
        <v>0</v>
      </c>
      <c r="X15" s="263">
        <v>0</v>
      </c>
      <c r="Y15" s="263">
        <v>0</v>
      </c>
      <c r="Z15" s="263">
        <v>0</v>
      </c>
      <c r="AA15" s="263">
        <v>0</v>
      </c>
      <c r="AB15" s="263">
        <v>0</v>
      </c>
      <c r="AC15" s="263">
        <v>0</v>
      </c>
      <c r="AD15" s="205">
        <f t="shared" si="2"/>
        <v>5852</v>
      </c>
    </row>
    <row r="16" spans="1:34" s="3" customFormat="1" ht="94.9" customHeight="1" outlineLevel="1" x14ac:dyDescent="0.2">
      <c r="A16" s="262">
        <v>4</v>
      </c>
      <c r="B16" s="257" t="s">
        <v>1202</v>
      </c>
      <c r="C16" s="265" t="s">
        <v>193</v>
      </c>
      <c r="D16" s="79" t="s">
        <v>1400</v>
      </c>
      <c r="E16" s="264">
        <f t="shared" si="0"/>
        <v>1020</v>
      </c>
      <c r="F16" s="263">
        <v>1020</v>
      </c>
      <c r="G16" s="263">
        <v>0</v>
      </c>
      <c r="H16" s="263">
        <v>0</v>
      </c>
      <c r="I16" s="263">
        <v>0</v>
      </c>
      <c r="J16" s="315">
        <f>K16+L16+M16+N16</f>
        <v>1286</v>
      </c>
      <c r="K16" s="314">
        <v>1286</v>
      </c>
      <c r="L16" s="263">
        <v>0</v>
      </c>
      <c r="M16" s="263">
        <v>0</v>
      </c>
      <c r="N16" s="263">
        <v>0</v>
      </c>
      <c r="O16" s="263">
        <v>0</v>
      </c>
      <c r="P16" s="263">
        <v>0</v>
      </c>
      <c r="Q16" s="263">
        <v>0</v>
      </c>
      <c r="R16" s="263">
        <v>0</v>
      </c>
      <c r="S16" s="263">
        <v>0</v>
      </c>
      <c r="T16" s="263">
        <v>0</v>
      </c>
      <c r="U16" s="263">
        <v>0</v>
      </c>
      <c r="V16" s="263">
        <v>0</v>
      </c>
      <c r="W16" s="263">
        <v>0</v>
      </c>
      <c r="X16" s="263">
        <v>0</v>
      </c>
      <c r="Y16" s="263">
        <v>0</v>
      </c>
      <c r="Z16" s="263">
        <v>0</v>
      </c>
      <c r="AA16" s="263">
        <v>0</v>
      </c>
      <c r="AB16" s="263">
        <v>0</v>
      </c>
      <c r="AC16" s="263">
        <v>0</v>
      </c>
      <c r="AD16" s="264">
        <f t="shared" si="2"/>
        <v>2306</v>
      </c>
    </row>
    <row r="17" spans="1:34" s="3" customFormat="1" ht="84" customHeight="1" outlineLevel="1" x14ac:dyDescent="0.2">
      <c r="A17" s="262">
        <v>5</v>
      </c>
      <c r="B17" s="257" t="s">
        <v>192</v>
      </c>
      <c r="C17" s="265" t="s">
        <v>182</v>
      </c>
      <c r="D17" s="54" t="s">
        <v>1401</v>
      </c>
      <c r="E17" s="264">
        <f t="shared" si="0"/>
        <v>8411</v>
      </c>
      <c r="F17" s="263">
        <v>8411</v>
      </c>
      <c r="G17" s="263">
        <v>0</v>
      </c>
      <c r="H17" s="263">
        <v>0</v>
      </c>
      <c r="I17" s="263">
        <v>0</v>
      </c>
      <c r="J17" s="315">
        <f t="shared" si="3"/>
        <v>7310</v>
      </c>
      <c r="K17" s="314">
        <v>7310</v>
      </c>
      <c r="L17" s="263">
        <v>0</v>
      </c>
      <c r="M17" s="263">
        <v>0</v>
      </c>
      <c r="N17" s="263">
        <v>0</v>
      </c>
      <c r="O17" s="264">
        <f>P17</f>
        <v>8219</v>
      </c>
      <c r="P17" s="263">
        <v>8219</v>
      </c>
      <c r="Q17" s="263">
        <v>0</v>
      </c>
      <c r="R17" s="263">
        <v>0</v>
      </c>
      <c r="S17" s="263">
        <v>0</v>
      </c>
      <c r="T17" s="264">
        <f>U17+V17</f>
        <v>8219</v>
      </c>
      <c r="U17" s="263">
        <v>8219</v>
      </c>
      <c r="V17" s="263">
        <v>0</v>
      </c>
      <c r="W17" s="263">
        <v>0</v>
      </c>
      <c r="X17" s="263">
        <v>0</v>
      </c>
      <c r="Y17" s="263">
        <v>0</v>
      </c>
      <c r="Z17" s="263">
        <v>0</v>
      </c>
      <c r="AA17" s="263">
        <v>0</v>
      </c>
      <c r="AB17" s="263">
        <v>0</v>
      </c>
      <c r="AC17" s="263">
        <v>0</v>
      </c>
      <c r="AD17" s="264">
        <f t="shared" si="2"/>
        <v>32159</v>
      </c>
    </row>
    <row r="18" spans="1:34" s="3" customFormat="1" ht="135.75" customHeight="1" outlineLevel="1" x14ac:dyDescent="0.2">
      <c r="A18" s="262">
        <v>6</v>
      </c>
      <c r="B18" s="257" t="s">
        <v>1206</v>
      </c>
      <c r="C18" s="265" t="s">
        <v>182</v>
      </c>
      <c r="D18" s="79" t="s">
        <v>1400</v>
      </c>
      <c r="E18" s="264">
        <f>F18+G18+H18+I18</f>
        <v>817</v>
      </c>
      <c r="F18" s="263">
        <v>817</v>
      </c>
      <c r="G18" s="263">
        <v>0</v>
      </c>
      <c r="H18" s="263">
        <v>0</v>
      </c>
      <c r="I18" s="263">
        <v>0</v>
      </c>
      <c r="J18" s="315">
        <f t="shared" si="3"/>
        <v>1695</v>
      </c>
      <c r="K18" s="314">
        <v>1695</v>
      </c>
      <c r="L18" s="263">
        <v>0</v>
      </c>
      <c r="M18" s="263">
        <v>0</v>
      </c>
      <c r="N18" s="263">
        <v>0</v>
      </c>
      <c r="O18" s="264">
        <f>SUM(P18:S18)</f>
        <v>0</v>
      </c>
      <c r="P18" s="263">
        <v>0</v>
      </c>
      <c r="Q18" s="263">
        <v>0</v>
      </c>
      <c r="R18" s="263">
        <v>0</v>
      </c>
      <c r="S18" s="263">
        <v>0</v>
      </c>
      <c r="T18" s="264">
        <f>SUM(U18:X18)</f>
        <v>0</v>
      </c>
      <c r="U18" s="263">
        <v>0</v>
      </c>
      <c r="V18" s="263">
        <v>0</v>
      </c>
      <c r="W18" s="263">
        <v>0</v>
      </c>
      <c r="X18" s="263">
        <v>0</v>
      </c>
      <c r="Y18" s="264">
        <f>SUM(Z18:AC18)</f>
        <v>0</v>
      </c>
      <c r="Z18" s="263">
        <v>0</v>
      </c>
      <c r="AA18" s="263">
        <v>0</v>
      </c>
      <c r="AB18" s="263">
        <v>0</v>
      </c>
      <c r="AC18" s="263">
        <v>0</v>
      </c>
      <c r="AD18" s="264">
        <f t="shared" si="2"/>
        <v>2512</v>
      </c>
    </row>
    <row r="19" spans="1:34" s="3" customFormat="1" ht="135.75" customHeight="1" outlineLevel="1" x14ac:dyDescent="0.2">
      <c r="A19" s="262">
        <v>7</v>
      </c>
      <c r="B19" s="257" t="s">
        <v>1398</v>
      </c>
      <c r="C19" s="265" t="s">
        <v>195</v>
      </c>
      <c r="D19" s="79" t="s">
        <v>1399</v>
      </c>
      <c r="E19" s="264">
        <f t="shared" ref="E19" si="4">F19+G19+H19+I19</f>
        <v>0</v>
      </c>
      <c r="F19" s="263">
        <v>0</v>
      </c>
      <c r="G19" s="263">
        <v>0</v>
      </c>
      <c r="H19" s="263">
        <v>0</v>
      </c>
      <c r="I19" s="263">
        <v>0</v>
      </c>
      <c r="J19" s="315">
        <f t="shared" ref="J19" si="5">K19+L19+M19+N19</f>
        <v>8629</v>
      </c>
      <c r="K19" s="314">
        <v>8629</v>
      </c>
      <c r="L19" s="263">
        <v>0</v>
      </c>
      <c r="M19" s="263">
        <v>0</v>
      </c>
      <c r="N19" s="263">
        <v>0</v>
      </c>
      <c r="O19" s="264">
        <f>SUM(P19:S19)</f>
        <v>0</v>
      </c>
      <c r="P19" s="263">
        <v>0</v>
      </c>
      <c r="Q19" s="263">
        <v>0</v>
      </c>
      <c r="R19" s="263">
        <v>0</v>
      </c>
      <c r="S19" s="263">
        <v>0</v>
      </c>
      <c r="T19" s="264">
        <f>SUM(U19:X19)</f>
        <v>0</v>
      </c>
      <c r="U19" s="263">
        <v>0</v>
      </c>
      <c r="V19" s="263">
        <v>0</v>
      </c>
      <c r="W19" s="263">
        <v>0</v>
      </c>
      <c r="X19" s="263">
        <v>0</v>
      </c>
      <c r="Y19" s="264">
        <f>SUM(Z19:AC19)</f>
        <v>0</v>
      </c>
      <c r="Z19" s="263">
        <v>0</v>
      </c>
      <c r="AA19" s="263">
        <v>0</v>
      </c>
      <c r="AB19" s="263">
        <v>0</v>
      </c>
      <c r="AC19" s="263">
        <v>0</v>
      </c>
      <c r="AD19" s="264">
        <f t="shared" ref="AD19" si="6">E19+J19+O19+T19+Y19</f>
        <v>8629</v>
      </c>
    </row>
    <row r="20" spans="1:34" ht="40.9" customHeight="1" outlineLevel="1" x14ac:dyDescent="0.3">
      <c r="A20" s="392" t="s">
        <v>937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</row>
    <row r="21" spans="1:34" s="3" customFormat="1" ht="118.9" customHeight="1" outlineLevel="1" x14ac:dyDescent="0.2">
      <c r="A21" s="262">
        <v>8</v>
      </c>
      <c r="B21" s="257" t="s">
        <v>994</v>
      </c>
      <c r="C21" s="265" t="s">
        <v>195</v>
      </c>
      <c r="D21" s="53" t="s">
        <v>1000</v>
      </c>
      <c r="E21" s="264">
        <f>SUM(F21:I21)</f>
        <v>51269</v>
      </c>
      <c r="F21" s="263">
        <f>46195+1408+1630+2036</f>
        <v>51269</v>
      </c>
      <c r="G21" s="263">
        <v>0</v>
      </c>
      <c r="H21" s="263">
        <v>0</v>
      </c>
      <c r="I21" s="263">
        <v>0</v>
      </c>
      <c r="J21" s="264">
        <f>SUM(K21:N21)</f>
        <v>13924</v>
      </c>
      <c r="K21" s="263">
        <f>11888+2036</f>
        <v>13924</v>
      </c>
      <c r="L21" s="263">
        <v>0</v>
      </c>
      <c r="M21" s="263">
        <v>0</v>
      </c>
      <c r="N21" s="263">
        <v>0</v>
      </c>
      <c r="O21" s="264">
        <f t="shared" ref="O21:O28" si="7">SUM(P21:S21)</f>
        <v>13924</v>
      </c>
      <c r="P21" s="263">
        <f>11888+2036</f>
        <v>13924</v>
      </c>
      <c r="Q21" s="263">
        <v>0</v>
      </c>
      <c r="R21" s="263">
        <v>0</v>
      </c>
      <c r="S21" s="263">
        <v>0</v>
      </c>
      <c r="T21" s="264">
        <f>U21</f>
        <v>13924</v>
      </c>
      <c r="U21" s="263">
        <v>13924</v>
      </c>
      <c r="V21" s="263">
        <v>0</v>
      </c>
      <c r="W21" s="263">
        <v>0</v>
      </c>
      <c r="X21" s="263">
        <v>0</v>
      </c>
      <c r="Y21" s="264">
        <f>Z21</f>
        <v>29781</v>
      </c>
      <c r="Z21" s="263">
        <f>29000+781</f>
        <v>29781</v>
      </c>
      <c r="AA21" s="263">
        <v>0</v>
      </c>
      <c r="AB21" s="263">
        <v>0</v>
      </c>
      <c r="AC21" s="263">
        <v>0</v>
      </c>
      <c r="AD21" s="264">
        <f t="shared" ref="AD21:AD28" si="8">E21+J21+O21+T21+Y21</f>
        <v>122822</v>
      </c>
    </row>
    <row r="22" spans="1:34" s="3" customFormat="1" ht="126" customHeight="1" outlineLevel="1" x14ac:dyDescent="0.2">
      <c r="A22" s="256">
        <v>9</v>
      </c>
      <c r="B22" s="257" t="s">
        <v>191</v>
      </c>
      <c r="C22" s="265" t="s">
        <v>182</v>
      </c>
      <c r="D22" s="53" t="s">
        <v>1402</v>
      </c>
      <c r="E22" s="264">
        <f>F22+G22+H22+I22</f>
        <v>0</v>
      </c>
      <c r="F22" s="263">
        <v>0</v>
      </c>
      <c r="G22" s="263">
        <v>0</v>
      </c>
      <c r="H22" s="263">
        <v>0</v>
      </c>
      <c r="I22" s="263">
        <v>0</v>
      </c>
      <c r="J22" s="315">
        <f>K22+L22</f>
        <v>0</v>
      </c>
      <c r="K22" s="314">
        <v>0</v>
      </c>
      <c r="L22" s="263">
        <v>0</v>
      </c>
      <c r="M22" s="263">
        <v>0</v>
      </c>
      <c r="N22" s="263">
        <v>0</v>
      </c>
      <c r="O22" s="264">
        <f t="shared" si="7"/>
        <v>1417</v>
      </c>
      <c r="P22" s="263">
        <v>1417</v>
      </c>
      <c r="Q22" s="263">
        <v>0</v>
      </c>
      <c r="R22" s="263">
        <v>0</v>
      </c>
      <c r="S22" s="263">
        <v>0</v>
      </c>
      <c r="T22" s="264">
        <f>U22+V22</f>
        <v>1417</v>
      </c>
      <c r="U22" s="263">
        <v>1417</v>
      </c>
      <c r="V22" s="263">
        <v>0</v>
      </c>
      <c r="W22" s="263">
        <v>0</v>
      </c>
      <c r="X22" s="263">
        <v>0</v>
      </c>
      <c r="Y22" s="263">
        <v>0</v>
      </c>
      <c r="Z22" s="263">
        <v>0</v>
      </c>
      <c r="AA22" s="263">
        <v>0</v>
      </c>
      <c r="AB22" s="263">
        <v>0</v>
      </c>
      <c r="AC22" s="263">
        <v>0</v>
      </c>
      <c r="AD22" s="264">
        <f t="shared" si="8"/>
        <v>2834</v>
      </c>
    </row>
    <row r="23" spans="1:34" s="3" customFormat="1" ht="117.6" customHeight="1" outlineLevel="1" x14ac:dyDescent="0.2">
      <c r="A23" s="262">
        <v>10</v>
      </c>
      <c r="B23" s="257" t="s">
        <v>952</v>
      </c>
      <c r="C23" s="265" t="s">
        <v>182</v>
      </c>
      <c r="D23" s="53" t="s">
        <v>1401</v>
      </c>
      <c r="E23" s="264">
        <f>F23+G23+H23+I23</f>
        <v>5379</v>
      </c>
      <c r="F23" s="263">
        <v>5379</v>
      </c>
      <c r="G23" s="263">
        <v>0</v>
      </c>
      <c r="H23" s="263">
        <v>0</v>
      </c>
      <c r="I23" s="263">
        <v>0</v>
      </c>
      <c r="J23" s="315">
        <f>K23+L23+M23+N23</f>
        <v>5209</v>
      </c>
      <c r="K23" s="314">
        <v>5209</v>
      </c>
      <c r="L23" s="263">
        <v>0</v>
      </c>
      <c r="M23" s="263">
        <v>0</v>
      </c>
      <c r="N23" s="263">
        <v>0</v>
      </c>
      <c r="O23" s="264">
        <f t="shared" si="7"/>
        <v>12265</v>
      </c>
      <c r="P23" s="263">
        <v>12265</v>
      </c>
      <c r="Q23" s="263">
        <v>0</v>
      </c>
      <c r="R23" s="263">
        <v>0</v>
      </c>
      <c r="S23" s="263">
        <v>0</v>
      </c>
      <c r="T23" s="264">
        <f>U23+V23</f>
        <v>12265</v>
      </c>
      <c r="U23" s="263">
        <v>12265</v>
      </c>
      <c r="V23" s="263">
        <v>0</v>
      </c>
      <c r="W23" s="263">
        <v>0</v>
      </c>
      <c r="X23" s="263">
        <v>0</v>
      </c>
      <c r="Y23" s="263">
        <v>0</v>
      </c>
      <c r="Z23" s="263">
        <v>0</v>
      </c>
      <c r="AA23" s="263">
        <v>0</v>
      </c>
      <c r="AB23" s="263">
        <v>0</v>
      </c>
      <c r="AC23" s="263">
        <v>0</v>
      </c>
      <c r="AD23" s="264">
        <f t="shared" si="8"/>
        <v>35118</v>
      </c>
    </row>
    <row r="24" spans="1:34" s="3" customFormat="1" ht="109.5" customHeight="1" outlineLevel="1" x14ac:dyDescent="0.2">
      <c r="A24" s="262">
        <v>11</v>
      </c>
      <c r="B24" s="257" t="s">
        <v>999</v>
      </c>
      <c r="C24" s="265" t="s">
        <v>182</v>
      </c>
      <c r="D24" s="53" t="s">
        <v>1589</v>
      </c>
      <c r="E24" s="264">
        <v>0</v>
      </c>
      <c r="F24" s="263">
        <v>0</v>
      </c>
      <c r="G24" s="263">
        <v>0</v>
      </c>
      <c r="H24" s="263">
        <v>0</v>
      </c>
      <c r="I24" s="263">
        <v>0</v>
      </c>
      <c r="J24" s="315">
        <f>K24+L24</f>
        <v>65</v>
      </c>
      <c r="K24" s="314">
        <v>65</v>
      </c>
      <c r="L24" s="263">
        <v>0</v>
      </c>
      <c r="M24" s="263">
        <v>0</v>
      </c>
      <c r="N24" s="263">
        <v>0</v>
      </c>
      <c r="O24" s="264">
        <v>0</v>
      </c>
      <c r="P24" s="263">
        <v>0</v>
      </c>
      <c r="Q24" s="263">
        <v>0</v>
      </c>
      <c r="R24" s="263">
        <v>0</v>
      </c>
      <c r="S24" s="263">
        <v>0</v>
      </c>
      <c r="T24" s="264">
        <f>U24</f>
        <v>0</v>
      </c>
      <c r="U24" s="263">
        <v>0</v>
      </c>
      <c r="V24" s="263">
        <v>0</v>
      </c>
      <c r="W24" s="263">
        <v>0</v>
      </c>
      <c r="X24" s="263">
        <v>0</v>
      </c>
      <c r="Y24" s="264">
        <f>Z24</f>
        <v>2170</v>
      </c>
      <c r="Z24" s="263">
        <v>2170</v>
      </c>
      <c r="AA24" s="263">
        <v>0</v>
      </c>
      <c r="AB24" s="263">
        <v>0</v>
      </c>
      <c r="AC24" s="263">
        <v>0</v>
      </c>
      <c r="AD24" s="264">
        <f t="shared" si="8"/>
        <v>2235</v>
      </c>
    </row>
    <row r="25" spans="1:34" s="3" customFormat="1" ht="82.9" customHeight="1" outlineLevel="1" x14ac:dyDescent="0.2">
      <c r="A25" s="262">
        <v>12</v>
      </c>
      <c r="B25" s="257" t="s">
        <v>962</v>
      </c>
      <c r="C25" s="265" t="s">
        <v>182</v>
      </c>
      <c r="D25" s="53" t="s">
        <v>1401</v>
      </c>
      <c r="E25" s="264">
        <f>F25+G25+H25+I25</f>
        <v>3478</v>
      </c>
      <c r="F25" s="263">
        <v>3478</v>
      </c>
      <c r="G25" s="263">
        <v>0</v>
      </c>
      <c r="H25" s="263">
        <v>0</v>
      </c>
      <c r="I25" s="263">
        <v>0</v>
      </c>
      <c r="J25" s="264">
        <f>K25+L25+M25+N25</f>
        <v>4667</v>
      </c>
      <c r="K25" s="263">
        <v>4667</v>
      </c>
      <c r="L25" s="263">
        <v>0</v>
      </c>
      <c r="M25" s="263">
        <v>0</v>
      </c>
      <c r="N25" s="263">
        <v>0</v>
      </c>
      <c r="O25" s="264">
        <f t="shared" si="7"/>
        <v>57</v>
      </c>
      <c r="P25" s="263">
        <v>57</v>
      </c>
      <c r="Q25" s="263">
        <v>0</v>
      </c>
      <c r="R25" s="263">
        <v>0</v>
      </c>
      <c r="S25" s="263">
        <v>0</v>
      </c>
      <c r="T25" s="264">
        <f>U25+V25</f>
        <v>57</v>
      </c>
      <c r="U25" s="263">
        <v>57</v>
      </c>
      <c r="V25" s="263">
        <v>0</v>
      </c>
      <c r="W25" s="263">
        <v>0</v>
      </c>
      <c r="X25" s="263">
        <v>0</v>
      </c>
      <c r="Y25" s="263">
        <v>0</v>
      </c>
      <c r="Z25" s="263">
        <v>0</v>
      </c>
      <c r="AA25" s="263">
        <v>0</v>
      </c>
      <c r="AB25" s="263">
        <v>0</v>
      </c>
      <c r="AC25" s="263">
        <v>0</v>
      </c>
      <c r="AD25" s="264">
        <f t="shared" si="8"/>
        <v>8259</v>
      </c>
    </row>
    <row r="26" spans="1:34" s="3" customFormat="1" ht="94.9" customHeight="1" outlineLevel="1" x14ac:dyDescent="0.2">
      <c r="A26" s="262">
        <v>13</v>
      </c>
      <c r="B26" s="257" t="s">
        <v>996</v>
      </c>
      <c r="C26" s="265" t="s">
        <v>188</v>
      </c>
      <c r="D26" s="257" t="s">
        <v>176</v>
      </c>
      <c r="E26" s="264">
        <f>F26</f>
        <v>1700</v>
      </c>
      <c r="F26" s="263">
        <v>1700</v>
      </c>
      <c r="G26" s="263">
        <v>0</v>
      </c>
      <c r="H26" s="263">
        <v>0</v>
      </c>
      <c r="I26" s="263">
        <v>0</v>
      </c>
      <c r="J26" s="264">
        <f>K26</f>
        <v>2000</v>
      </c>
      <c r="K26" s="263">
        <v>2000</v>
      </c>
      <c r="L26" s="263">
        <v>0</v>
      </c>
      <c r="M26" s="263">
        <v>0</v>
      </c>
      <c r="N26" s="263">
        <v>0</v>
      </c>
      <c r="O26" s="264">
        <f>P26</f>
        <v>2000</v>
      </c>
      <c r="P26" s="263">
        <v>2000</v>
      </c>
      <c r="Q26" s="263">
        <v>0</v>
      </c>
      <c r="R26" s="263">
        <v>0</v>
      </c>
      <c r="S26" s="263">
        <v>0</v>
      </c>
      <c r="T26" s="264">
        <f>U26</f>
        <v>2000</v>
      </c>
      <c r="U26" s="263">
        <v>2000</v>
      </c>
      <c r="V26" s="263">
        <v>0</v>
      </c>
      <c r="W26" s="263">
        <v>0</v>
      </c>
      <c r="X26" s="263">
        <v>0</v>
      </c>
      <c r="Y26" s="263">
        <f>Z26</f>
        <v>4500</v>
      </c>
      <c r="Z26" s="263">
        <v>4500</v>
      </c>
      <c r="AA26" s="263">
        <v>0</v>
      </c>
      <c r="AB26" s="263">
        <v>0</v>
      </c>
      <c r="AC26" s="263">
        <v>0</v>
      </c>
      <c r="AD26" s="264">
        <f>E26+J26+O26+T26+Y26</f>
        <v>12200</v>
      </c>
    </row>
    <row r="27" spans="1:34" s="3" customFormat="1" ht="100.9" customHeight="1" outlineLevel="1" x14ac:dyDescent="0.2">
      <c r="A27" s="262">
        <v>14</v>
      </c>
      <c r="B27" s="257" t="s">
        <v>189</v>
      </c>
      <c r="C27" s="265" t="s">
        <v>188</v>
      </c>
      <c r="D27" s="257">
        <v>2025</v>
      </c>
      <c r="E27" s="264">
        <f>SUM(F27:I27)</f>
        <v>0</v>
      </c>
      <c r="F27" s="263">
        <v>0</v>
      </c>
      <c r="G27" s="263">
        <v>0</v>
      </c>
      <c r="H27" s="263">
        <v>0</v>
      </c>
      <c r="I27" s="263">
        <v>0</v>
      </c>
      <c r="J27" s="264">
        <f>SUM(K27:N27)</f>
        <v>0</v>
      </c>
      <c r="K27" s="263">
        <v>0</v>
      </c>
      <c r="L27" s="263">
        <v>0</v>
      </c>
      <c r="M27" s="263">
        <v>0</v>
      </c>
      <c r="N27" s="263">
        <v>0</v>
      </c>
      <c r="O27" s="264">
        <f t="shared" si="7"/>
        <v>0</v>
      </c>
      <c r="P27" s="263">
        <v>0</v>
      </c>
      <c r="Q27" s="263">
        <v>0</v>
      </c>
      <c r="R27" s="263">
        <v>0</v>
      </c>
      <c r="S27" s="263">
        <v>0</v>
      </c>
      <c r="T27" s="264">
        <f>SUM(U27:X27)</f>
        <v>0</v>
      </c>
      <c r="U27" s="263">
        <v>0</v>
      </c>
      <c r="V27" s="263">
        <v>0</v>
      </c>
      <c r="W27" s="263">
        <v>0</v>
      </c>
      <c r="X27" s="263">
        <v>0</v>
      </c>
      <c r="Y27" s="264">
        <f>SUM(Z27:AC27)</f>
        <v>893</v>
      </c>
      <c r="Z27" s="263">
        <v>893</v>
      </c>
      <c r="AA27" s="263">
        <v>0</v>
      </c>
      <c r="AB27" s="263">
        <v>0</v>
      </c>
      <c r="AC27" s="263">
        <v>0</v>
      </c>
      <c r="AD27" s="264">
        <f t="shared" si="8"/>
        <v>893</v>
      </c>
    </row>
    <row r="28" spans="1:34" s="3" customFormat="1" ht="112.9" customHeight="1" outlineLevel="1" x14ac:dyDescent="0.2">
      <c r="A28" s="262">
        <v>15</v>
      </c>
      <c r="B28" s="257" t="s">
        <v>187</v>
      </c>
      <c r="C28" s="265" t="s">
        <v>186</v>
      </c>
      <c r="D28" s="54" t="s">
        <v>176</v>
      </c>
      <c r="E28" s="264">
        <f>SUM(F28:I28)</f>
        <v>3594</v>
      </c>
      <c r="F28" s="263">
        <v>3594</v>
      </c>
      <c r="G28" s="263">
        <v>0</v>
      </c>
      <c r="H28" s="263">
        <v>0</v>
      </c>
      <c r="I28" s="263">
        <v>0</v>
      </c>
      <c r="J28" s="264">
        <f>SUM(K28:N28)</f>
        <v>4176</v>
      </c>
      <c r="K28" s="263">
        <v>4176</v>
      </c>
      <c r="L28" s="263">
        <v>0</v>
      </c>
      <c r="M28" s="263">
        <v>0</v>
      </c>
      <c r="N28" s="263">
        <v>0</v>
      </c>
      <c r="O28" s="264">
        <f t="shared" si="7"/>
        <v>4575</v>
      </c>
      <c r="P28" s="263">
        <v>4575</v>
      </c>
      <c r="Q28" s="263">
        <v>0</v>
      </c>
      <c r="R28" s="263">
        <v>0</v>
      </c>
      <c r="S28" s="263">
        <v>0</v>
      </c>
      <c r="T28" s="264">
        <f>SUM(U28:X28)</f>
        <v>4575</v>
      </c>
      <c r="U28" s="263">
        <v>4575</v>
      </c>
      <c r="V28" s="263">
        <v>0</v>
      </c>
      <c r="W28" s="263">
        <v>0</v>
      </c>
      <c r="X28" s="263">
        <v>0</v>
      </c>
      <c r="Y28" s="264">
        <f>SUM(Z28:AC28)</f>
        <v>4176</v>
      </c>
      <c r="Z28" s="263">
        <v>4176</v>
      </c>
      <c r="AA28" s="263">
        <v>0</v>
      </c>
      <c r="AB28" s="263">
        <v>0</v>
      </c>
      <c r="AC28" s="263">
        <v>0</v>
      </c>
      <c r="AD28" s="264">
        <f t="shared" si="8"/>
        <v>21096</v>
      </c>
    </row>
    <row r="29" spans="1:34" s="3" customFormat="1" ht="112.9" customHeight="1" outlineLevel="1" x14ac:dyDescent="0.2">
      <c r="A29" s="262">
        <v>16</v>
      </c>
      <c r="B29" s="257" t="s">
        <v>1403</v>
      </c>
      <c r="C29" s="265" t="s">
        <v>182</v>
      </c>
      <c r="D29" s="212">
        <v>2022</v>
      </c>
      <c r="E29" s="264">
        <f>SUM(F29:I29)</f>
        <v>0</v>
      </c>
      <c r="F29" s="263">
        <v>0</v>
      </c>
      <c r="G29" s="263">
        <v>0</v>
      </c>
      <c r="H29" s="263">
        <v>0</v>
      </c>
      <c r="I29" s="263">
        <v>0</v>
      </c>
      <c r="J29" s="264">
        <f>SUM(K29:N29)</f>
        <v>1557</v>
      </c>
      <c r="K29" s="263">
        <v>1557</v>
      </c>
      <c r="L29" s="263">
        <v>0</v>
      </c>
      <c r="M29" s="263">
        <v>0</v>
      </c>
      <c r="N29" s="263">
        <v>0</v>
      </c>
      <c r="O29" s="264">
        <f t="shared" ref="O29" si="9">SUM(P29:S29)</f>
        <v>0</v>
      </c>
      <c r="P29" s="263">
        <v>0</v>
      </c>
      <c r="Q29" s="263">
        <v>0</v>
      </c>
      <c r="R29" s="263">
        <v>0</v>
      </c>
      <c r="S29" s="263">
        <v>0</v>
      </c>
      <c r="T29" s="264">
        <f>SUM(U29:X29)</f>
        <v>0</v>
      </c>
      <c r="U29" s="263">
        <v>0</v>
      </c>
      <c r="V29" s="263">
        <v>0</v>
      </c>
      <c r="W29" s="263">
        <v>0</v>
      </c>
      <c r="X29" s="263">
        <v>0</v>
      </c>
      <c r="Y29" s="264">
        <f>SUM(Z29:AC29)</f>
        <v>0</v>
      </c>
      <c r="Z29" s="263">
        <v>0</v>
      </c>
      <c r="AA29" s="263">
        <v>0</v>
      </c>
      <c r="AB29" s="263">
        <v>0</v>
      </c>
      <c r="AC29" s="263">
        <v>0</v>
      </c>
      <c r="AD29" s="264">
        <f t="shared" ref="AD29" si="10">E29+J29+O29+T29+Y29</f>
        <v>1557</v>
      </c>
    </row>
    <row r="30" spans="1:34" ht="46.9" customHeight="1" outlineLevel="1" x14ac:dyDescent="0.2">
      <c r="A30" s="392" t="s">
        <v>184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</row>
    <row r="31" spans="1:34" s="3" customFormat="1" ht="94.9" customHeight="1" outlineLevel="1" x14ac:dyDescent="0.2">
      <c r="A31" s="262">
        <v>17</v>
      </c>
      <c r="B31" s="257" t="s">
        <v>183</v>
      </c>
      <c r="C31" s="265" t="s">
        <v>182</v>
      </c>
      <c r="D31" s="54" t="s">
        <v>176</v>
      </c>
      <c r="E31" s="106">
        <f>F31+G31+H31+I31</f>
        <v>27036</v>
      </c>
      <c r="F31" s="263">
        <v>27036</v>
      </c>
      <c r="G31" s="263">
        <v>0</v>
      </c>
      <c r="H31" s="263">
        <v>0</v>
      </c>
      <c r="I31" s="263">
        <v>0</v>
      </c>
      <c r="J31" s="264">
        <f>K31+L31+M31+N31</f>
        <v>34053</v>
      </c>
      <c r="K31" s="263">
        <v>34053</v>
      </c>
      <c r="L31" s="263">
        <v>0</v>
      </c>
      <c r="M31" s="263">
        <v>0</v>
      </c>
      <c r="N31" s="263">
        <v>0</v>
      </c>
      <c r="O31" s="264">
        <f>P31+Q31+R31+S31</f>
        <v>32839</v>
      </c>
      <c r="P31" s="263">
        <v>32839</v>
      </c>
      <c r="Q31" s="263">
        <v>0</v>
      </c>
      <c r="R31" s="263">
        <v>0</v>
      </c>
      <c r="S31" s="263">
        <v>0</v>
      </c>
      <c r="T31" s="264">
        <f>U31+V31+W31+X31</f>
        <v>32839</v>
      </c>
      <c r="U31" s="263">
        <v>32839</v>
      </c>
      <c r="V31" s="263">
        <v>0</v>
      </c>
      <c r="W31" s="263">
        <v>0</v>
      </c>
      <c r="X31" s="263">
        <v>0</v>
      </c>
      <c r="Y31" s="264">
        <f>Z31+AA31+AB31+AC31</f>
        <v>26839</v>
      </c>
      <c r="Z31" s="263">
        <f>26539+300</f>
        <v>26839</v>
      </c>
      <c r="AA31" s="263">
        <v>0</v>
      </c>
      <c r="AB31" s="263">
        <v>0</v>
      </c>
      <c r="AC31" s="263">
        <v>0</v>
      </c>
      <c r="AD31" s="264">
        <f>E31+J31+O31+T31+Y31</f>
        <v>153606</v>
      </c>
    </row>
    <row r="32" spans="1:34" s="3" customFormat="1" ht="46.9" customHeight="1" outlineLevel="1" x14ac:dyDescent="0.2">
      <c r="A32" s="387" t="s">
        <v>217</v>
      </c>
      <c r="B32" s="387"/>
      <c r="C32" s="387"/>
      <c r="D32" s="57"/>
      <c r="E32" s="264">
        <f t="shared" ref="E32:AC32" si="11">SUM(E13:E31)</f>
        <v>173012</v>
      </c>
      <c r="F32" s="264">
        <f t="shared" si="11"/>
        <v>173012</v>
      </c>
      <c r="G32" s="264">
        <f t="shared" si="11"/>
        <v>0</v>
      </c>
      <c r="H32" s="264">
        <f t="shared" si="11"/>
        <v>0</v>
      </c>
      <c r="I32" s="264">
        <f t="shared" si="11"/>
        <v>0</v>
      </c>
      <c r="J32" s="264">
        <f t="shared" si="11"/>
        <v>93669</v>
      </c>
      <c r="K32" s="264">
        <f t="shared" si="11"/>
        <v>93669</v>
      </c>
      <c r="L32" s="264">
        <f t="shared" si="11"/>
        <v>0</v>
      </c>
      <c r="M32" s="264">
        <f t="shared" si="11"/>
        <v>0</v>
      </c>
      <c r="N32" s="264">
        <f t="shared" si="11"/>
        <v>0</v>
      </c>
      <c r="O32" s="264">
        <f t="shared" si="11"/>
        <v>107422</v>
      </c>
      <c r="P32" s="264">
        <f t="shared" si="11"/>
        <v>107422</v>
      </c>
      <c r="Q32" s="264">
        <f t="shared" si="11"/>
        <v>0</v>
      </c>
      <c r="R32" s="264">
        <f t="shared" si="11"/>
        <v>0</v>
      </c>
      <c r="S32" s="264">
        <f t="shared" si="11"/>
        <v>0</v>
      </c>
      <c r="T32" s="264">
        <f t="shared" si="11"/>
        <v>107422</v>
      </c>
      <c r="U32" s="264">
        <f t="shared" si="11"/>
        <v>107422</v>
      </c>
      <c r="V32" s="264">
        <f t="shared" si="11"/>
        <v>0</v>
      </c>
      <c r="W32" s="264">
        <f t="shared" si="11"/>
        <v>0</v>
      </c>
      <c r="X32" s="264">
        <f t="shared" si="11"/>
        <v>0</v>
      </c>
      <c r="Y32" s="264">
        <f t="shared" si="11"/>
        <v>68359</v>
      </c>
      <c r="Z32" s="264">
        <f t="shared" si="11"/>
        <v>68359</v>
      </c>
      <c r="AA32" s="264">
        <f t="shared" si="11"/>
        <v>0</v>
      </c>
      <c r="AB32" s="264">
        <f t="shared" si="11"/>
        <v>0</v>
      </c>
      <c r="AC32" s="264">
        <f t="shared" si="11"/>
        <v>0</v>
      </c>
      <c r="AD32" s="264">
        <f>SUM(AD13:AD31)</f>
        <v>549884</v>
      </c>
      <c r="AE32" s="58">
        <f>F32+K32+P32+U32+Z32</f>
        <v>549884</v>
      </c>
      <c r="AF32" s="58">
        <f>G32+L32+Q32+V32+AA32</f>
        <v>0</v>
      </c>
      <c r="AG32" s="58">
        <f>H32+M32+R32+W32+AB32</f>
        <v>0</v>
      </c>
      <c r="AH32" s="58">
        <f>I32+N32+S32+X32+AC32</f>
        <v>0</v>
      </c>
    </row>
    <row r="33" spans="1:34" s="11" customFormat="1" ht="55.15" customHeight="1" x14ac:dyDescent="0.2">
      <c r="A33" s="382" t="s">
        <v>820</v>
      </c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"/>
      <c r="AF33" s="3"/>
      <c r="AG33" s="3"/>
      <c r="AH33" s="3"/>
    </row>
    <row r="34" spans="1:34" ht="42" customHeight="1" x14ac:dyDescent="0.2">
      <c r="A34" s="381" t="s">
        <v>936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</row>
    <row r="35" spans="1:34" s="101" customFormat="1" ht="43.15" customHeight="1" outlineLevel="1" x14ac:dyDescent="0.2">
      <c r="A35" s="388" t="s">
        <v>819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"/>
      <c r="AF35" s="3"/>
      <c r="AG35" s="3"/>
      <c r="AH35" s="3"/>
    </row>
    <row r="36" spans="1:34" s="101" customFormat="1" ht="54" customHeight="1" outlineLevel="1" x14ac:dyDescent="0.2">
      <c r="A36" s="382" t="s">
        <v>821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"/>
      <c r="AF36" s="3"/>
      <c r="AG36" s="3"/>
      <c r="AH36" s="3"/>
    </row>
    <row r="37" spans="1:34" ht="179.25" customHeight="1" outlineLevel="1" x14ac:dyDescent="0.2">
      <c r="A37" s="262">
        <v>18</v>
      </c>
      <c r="B37" s="257" t="s">
        <v>1173</v>
      </c>
      <c r="C37" s="265" t="s">
        <v>1393</v>
      </c>
      <c r="D37" s="257" t="s">
        <v>176</v>
      </c>
      <c r="E37" s="264">
        <f t="shared" ref="E37:E45" si="12">F37+G37+H37+I37</f>
        <v>321465</v>
      </c>
      <c r="F37" s="68">
        <f>ROUND('2.переченьМРАД'!$I$48,0)</f>
        <v>12402</v>
      </c>
      <c r="G37" s="68">
        <f>ROUND('2.переченьМРАД'!$H$48,0)</f>
        <v>182270</v>
      </c>
      <c r="H37" s="68">
        <f>ROUND('2.переченьМРАД'!G48,0)</f>
        <v>126793</v>
      </c>
      <c r="I37" s="69">
        <v>0</v>
      </c>
      <c r="J37" s="320">
        <f>K37+L37+M37+N37</f>
        <v>173718</v>
      </c>
      <c r="K37" s="68">
        <f>'2.переченьМРАД'!$N$48</f>
        <v>26514</v>
      </c>
      <c r="L37" s="68">
        <f>'2.переченьМРАД'!$M$48</f>
        <v>147204</v>
      </c>
      <c r="M37" s="68">
        <f>'2.переченьМРАД'!$L$48</f>
        <v>0</v>
      </c>
      <c r="N37" s="69">
        <v>0</v>
      </c>
      <c r="O37" s="264">
        <f t="shared" ref="O37:O47" si="13">P37+Q37+R37+S37</f>
        <v>5000</v>
      </c>
      <c r="P37" s="68">
        <f>'2.переченьМРАД'!$S$48</f>
        <v>5000</v>
      </c>
      <c r="Q37" s="68">
        <f>'2.переченьМРАД'!$R$48</f>
        <v>0</v>
      </c>
      <c r="R37" s="68">
        <v>0</v>
      </c>
      <c r="S37" s="69">
        <v>0</v>
      </c>
      <c r="T37" s="264">
        <f>U37+V37+W37+X37</f>
        <v>5000</v>
      </c>
      <c r="U37" s="263">
        <f>ROUND('2.переченьМРАД'!$X$48,0)</f>
        <v>5000</v>
      </c>
      <c r="V37" s="263">
        <f>ROUND('2.переченьМРАД'!$W$48,0)</f>
        <v>0</v>
      </c>
      <c r="W37" s="263">
        <v>0</v>
      </c>
      <c r="X37" s="263">
        <v>0</v>
      </c>
      <c r="Y37" s="264">
        <f t="shared" ref="Y37:Y47" si="14">Z37+AA37+AB37+AC37</f>
        <v>1029187</v>
      </c>
      <c r="Z37" s="263">
        <f>'2.переченьМРАД'!$AC$48</f>
        <v>54681</v>
      </c>
      <c r="AA37" s="263">
        <f>'2.переченьМРАД'!$AB$48</f>
        <v>974506</v>
      </c>
      <c r="AB37" s="263">
        <v>0</v>
      </c>
      <c r="AC37" s="263">
        <v>0</v>
      </c>
      <c r="AD37" s="264">
        <f>E37+J37+O37+T37+Y37</f>
        <v>1534370</v>
      </c>
    </row>
    <row r="38" spans="1:34" ht="126" customHeight="1" outlineLevel="1" x14ac:dyDescent="0.2">
      <c r="A38" s="262">
        <v>19</v>
      </c>
      <c r="B38" s="257" t="s">
        <v>218</v>
      </c>
      <c r="C38" s="265" t="s">
        <v>177</v>
      </c>
      <c r="D38" s="257" t="s">
        <v>1590</v>
      </c>
      <c r="E38" s="264">
        <f t="shared" si="12"/>
        <v>66560</v>
      </c>
      <c r="F38" s="68">
        <f>'2.переченьМРАД'!$I$66</f>
        <v>4500</v>
      </c>
      <c r="G38" s="68">
        <f>'2.переченьМРАД'!$H$66</f>
        <v>62060</v>
      </c>
      <c r="H38" s="68">
        <f>'2.переченьМРАД'!G49</f>
        <v>0</v>
      </c>
      <c r="I38" s="69">
        <v>0</v>
      </c>
      <c r="J38" s="320">
        <f t="shared" ref="J38:J47" si="15">K38+L38+M38+N38</f>
        <v>243100</v>
      </c>
      <c r="K38" s="68">
        <f>'2.переченьМРАД'!$N$66</f>
        <v>14100</v>
      </c>
      <c r="L38" s="68">
        <f>'2.переченьМРАД'!$M$66</f>
        <v>229000</v>
      </c>
      <c r="M38" s="68">
        <v>0</v>
      </c>
      <c r="N38" s="69">
        <v>0</v>
      </c>
      <c r="O38" s="264">
        <f t="shared" si="13"/>
        <v>0</v>
      </c>
      <c r="P38" s="68">
        <f>'2.переченьМРАД'!$S$66</f>
        <v>0</v>
      </c>
      <c r="Q38" s="68">
        <f>'2.переченьМРАД'!$R$66</f>
        <v>0</v>
      </c>
      <c r="R38" s="68">
        <v>0</v>
      </c>
      <c r="S38" s="69">
        <v>0</v>
      </c>
      <c r="T38" s="264">
        <f t="shared" ref="T38:T47" si="16">U38+V38+W38+X38</f>
        <v>0</v>
      </c>
      <c r="U38" s="263">
        <f>ROUND('2.переченьМРАД'!$X$66,0)</f>
        <v>0</v>
      </c>
      <c r="V38" s="263">
        <f>ROUND('2.переченьМРАД'!$W$66,0)</f>
        <v>0</v>
      </c>
      <c r="W38" s="263">
        <v>0</v>
      </c>
      <c r="X38" s="263">
        <v>0</v>
      </c>
      <c r="Y38" s="264">
        <f t="shared" si="14"/>
        <v>159124</v>
      </c>
      <c r="Z38" s="263">
        <f>'2.переченьМРАД'!$AC$66</f>
        <v>15524</v>
      </c>
      <c r="AA38" s="263">
        <f>'2.переченьМРАД'!$AB$66</f>
        <v>143600</v>
      </c>
      <c r="AB38" s="263">
        <v>0</v>
      </c>
      <c r="AC38" s="263">
        <v>0</v>
      </c>
      <c r="AD38" s="264">
        <f t="shared" ref="AD38:AD48" si="17">E38+J38+O38+T38+Y38</f>
        <v>468784</v>
      </c>
    </row>
    <row r="39" spans="1:34" ht="227.25" customHeight="1" outlineLevel="1" x14ac:dyDescent="0.2">
      <c r="A39" s="376">
        <v>20</v>
      </c>
      <c r="B39" s="342" t="s">
        <v>219</v>
      </c>
      <c r="C39" s="377" t="s">
        <v>1393</v>
      </c>
      <c r="D39" s="257" t="s">
        <v>176</v>
      </c>
      <c r="E39" s="264">
        <f t="shared" si="12"/>
        <v>44356</v>
      </c>
      <c r="F39" s="68">
        <f>'2.переченьМРАД'!$I$91-F40</f>
        <v>28021</v>
      </c>
      <c r="G39" s="68">
        <f>'2.переченьМРАД'!$H$91</f>
        <v>16335</v>
      </c>
      <c r="H39" s="68">
        <f>'2.переченьМРАД'!G50</f>
        <v>0</v>
      </c>
      <c r="I39" s="69">
        <v>0</v>
      </c>
      <c r="J39" s="320">
        <f>K39+L39+M39+N39</f>
        <v>19293</v>
      </c>
      <c r="K39" s="68">
        <f>'2.переченьМРАД'!$N$91</f>
        <v>19293</v>
      </c>
      <c r="L39" s="68">
        <f>'2.переченьМРАД'!$M$91</f>
        <v>0</v>
      </c>
      <c r="M39" s="68">
        <v>0</v>
      </c>
      <c r="N39" s="69">
        <v>0</v>
      </c>
      <c r="O39" s="264">
        <f t="shared" si="13"/>
        <v>4887</v>
      </c>
      <c r="P39" s="68">
        <f>'2.переченьМРАД'!$S$91</f>
        <v>4887</v>
      </c>
      <c r="Q39" s="68">
        <f>'2.переченьМРАД'!$R$91</f>
        <v>0</v>
      </c>
      <c r="R39" s="68">
        <v>0</v>
      </c>
      <c r="S39" s="69">
        <v>0</v>
      </c>
      <c r="T39" s="264">
        <f t="shared" si="16"/>
        <v>4887</v>
      </c>
      <c r="U39" s="263">
        <f>'2.переченьМРАД'!$X$91</f>
        <v>4887</v>
      </c>
      <c r="V39" s="263">
        <f>'2.переченьМРАД'!$W$91</f>
        <v>0</v>
      </c>
      <c r="W39" s="263">
        <v>0</v>
      </c>
      <c r="X39" s="263">
        <v>0</v>
      </c>
      <c r="Y39" s="264">
        <f t="shared" si="14"/>
        <v>104350</v>
      </c>
      <c r="Z39" s="263">
        <f>'2.переченьМРАД'!$AC$91</f>
        <v>104350</v>
      </c>
      <c r="AA39" s="263">
        <f>'2.переченьМРАД'!$AB$91</f>
        <v>0</v>
      </c>
      <c r="AB39" s="263">
        <v>0</v>
      </c>
      <c r="AC39" s="263">
        <v>0</v>
      </c>
      <c r="AD39" s="264">
        <f>E39+J39+O39+T39+Y39</f>
        <v>177773</v>
      </c>
    </row>
    <row r="40" spans="1:34" ht="117.75" customHeight="1" outlineLevel="1" x14ac:dyDescent="0.2">
      <c r="A40" s="376"/>
      <c r="B40" s="342"/>
      <c r="C40" s="377"/>
      <c r="D40" s="257" t="s">
        <v>1563</v>
      </c>
      <c r="E40" s="264">
        <f t="shared" si="12"/>
        <v>988</v>
      </c>
      <c r="F40" s="68">
        <v>988</v>
      </c>
      <c r="G40" s="68">
        <v>0</v>
      </c>
      <c r="H40" s="68">
        <v>0</v>
      </c>
      <c r="I40" s="69">
        <v>0</v>
      </c>
      <c r="J40" s="264">
        <f t="shared" ref="J40" si="18">K40+L40+M40+N40</f>
        <v>0</v>
      </c>
      <c r="K40" s="68">
        <v>0</v>
      </c>
      <c r="L40" s="68">
        <v>0</v>
      </c>
      <c r="M40" s="68">
        <v>0</v>
      </c>
      <c r="N40" s="69">
        <v>0</v>
      </c>
      <c r="O40" s="264">
        <f t="shared" ref="O40" si="19">P40+Q40+R40+S40</f>
        <v>0</v>
      </c>
      <c r="P40" s="68">
        <v>0</v>
      </c>
      <c r="Q40" s="68">
        <f>'2.переченьМРАД'!$R$91</f>
        <v>0</v>
      </c>
      <c r="R40" s="68">
        <v>0</v>
      </c>
      <c r="S40" s="69">
        <v>0</v>
      </c>
      <c r="T40" s="264">
        <f t="shared" ref="T40" si="20">U40+V40+W40+X40</f>
        <v>0</v>
      </c>
      <c r="U40" s="263">
        <v>0</v>
      </c>
      <c r="V40" s="263">
        <f>'2.переченьМРАД'!$W$91</f>
        <v>0</v>
      </c>
      <c r="W40" s="263">
        <v>0</v>
      </c>
      <c r="X40" s="263">
        <v>0</v>
      </c>
      <c r="Y40" s="264">
        <f t="shared" ref="Y40" si="21">Z40+AA40+AB40+AC40</f>
        <v>0</v>
      </c>
      <c r="Z40" s="263">
        <v>0</v>
      </c>
      <c r="AA40" s="263">
        <f>'2.переченьМРАД'!$AB$91</f>
        <v>0</v>
      </c>
      <c r="AB40" s="263">
        <v>0</v>
      </c>
      <c r="AC40" s="263">
        <v>0</v>
      </c>
      <c r="AD40" s="264">
        <f t="shared" ref="AD40" si="22">E40+J40+O40+T40+Y40</f>
        <v>988</v>
      </c>
    </row>
    <row r="41" spans="1:34" ht="179.25" customHeight="1" outlineLevel="1" x14ac:dyDescent="0.2">
      <c r="A41" s="376">
        <v>21</v>
      </c>
      <c r="B41" s="257" t="s">
        <v>1307</v>
      </c>
      <c r="C41" s="377" t="s">
        <v>177</v>
      </c>
      <c r="D41" s="257" t="s">
        <v>176</v>
      </c>
      <c r="E41" s="264">
        <f t="shared" si="12"/>
        <v>41898</v>
      </c>
      <c r="F41" s="68">
        <f>SUM('2.переченьМРАД'!$I$115,0)</f>
        <v>2502</v>
      </c>
      <c r="G41" s="68">
        <f>SUM('2.переченьМРАД'!$H$115,0)</f>
        <v>39396</v>
      </c>
      <c r="H41" s="68">
        <f>'2.переченьМРАД'!G51</f>
        <v>0</v>
      </c>
      <c r="I41" s="69">
        <v>0</v>
      </c>
      <c r="J41" s="264">
        <f t="shared" si="15"/>
        <v>219631</v>
      </c>
      <c r="K41" s="68">
        <f>ROUND('2.переченьМРАД'!$N$115,0)</f>
        <v>17482</v>
      </c>
      <c r="L41" s="68">
        <f>'2.переченьМРАД'!$M$115</f>
        <v>202149</v>
      </c>
      <c r="M41" s="68">
        <v>0</v>
      </c>
      <c r="N41" s="69">
        <v>0</v>
      </c>
      <c r="O41" s="264">
        <f t="shared" si="13"/>
        <v>377717</v>
      </c>
      <c r="P41" s="68">
        <f>'2.переченьМРАД'!$S$115</f>
        <v>24734</v>
      </c>
      <c r="Q41" s="68">
        <f>'2.переченьМРАД'!$R$115</f>
        <v>352983</v>
      </c>
      <c r="R41" s="68">
        <v>0</v>
      </c>
      <c r="S41" s="69">
        <v>0</v>
      </c>
      <c r="T41" s="264">
        <f t="shared" si="16"/>
        <v>3000</v>
      </c>
      <c r="U41" s="263">
        <f>ROUND('2.переченьМРАД'!$X$115,0)</f>
        <v>3000</v>
      </c>
      <c r="V41" s="263">
        <f>'2.переченьМРАД'!$W$115</f>
        <v>0</v>
      </c>
      <c r="W41" s="263">
        <v>0</v>
      </c>
      <c r="X41" s="263">
        <v>0</v>
      </c>
      <c r="Y41" s="264">
        <f t="shared" si="14"/>
        <v>990424</v>
      </c>
      <c r="Z41" s="263">
        <f>'2.переченьМРАД'!$AC$115</f>
        <v>68604</v>
      </c>
      <c r="AA41" s="263">
        <f>ROUND('2.переченьМРАД'!$AB$115,0)</f>
        <v>921820</v>
      </c>
      <c r="AB41" s="263">
        <v>0</v>
      </c>
      <c r="AC41" s="263">
        <v>0</v>
      </c>
      <c r="AD41" s="264">
        <f t="shared" si="17"/>
        <v>1632670</v>
      </c>
    </row>
    <row r="42" spans="1:34" ht="146.44999999999999" customHeight="1" outlineLevel="1" x14ac:dyDescent="0.2">
      <c r="A42" s="376"/>
      <c r="B42" s="257" t="s">
        <v>1396</v>
      </c>
      <c r="C42" s="377"/>
      <c r="D42" s="257" t="s">
        <v>1591</v>
      </c>
      <c r="E42" s="264">
        <f t="shared" si="12"/>
        <v>0</v>
      </c>
      <c r="F42" s="68">
        <f>SUM('2.переченьМРАД'!I109:I114)</f>
        <v>0</v>
      </c>
      <c r="G42" s="68">
        <f>SUM('2.переченьМРАД'!H109:H114)</f>
        <v>0</v>
      </c>
      <c r="H42" s="68">
        <f>'2.переченьМРАД'!G115</f>
        <v>0</v>
      </c>
      <c r="I42" s="69">
        <v>0</v>
      </c>
      <c r="J42" s="264">
        <f t="shared" si="15"/>
        <v>214595</v>
      </c>
      <c r="K42" s="68">
        <f>SUM('2.переченьМРАД'!N109:N114)</f>
        <v>12446</v>
      </c>
      <c r="L42" s="68">
        <f>SUM('2.переченьМРАД'!M109:M114)</f>
        <v>202149</v>
      </c>
      <c r="M42" s="68">
        <f>'2.переченьМРАД'!L115</f>
        <v>0</v>
      </c>
      <c r="N42" s="69">
        <v>0</v>
      </c>
      <c r="O42" s="264">
        <f t="shared" si="13"/>
        <v>374717</v>
      </c>
      <c r="P42" s="68">
        <f>SUM('2.переченьМРАД'!S109:S114)</f>
        <v>21734</v>
      </c>
      <c r="Q42" s="68">
        <f>SUM('2.переченьМРАД'!R109:R114)</f>
        <v>352983</v>
      </c>
      <c r="R42" s="68">
        <f>'[1]3.переченьМРАД'!Q96</f>
        <v>0</v>
      </c>
      <c r="S42" s="69">
        <v>0</v>
      </c>
      <c r="T42" s="264">
        <f t="shared" si="16"/>
        <v>0</v>
      </c>
      <c r="U42" s="263">
        <f>SUM('2.переченьМРАД'!X109:X114)</f>
        <v>0</v>
      </c>
      <c r="V42" s="263">
        <f>SUM('2.переченьМРАД'!W109:W114)</f>
        <v>0</v>
      </c>
      <c r="W42" s="263">
        <f>'[1]3.переченьМРАД'!V96</f>
        <v>0</v>
      </c>
      <c r="X42" s="263">
        <v>0</v>
      </c>
      <c r="Y42" s="264">
        <f t="shared" si="14"/>
        <v>526860</v>
      </c>
      <c r="Z42" s="263">
        <f>SUM('2.переченьМРАД'!AC105:AC114)</f>
        <v>26623</v>
      </c>
      <c r="AA42" s="263">
        <f>SUM('2.переченьМРАД'!AB105:AB114)</f>
        <v>500237</v>
      </c>
      <c r="AB42" s="263">
        <f>'[1]3.переченьМРАД'!AA96</f>
        <v>0</v>
      </c>
      <c r="AC42" s="263">
        <v>0</v>
      </c>
      <c r="AD42" s="264">
        <f t="shared" si="17"/>
        <v>1116172</v>
      </c>
    </row>
    <row r="43" spans="1:34" ht="135.75" customHeight="1" outlineLevel="1" x14ac:dyDescent="0.2">
      <c r="A43" s="376">
        <v>22</v>
      </c>
      <c r="B43" s="257" t="s">
        <v>220</v>
      </c>
      <c r="C43" s="377" t="s">
        <v>177</v>
      </c>
      <c r="D43" s="342" t="s">
        <v>176</v>
      </c>
      <c r="E43" s="264">
        <f>F43+G43+H43+I43</f>
        <v>809646</v>
      </c>
      <c r="F43" s="68">
        <f>ROUND('2.переченьМРАД'!$I$275,0)</f>
        <v>43599</v>
      </c>
      <c r="G43" s="68">
        <f>ROUND('2.переченьМРАД'!$H$275,0)</f>
        <v>766047</v>
      </c>
      <c r="H43" s="68">
        <f>'2.переченьМРАД'!G52</f>
        <v>0</v>
      </c>
      <c r="I43" s="69">
        <v>0</v>
      </c>
      <c r="J43" s="264">
        <f>K43+L43+M43+N43</f>
        <v>590017</v>
      </c>
      <c r="K43" s="68">
        <f>ROUND('2.переченьМРАД'!$N$275,0)</f>
        <v>46166</v>
      </c>
      <c r="L43" s="68">
        <f>ROUND('2.переченьМРАД'!$M$275,0)</f>
        <v>543851</v>
      </c>
      <c r="M43" s="68">
        <v>0</v>
      </c>
      <c r="N43" s="69">
        <v>0</v>
      </c>
      <c r="O43" s="264">
        <f>P43+Q43+R43+S43</f>
        <v>449362</v>
      </c>
      <c r="P43" s="68">
        <f>ROUND('2.переченьМРАД'!$S$275,0)</f>
        <v>102345</v>
      </c>
      <c r="Q43" s="68">
        <f>ROUND('2.переченьМРАД'!$R$275,0)</f>
        <v>347017</v>
      </c>
      <c r="R43" s="68">
        <v>0</v>
      </c>
      <c r="S43" s="69">
        <v>0</v>
      </c>
      <c r="T43" s="264">
        <f>U43+V43+W43+X43</f>
        <v>817802</v>
      </c>
      <c r="U43" s="263">
        <f>ROUND('2.переченьМРАД'!$X$275,0)</f>
        <v>117802</v>
      </c>
      <c r="V43" s="263">
        <f>ROUND('2.переченьМРАД'!$W$275,0)</f>
        <v>700000</v>
      </c>
      <c r="W43" s="263">
        <v>0</v>
      </c>
      <c r="X43" s="263">
        <v>0</v>
      </c>
      <c r="Y43" s="264">
        <f>Z43+AA43+AB43+AC43</f>
        <v>2318263</v>
      </c>
      <c r="Z43" s="263">
        <f>ROUND('2.переченьМРАД'!$AC$275,0)</f>
        <v>110367</v>
      </c>
      <c r="AA43" s="263">
        <f>ROUND('2.переченьМРАД'!$AB$275,0)</f>
        <v>2207896</v>
      </c>
      <c r="AB43" s="263">
        <v>0</v>
      </c>
      <c r="AC43" s="263">
        <v>0</v>
      </c>
      <c r="AD43" s="264">
        <f>E43+J43+O43+T43+Y43</f>
        <v>4985090</v>
      </c>
    </row>
    <row r="44" spans="1:34" ht="149.25" customHeight="1" outlineLevel="1" x14ac:dyDescent="0.2">
      <c r="A44" s="376"/>
      <c r="B44" s="257" t="s">
        <v>1396</v>
      </c>
      <c r="C44" s="377"/>
      <c r="D44" s="342"/>
      <c r="E44" s="264">
        <f t="shared" si="12"/>
        <v>682680</v>
      </c>
      <c r="F44" s="68">
        <f>SUM('2.переченьМРАД'!I241:I274)</f>
        <v>32769</v>
      </c>
      <c r="G44" s="68">
        <f>SUM('2.переченьМРАД'!H241:H274)</f>
        <v>649911</v>
      </c>
      <c r="H44" s="68">
        <f>SUM('[1]3.переченьМРАД'!G215:G227)</f>
        <v>0</v>
      </c>
      <c r="I44" s="69">
        <v>0</v>
      </c>
      <c r="J44" s="264">
        <f t="shared" si="15"/>
        <v>528504.9</v>
      </c>
      <c r="K44" s="68">
        <f>SUM('2.переченьМРАД'!N241:N274)</f>
        <v>30654</v>
      </c>
      <c r="L44" s="68">
        <f>SUM('2.переченьМРАД'!M241:M274)</f>
        <v>497850.9</v>
      </c>
      <c r="M44" s="68">
        <f>SUM('[1]3.переченьМРАД'!L215:L227)</f>
        <v>0</v>
      </c>
      <c r="N44" s="69">
        <v>0</v>
      </c>
      <c r="O44" s="264">
        <f t="shared" si="13"/>
        <v>368383</v>
      </c>
      <c r="P44" s="68">
        <f>SUM('2.переченьМРАД'!S241:S274)</f>
        <v>21366</v>
      </c>
      <c r="Q44" s="68">
        <f>SUM('2.переченьМРАД'!R241:R274)</f>
        <v>347017</v>
      </c>
      <c r="R44" s="68">
        <f>SUM('[1]3.переченьМРАД'!Q215:Q227)</f>
        <v>0</v>
      </c>
      <c r="S44" s="69">
        <v>0</v>
      </c>
      <c r="T44" s="264">
        <f t="shared" si="16"/>
        <v>743100</v>
      </c>
      <c r="U44" s="263">
        <f>SUM('2.переченьМРАД'!X241:X274)</f>
        <v>43100</v>
      </c>
      <c r="V44" s="263">
        <f>SUM('2.переченьМРАД'!W241:W274)</f>
        <v>700000</v>
      </c>
      <c r="W44" s="263">
        <f>SUM('2.переченьМРАД'!V241:V274)</f>
        <v>0</v>
      </c>
      <c r="X44" s="263">
        <v>0</v>
      </c>
      <c r="Y44" s="264">
        <f t="shared" si="14"/>
        <v>0</v>
      </c>
      <c r="Z44" s="263">
        <f>SUM('[1]3.переченьМРАД'!AC215:AC227)</f>
        <v>0</v>
      </c>
      <c r="AA44" s="263">
        <f>SUM('[1]3.переченьМРАД'!AB215:AB227)</f>
        <v>0</v>
      </c>
      <c r="AB44" s="263">
        <f>SUM('[1]3.переченьМРАД'!AA215:AA227)</f>
        <v>0</v>
      </c>
      <c r="AC44" s="263">
        <v>0</v>
      </c>
      <c r="AD44" s="264">
        <f t="shared" si="17"/>
        <v>2322667.9</v>
      </c>
    </row>
    <row r="45" spans="1:34" ht="156.75" customHeight="1" outlineLevel="1" x14ac:dyDescent="0.2">
      <c r="A45" s="262">
        <v>23</v>
      </c>
      <c r="B45" s="257" t="s">
        <v>811</v>
      </c>
      <c r="C45" s="265" t="s">
        <v>190</v>
      </c>
      <c r="D45" s="257" t="s">
        <v>176</v>
      </c>
      <c r="E45" s="264">
        <f t="shared" si="12"/>
        <v>142702</v>
      </c>
      <c r="F45" s="68">
        <f>'2.переченьМРАД'!$I$279</f>
        <v>7702</v>
      </c>
      <c r="G45" s="68">
        <f>'2.переченьМРАД'!$H$279</f>
        <v>135000</v>
      </c>
      <c r="H45" s="68">
        <f>'2.переченьМРАД'!G54</f>
        <v>0</v>
      </c>
      <c r="I45" s="69">
        <v>0</v>
      </c>
      <c r="J45" s="315">
        <f t="shared" si="15"/>
        <v>140696</v>
      </c>
      <c r="K45" s="68">
        <f>'2.переченьМРАД'!$N$279</f>
        <v>140696</v>
      </c>
      <c r="L45" s="68">
        <f>'2.переченьМРАД'!$M$279</f>
        <v>0</v>
      </c>
      <c r="M45" s="68">
        <v>0</v>
      </c>
      <c r="N45" s="69">
        <v>0</v>
      </c>
      <c r="O45" s="264">
        <f t="shared" si="13"/>
        <v>7696</v>
      </c>
      <c r="P45" s="68">
        <f>'2.переченьМРАД'!$S$279</f>
        <v>7696</v>
      </c>
      <c r="Q45" s="68">
        <f>'2.переченьМРАД'!$R$279</f>
        <v>0</v>
      </c>
      <c r="R45" s="68">
        <v>0</v>
      </c>
      <c r="S45" s="69">
        <v>0</v>
      </c>
      <c r="T45" s="264">
        <f t="shared" si="16"/>
        <v>7696</v>
      </c>
      <c r="U45" s="263">
        <f>ROUND('2.переченьМРАД'!$X$279,0)</f>
        <v>7696</v>
      </c>
      <c r="V45" s="263">
        <f>ROUND('2.переченьМРАД'!$W$279,0)</f>
        <v>0</v>
      </c>
      <c r="W45" s="263">
        <v>0</v>
      </c>
      <c r="X45" s="263">
        <v>0</v>
      </c>
      <c r="Y45" s="264">
        <f t="shared" si="14"/>
        <v>362361</v>
      </c>
      <c r="Z45" s="263">
        <f>ROUND('2.переченьМРАД'!$AC$279,0)</f>
        <v>18756</v>
      </c>
      <c r="AA45" s="263">
        <f>ROUND('2.переченьМРАД'!$AB$279,0)</f>
        <v>343605</v>
      </c>
      <c r="AB45" s="263">
        <v>0</v>
      </c>
      <c r="AC45" s="263">
        <v>0</v>
      </c>
      <c r="AD45" s="264">
        <f t="shared" si="17"/>
        <v>661151</v>
      </c>
    </row>
    <row r="46" spans="1:34" s="11" customFormat="1" ht="343.5" customHeight="1" outlineLevel="1" x14ac:dyDescent="0.2">
      <c r="A46" s="262">
        <v>24</v>
      </c>
      <c r="B46" s="257" t="s">
        <v>823</v>
      </c>
      <c r="C46" s="265" t="s">
        <v>190</v>
      </c>
      <c r="D46" s="257" t="s">
        <v>176</v>
      </c>
      <c r="E46" s="264">
        <f>F46+G46+H46+I46</f>
        <v>2746</v>
      </c>
      <c r="F46" s="68">
        <v>2746</v>
      </c>
      <c r="G46" s="68">
        <f>'2.переченьМРАД'!$H$530</f>
        <v>0</v>
      </c>
      <c r="H46" s="68">
        <f>'2.переченьМРАД'!G530</f>
        <v>0</v>
      </c>
      <c r="I46" s="69">
        <v>0</v>
      </c>
      <c r="J46" s="315">
        <f t="shared" si="15"/>
        <v>2300</v>
      </c>
      <c r="K46" s="68">
        <f>'2.переченьМРАД'!N530</f>
        <v>2300</v>
      </c>
      <c r="L46" s="68">
        <f>'[2]2.переченьМРАД'!$M$510</f>
        <v>0</v>
      </c>
      <c r="M46" s="68">
        <v>0</v>
      </c>
      <c r="N46" s="69">
        <v>0</v>
      </c>
      <c r="O46" s="264">
        <f t="shared" si="13"/>
        <v>2300</v>
      </c>
      <c r="P46" s="68">
        <f>'2.переченьМРАД'!S530</f>
        <v>2300</v>
      </c>
      <c r="Q46" s="68">
        <f>'[2]2.переченьМРАД'!$R$510</f>
        <v>0</v>
      </c>
      <c r="R46" s="68">
        <v>0</v>
      </c>
      <c r="S46" s="69">
        <v>0</v>
      </c>
      <c r="T46" s="264">
        <f t="shared" si="16"/>
        <v>2300</v>
      </c>
      <c r="U46" s="263">
        <f>'2.переченьМРАД'!X530</f>
        <v>2300</v>
      </c>
      <c r="V46" s="263">
        <f>'2.переченьМРАД'!$W$530</f>
        <v>0</v>
      </c>
      <c r="W46" s="263">
        <v>0</v>
      </c>
      <c r="X46" s="263">
        <v>0</v>
      </c>
      <c r="Y46" s="264">
        <f t="shared" si="14"/>
        <v>129724</v>
      </c>
      <c r="Z46" s="263">
        <f>ROUND('2.переченьМРАД'!$AC$530,0)</f>
        <v>129724</v>
      </c>
      <c r="AA46" s="263">
        <f>'2.переченьМРАД'!$AB$530</f>
        <v>0</v>
      </c>
      <c r="AB46" s="263">
        <v>0</v>
      </c>
      <c r="AC46" s="263">
        <v>0</v>
      </c>
      <c r="AD46" s="264">
        <f>E46+J46+O46+T46+Y46</f>
        <v>139370</v>
      </c>
      <c r="AE46" s="102">
        <f>F50-'[3]3.меропр.'!F44</f>
        <v>31017.000719999996</v>
      </c>
      <c r="AF46" s="102">
        <f>G50-'[3]3.меропр.'!G44</f>
        <v>649107.99927999999</v>
      </c>
      <c r="AG46" s="102">
        <f>H50-'[3]3.меропр.'!H44</f>
        <v>126793</v>
      </c>
      <c r="AH46" s="103">
        <f>I50-'[3]3.меропр.'!I44</f>
        <v>0</v>
      </c>
    </row>
    <row r="47" spans="1:34" s="11" customFormat="1" ht="115.9" customHeight="1" outlineLevel="1" x14ac:dyDescent="0.2">
      <c r="A47" s="257">
        <v>25</v>
      </c>
      <c r="B47" s="257" t="s">
        <v>1212</v>
      </c>
      <c r="C47" s="265" t="s">
        <v>190</v>
      </c>
      <c r="D47" s="257">
        <v>2021</v>
      </c>
      <c r="E47" s="264">
        <f>F47+G47+H47+I47</f>
        <v>155462</v>
      </c>
      <c r="F47" s="68">
        <f>'2.переченьМРАД'!I532</f>
        <v>7462</v>
      </c>
      <c r="G47" s="68">
        <f>'2.переченьМРАД'!H532</f>
        <v>148000</v>
      </c>
      <c r="H47" s="68">
        <f>'2.переченьМРАД'!G532</f>
        <v>0</v>
      </c>
      <c r="I47" s="69">
        <v>0</v>
      </c>
      <c r="J47" s="315">
        <f t="shared" si="15"/>
        <v>212314</v>
      </c>
      <c r="K47" s="68">
        <f>'2.переченьМРАД'!N533</f>
        <v>12314</v>
      </c>
      <c r="L47" s="68">
        <f>'2.переченьМРАД'!M533</f>
        <v>200000</v>
      </c>
      <c r="M47" s="68">
        <f>'2.переченьМРАД'!L532</f>
        <v>0</v>
      </c>
      <c r="N47" s="69">
        <v>0</v>
      </c>
      <c r="O47" s="264">
        <f t="shared" si="13"/>
        <v>0</v>
      </c>
      <c r="P47" s="68">
        <f>'2.переченьМРАД'!S532</f>
        <v>0</v>
      </c>
      <c r="Q47" s="68">
        <f>'2.переченьМРАД'!R532</f>
        <v>0</v>
      </c>
      <c r="R47" s="68">
        <f>'2.переченьМРАД'!Q532</f>
        <v>0</v>
      </c>
      <c r="S47" s="69">
        <v>0</v>
      </c>
      <c r="T47" s="264">
        <f t="shared" si="16"/>
        <v>0</v>
      </c>
      <c r="U47" s="263">
        <f>'2.переченьМРАД'!X532</f>
        <v>0</v>
      </c>
      <c r="V47" s="263">
        <f>'2.переченьМРАД'!W532</f>
        <v>0</v>
      </c>
      <c r="W47" s="263">
        <f>'2.переченьМРАД'!V532</f>
        <v>0</v>
      </c>
      <c r="X47" s="263">
        <v>0</v>
      </c>
      <c r="Y47" s="264">
        <f t="shared" si="14"/>
        <v>0</v>
      </c>
      <c r="Z47" s="263">
        <f>'2.переченьМРАД'!AC532</f>
        <v>0</v>
      </c>
      <c r="AA47" s="263">
        <f>'2.переченьМРАД'!AB532</f>
        <v>0</v>
      </c>
      <c r="AB47" s="263">
        <f>'2.переченьМРАД'!AA532</f>
        <v>0</v>
      </c>
      <c r="AC47" s="263">
        <v>0</v>
      </c>
      <c r="AD47" s="264">
        <f t="shared" si="17"/>
        <v>367776</v>
      </c>
      <c r="AE47" s="102"/>
      <c r="AF47" s="102"/>
      <c r="AG47" s="102"/>
      <c r="AH47" s="103"/>
    </row>
    <row r="48" spans="1:34" s="250" customFormat="1" ht="51" customHeight="1" outlineLevel="1" x14ac:dyDescent="0.25">
      <c r="A48" s="363" t="s">
        <v>1565</v>
      </c>
      <c r="B48" s="363"/>
      <c r="C48" s="363"/>
      <c r="D48" s="260"/>
      <c r="E48" s="264">
        <f>F48+G48+H48+I48</f>
        <v>1584835</v>
      </c>
      <c r="F48" s="246">
        <f>F50-F40</f>
        <v>108934</v>
      </c>
      <c r="G48" s="246">
        <f t="shared" ref="G48:I48" si="23">G50-G40</f>
        <v>1349108</v>
      </c>
      <c r="H48" s="246">
        <f t="shared" si="23"/>
        <v>126793</v>
      </c>
      <c r="I48" s="246">
        <f t="shared" si="23"/>
        <v>0</v>
      </c>
      <c r="J48" s="264">
        <f>K48+L48+M48+N48</f>
        <v>1601069</v>
      </c>
      <c r="K48" s="246">
        <f>K50-K40</f>
        <v>278865</v>
      </c>
      <c r="L48" s="246">
        <f t="shared" ref="L48:N48" si="24">L50-L40</f>
        <v>1322204</v>
      </c>
      <c r="M48" s="246">
        <f t="shared" si="24"/>
        <v>0</v>
      </c>
      <c r="N48" s="246">
        <f t="shared" si="24"/>
        <v>0</v>
      </c>
      <c r="O48" s="246">
        <f>P48+Q48+R48+S48</f>
        <v>846962</v>
      </c>
      <c r="P48" s="246">
        <f>P50-P40</f>
        <v>146962</v>
      </c>
      <c r="Q48" s="246">
        <f t="shared" ref="Q48:S48" si="25">Q50-Q40</f>
        <v>700000</v>
      </c>
      <c r="R48" s="246">
        <f t="shared" si="25"/>
        <v>0</v>
      </c>
      <c r="S48" s="247">
        <f t="shared" si="25"/>
        <v>0</v>
      </c>
      <c r="T48" s="264">
        <f>U48+V48+W48+X48</f>
        <v>840685</v>
      </c>
      <c r="U48" s="264">
        <f>U50-U40</f>
        <v>140685</v>
      </c>
      <c r="V48" s="264">
        <f t="shared" ref="V48:X48" si="26">V50-V40</f>
        <v>700000</v>
      </c>
      <c r="W48" s="264">
        <f t="shared" si="26"/>
        <v>0</v>
      </c>
      <c r="X48" s="264">
        <f t="shared" si="26"/>
        <v>0</v>
      </c>
      <c r="Y48" s="264">
        <f>Z48+AA48+AB48+AC48</f>
        <v>5093433</v>
      </c>
      <c r="Z48" s="264">
        <f>Z50-Z40</f>
        <v>502006</v>
      </c>
      <c r="AA48" s="264">
        <f t="shared" ref="AA48:AC48" si="27">AA50-AA40</f>
        <v>4591427</v>
      </c>
      <c r="AB48" s="264">
        <f t="shared" si="27"/>
        <v>0</v>
      </c>
      <c r="AC48" s="264">
        <f t="shared" si="27"/>
        <v>0</v>
      </c>
      <c r="AD48" s="264">
        <f t="shared" si="17"/>
        <v>9966984</v>
      </c>
      <c r="AE48" s="248"/>
      <c r="AF48" s="248"/>
      <c r="AG48" s="248"/>
      <c r="AH48" s="249"/>
    </row>
    <row r="49" spans="1:34" s="250" customFormat="1" ht="40.5" customHeight="1" outlineLevel="1" x14ac:dyDescent="0.25">
      <c r="A49" s="363" t="s">
        <v>1566</v>
      </c>
      <c r="B49" s="363"/>
      <c r="C49" s="363"/>
      <c r="D49" s="260"/>
      <c r="E49" s="264">
        <f>F49+G49+H49+I49</f>
        <v>988</v>
      </c>
      <c r="F49" s="246">
        <f>F40</f>
        <v>988</v>
      </c>
      <c r="G49" s="246">
        <f t="shared" ref="G49:I49" si="28">G40</f>
        <v>0</v>
      </c>
      <c r="H49" s="246">
        <f t="shared" si="28"/>
        <v>0</v>
      </c>
      <c r="I49" s="246">
        <f t="shared" si="28"/>
        <v>0</v>
      </c>
      <c r="J49" s="264">
        <f>K49+L49+M49+N49</f>
        <v>0</v>
      </c>
      <c r="K49" s="246">
        <f>K40</f>
        <v>0</v>
      </c>
      <c r="L49" s="246">
        <f t="shared" ref="L49:N49" si="29">L40</f>
        <v>0</v>
      </c>
      <c r="M49" s="246">
        <f t="shared" si="29"/>
        <v>0</v>
      </c>
      <c r="N49" s="247">
        <f t="shared" si="29"/>
        <v>0</v>
      </c>
      <c r="O49" s="264">
        <f>P49+Q49+R49+S49</f>
        <v>0</v>
      </c>
      <c r="P49" s="246">
        <f>P40</f>
        <v>0</v>
      </c>
      <c r="Q49" s="246">
        <f t="shared" ref="Q49:S49" si="30">Q40</f>
        <v>0</v>
      </c>
      <c r="R49" s="246">
        <f t="shared" si="30"/>
        <v>0</v>
      </c>
      <c r="S49" s="247">
        <f t="shared" si="30"/>
        <v>0</v>
      </c>
      <c r="T49" s="264">
        <f>U49+V49+W49+X49</f>
        <v>0</v>
      </c>
      <c r="U49" s="264">
        <f>U40</f>
        <v>0</v>
      </c>
      <c r="V49" s="264">
        <f t="shared" ref="V49:X49" si="31">V40</f>
        <v>0</v>
      </c>
      <c r="W49" s="264">
        <f t="shared" si="31"/>
        <v>0</v>
      </c>
      <c r="X49" s="264">
        <f t="shared" si="31"/>
        <v>0</v>
      </c>
      <c r="Y49" s="264">
        <f>Z49+AA49+AB49+AC49</f>
        <v>0</v>
      </c>
      <c r="Z49" s="264">
        <f>Z40</f>
        <v>0</v>
      </c>
      <c r="AA49" s="264">
        <f t="shared" ref="AA49:AC49" si="32">AA40</f>
        <v>0</v>
      </c>
      <c r="AB49" s="264">
        <f t="shared" si="32"/>
        <v>0</v>
      </c>
      <c r="AC49" s="264">
        <f t="shared" si="32"/>
        <v>0</v>
      </c>
      <c r="AD49" s="264">
        <f>E49+J49+O49+T49+Y49</f>
        <v>988</v>
      </c>
      <c r="AE49" s="248"/>
      <c r="AF49" s="248"/>
      <c r="AG49" s="248"/>
      <c r="AH49" s="249"/>
    </row>
    <row r="50" spans="1:34" ht="42" customHeight="1" x14ac:dyDescent="0.2">
      <c r="A50" s="363" t="s">
        <v>1564</v>
      </c>
      <c r="B50" s="363"/>
      <c r="C50" s="363"/>
      <c r="D50" s="256"/>
      <c r="E50" s="264">
        <f t="shared" ref="E50:AD50" si="33">SUM(E37:E47)-E44-E42</f>
        <v>1585823</v>
      </c>
      <c r="F50" s="264">
        <f t="shared" si="33"/>
        <v>109922</v>
      </c>
      <c r="G50" s="264">
        <f t="shared" si="33"/>
        <v>1349108</v>
      </c>
      <c r="H50" s="264">
        <f t="shared" si="33"/>
        <v>126793</v>
      </c>
      <c r="I50" s="264">
        <f t="shared" si="33"/>
        <v>0</v>
      </c>
      <c r="J50" s="264">
        <f t="shared" si="33"/>
        <v>1601069</v>
      </c>
      <c r="K50" s="264">
        <f t="shared" si="33"/>
        <v>278865</v>
      </c>
      <c r="L50" s="264">
        <f t="shared" si="33"/>
        <v>1322204</v>
      </c>
      <c r="M50" s="264">
        <f t="shared" si="33"/>
        <v>0</v>
      </c>
      <c r="N50" s="264">
        <f t="shared" si="33"/>
        <v>0</v>
      </c>
      <c r="O50" s="264">
        <f t="shared" si="33"/>
        <v>846962</v>
      </c>
      <c r="P50" s="264">
        <f t="shared" si="33"/>
        <v>146962</v>
      </c>
      <c r="Q50" s="264">
        <f t="shared" si="33"/>
        <v>700000</v>
      </c>
      <c r="R50" s="264">
        <f t="shared" si="33"/>
        <v>0</v>
      </c>
      <c r="S50" s="264">
        <f t="shared" si="33"/>
        <v>0</v>
      </c>
      <c r="T50" s="264">
        <f t="shared" si="33"/>
        <v>840685</v>
      </c>
      <c r="U50" s="264">
        <f t="shared" si="33"/>
        <v>140685</v>
      </c>
      <c r="V50" s="264">
        <f t="shared" si="33"/>
        <v>700000</v>
      </c>
      <c r="W50" s="264">
        <f t="shared" si="33"/>
        <v>0</v>
      </c>
      <c r="X50" s="264">
        <f t="shared" si="33"/>
        <v>0</v>
      </c>
      <c r="Y50" s="264">
        <f t="shared" si="33"/>
        <v>5093433</v>
      </c>
      <c r="Z50" s="264">
        <f t="shared" si="33"/>
        <v>502006</v>
      </c>
      <c r="AA50" s="264">
        <f t="shared" si="33"/>
        <v>4591427</v>
      </c>
      <c r="AB50" s="264">
        <f t="shared" si="33"/>
        <v>0</v>
      </c>
      <c r="AC50" s="264">
        <f t="shared" si="33"/>
        <v>0</v>
      </c>
      <c r="AD50" s="264">
        <f t="shared" si="33"/>
        <v>9967972</v>
      </c>
      <c r="AE50" s="58">
        <f>F50+K50+P50+U50+Z50</f>
        <v>1178440</v>
      </c>
      <c r="AF50" s="58">
        <f>G50+L50+Q50+V50+AA50</f>
        <v>8662739</v>
      </c>
      <c r="AG50" s="58">
        <f>H50+M50+R50+W50+AB50</f>
        <v>126793</v>
      </c>
      <c r="AH50" s="58">
        <f>I50+N50+S50+X50+AC50</f>
        <v>0</v>
      </c>
    </row>
    <row r="51" spans="1:34" ht="42" customHeight="1" x14ac:dyDescent="0.2">
      <c r="A51" s="382" t="s">
        <v>813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</row>
    <row r="52" spans="1:34" ht="37.9" customHeight="1" x14ac:dyDescent="0.2">
      <c r="A52" s="381" t="s">
        <v>1170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</row>
    <row r="53" spans="1:34" ht="36" customHeight="1" x14ac:dyDescent="0.2">
      <c r="A53" s="392" t="s">
        <v>812</v>
      </c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</row>
    <row r="54" spans="1:34" ht="36.6" customHeight="1" outlineLevel="1" x14ac:dyDescent="0.2">
      <c r="A54" s="392" t="s">
        <v>222</v>
      </c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</row>
    <row r="55" spans="1:34" s="3" customFormat="1" ht="207.75" customHeight="1" outlineLevel="1" x14ac:dyDescent="0.2">
      <c r="A55" s="262">
        <v>26</v>
      </c>
      <c r="B55" s="256" t="s">
        <v>963</v>
      </c>
      <c r="C55" s="265" t="s">
        <v>185</v>
      </c>
      <c r="D55" s="257" t="s">
        <v>176</v>
      </c>
      <c r="E55" s="264">
        <f>F55+G55+H55+I55</f>
        <v>242392</v>
      </c>
      <c r="F55" s="263">
        <f>390702-125000-25030+1720</f>
        <v>242392</v>
      </c>
      <c r="G55" s="263">
        <v>0</v>
      </c>
      <c r="H55" s="263">
        <v>0</v>
      </c>
      <c r="I55" s="263">
        <v>0</v>
      </c>
      <c r="J55" s="315">
        <f>K55+L55+M55+N55</f>
        <v>221307</v>
      </c>
      <c r="K55" s="314">
        <v>221307</v>
      </c>
      <c r="L55" s="263">
        <v>0</v>
      </c>
      <c r="M55" s="263">
        <v>0</v>
      </c>
      <c r="N55" s="263">
        <v>0</v>
      </c>
      <c r="O55" s="264">
        <f>P55+Q55+R55+S55</f>
        <v>426468</v>
      </c>
      <c r="P55" s="263">
        <f>424611+1857</f>
        <v>426468</v>
      </c>
      <c r="Q55" s="263">
        <v>0</v>
      </c>
      <c r="R55" s="263">
        <v>0</v>
      </c>
      <c r="S55" s="263">
        <v>0</v>
      </c>
      <c r="T55" s="264">
        <f>U55+V55+W55+X55</f>
        <v>426468</v>
      </c>
      <c r="U55" s="263">
        <v>426468</v>
      </c>
      <c r="V55" s="263">
        <v>0</v>
      </c>
      <c r="W55" s="263">
        <v>0</v>
      </c>
      <c r="X55" s="263">
        <v>0</v>
      </c>
      <c r="Y55" s="264">
        <f>Z55+AA55+AB55+AC55</f>
        <v>422583</v>
      </c>
      <c r="Z55" s="263">
        <v>422583</v>
      </c>
      <c r="AA55" s="263">
        <v>0</v>
      </c>
      <c r="AB55" s="263">
        <v>0</v>
      </c>
      <c r="AC55" s="263">
        <v>0</v>
      </c>
      <c r="AD55" s="264">
        <f t="shared" ref="AD55:AH56" si="34">E55+J55+O55+T55+Y55</f>
        <v>1739218</v>
      </c>
      <c r="AE55" s="58">
        <f t="shared" si="34"/>
        <v>1739218</v>
      </c>
      <c r="AF55" s="58">
        <f t="shared" si="34"/>
        <v>0</v>
      </c>
      <c r="AG55" s="58">
        <f t="shared" si="34"/>
        <v>0</v>
      </c>
      <c r="AH55" s="58">
        <f t="shared" si="34"/>
        <v>0</v>
      </c>
    </row>
    <row r="56" spans="1:34" s="3" customFormat="1" ht="95.25" customHeight="1" outlineLevel="1" x14ac:dyDescent="0.2">
      <c r="A56" s="262">
        <v>27</v>
      </c>
      <c r="B56" s="256" t="s">
        <v>223</v>
      </c>
      <c r="C56" s="265" t="s">
        <v>185</v>
      </c>
      <c r="D56" s="257" t="s">
        <v>176</v>
      </c>
      <c r="E56" s="264">
        <v>846</v>
      </c>
      <c r="F56" s="263">
        <v>846</v>
      </c>
      <c r="G56" s="263">
        <v>0</v>
      </c>
      <c r="H56" s="263">
        <v>0</v>
      </c>
      <c r="I56" s="263">
        <v>0</v>
      </c>
      <c r="J56" s="264">
        <f>K56+L56+M56+N56</f>
        <v>846</v>
      </c>
      <c r="K56" s="263">
        <v>846</v>
      </c>
      <c r="L56" s="263">
        <v>0</v>
      </c>
      <c r="M56" s="263">
        <v>0</v>
      </c>
      <c r="N56" s="263">
        <v>0</v>
      </c>
      <c r="O56" s="264">
        <f>P56+Q56+R56+S56</f>
        <v>846</v>
      </c>
      <c r="P56" s="263">
        <v>846</v>
      </c>
      <c r="Q56" s="263">
        <v>0</v>
      </c>
      <c r="R56" s="263">
        <v>0</v>
      </c>
      <c r="S56" s="263">
        <v>0</v>
      </c>
      <c r="T56" s="264">
        <f>U56+V56+W56+X56</f>
        <v>846</v>
      </c>
      <c r="U56" s="263">
        <v>846</v>
      </c>
      <c r="V56" s="263">
        <v>0</v>
      </c>
      <c r="W56" s="263">
        <v>0</v>
      </c>
      <c r="X56" s="263">
        <v>0</v>
      </c>
      <c r="Y56" s="264">
        <f>Z56</f>
        <v>915</v>
      </c>
      <c r="Z56" s="263">
        <v>915</v>
      </c>
      <c r="AA56" s="263">
        <v>0</v>
      </c>
      <c r="AB56" s="263">
        <v>0</v>
      </c>
      <c r="AC56" s="263">
        <v>0</v>
      </c>
      <c r="AD56" s="264">
        <f t="shared" si="34"/>
        <v>4299</v>
      </c>
      <c r="AE56" s="58">
        <f t="shared" si="34"/>
        <v>4299</v>
      </c>
      <c r="AF56" s="58">
        <f t="shared" si="34"/>
        <v>0</v>
      </c>
      <c r="AG56" s="58">
        <f t="shared" si="34"/>
        <v>0</v>
      </c>
      <c r="AH56" s="58">
        <f t="shared" si="34"/>
        <v>0</v>
      </c>
    </row>
    <row r="57" spans="1:34" s="3" customFormat="1" ht="36.6" customHeight="1" outlineLevel="1" x14ac:dyDescent="0.2">
      <c r="A57" s="392" t="s">
        <v>224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59"/>
      <c r="AF57" s="37"/>
      <c r="AG57" s="37"/>
      <c r="AH57" s="37"/>
    </row>
    <row r="58" spans="1:34" s="3" customFormat="1" ht="96.6" customHeight="1" outlineLevel="1" x14ac:dyDescent="0.2">
      <c r="A58" s="262">
        <v>28</v>
      </c>
      <c r="B58" s="256" t="s">
        <v>225</v>
      </c>
      <c r="C58" s="265" t="s">
        <v>185</v>
      </c>
      <c r="D58" s="257" t="s">
        <v>176</v>
      </c>
      <c r="E58" s="264">
        <f>F58+G58+H58+I58</f>
        <v>29931</v>
      </c>
      <c r="F58" s="263">
        <f>30000-69</f>
        <v>29931</v>
      </c>
      <c r="G58" s="263">
        <v>0</v>
      </c>
      <c r="H58" s="263">
        <v>0</v>
      </c>
      <c r="I58" s="263">
        <v>0</v>
      </c>
      <c r="J58" s="264">
        <f>K58+L58+M58+N58</f>
        <v>30000</v>
      </c>
      <c r="K58" s="263">
        <v>30000</v>
      </c>
      <c r="L58" s="263">
        <v>0</v>
      </c>
      <c r="M58" s="263">
        <v>0</v>
      </c>
      <c r="N58" s="263">
        <v>0</v>
      </c>
      <c r="O58" s="264">
        <f>P58+Q58+R58+S58</f>
        <v>30000</v>
      </c>
      <c r="P58" s="263">
        <v>30000</v>
      </c>
      <c r="Q58" s="263">
        <v>0</v>
      </c>
      <c r="R58" s="263">
        <v>0</v>
      </c>
      <c r="S58" s="263">
        <v>0</v>
      </c>
      <c r="T58" s="264">
        <v>30000</v>
      </c>
      <c r="U58" s="263">
        <v>30000</v>
      </c>
      <c r="V58" s="263">
        <v>0</v>
      </c>
      <c r="W58" s="263">
        <v>0</v>
      </c>
      <c r="X58" s="263">
        <v>0</v>
      </c>
      <c r="Y58" s="264">
        <f>Z58+AA58</f>
        <v>32448</v>
      </c>
      <c r="Z58" s="263">
        <v>32448</v>
      </c>
      <c r="AA58" s="263">
        <v>0</v>
      </c>
      <c r="AB58" s="263">
        <v>0</v>
      </c>
      <c r="AC58" s="263">
        <v>0</v>
      </c>
      <c r="AD58" s="264">
        <f>E58+J58+O58+T58+Y58</f>
        <v>152379</v>
      </c>
      <c r="AE58" s="58">
        <f>F58+K58+P58+U58+Z58</f>
        <v>152379</v>
      </c>
      <c r="AF58" s="58">
        <f>G58+L58+Q58+V58+AA58</f>
        <v>0</v>
      </c>
      <c r="AG58" s="58">
        <f>H58+M58+R58+W58+AB58</f>
        <v>0</v>
      </c>
      <c r="AH58" s="58">
        <f>I58+N58+S58+X58+AC58</f>
        <v>0</v>
      </c>
    </row>
    <row r="59" spans="1:34" s="3" customFormat="1" ht="132.75" customHeight="1" outlineLevel="1" x14ac:dyDescent="0.2">
      <c r="A59" s="262">
        <v>29</v>
      </c>
      <c r="B59" s="256" t="s">
        <v>1002</v>
      </c>
      <c r="C59" s="265" t="s">
        <v>185</v>
      </c>
      <c r="D59" s="257" t="s">
        <v>1400</v>
      </c>
      <c r="E59" s="264">
        <f>F59+G59+H59+I59</f>
        <v>8312</v>
      </c>
      <c r="F59" s="263">
        <v>8312</v>
      </c>
      <c r="G59" s="263">
        <v>0</v>
      </c>
      <c r="H59" s="263">
        <v>0</v>
      </c>
      <c r="I59" s="263">
        <v>0</v>
      </c>
      <c r="J59" s="264">
        <f>K59+L59+M59+N59</f>
        <v>831</v>
      </c>
      <c r="K59" s="263">
        <v>831</v>
      </c>
      <c r="L59" s="263">
        <v>0</v>
      </c>
      <c r="M59" s="263">
        <v>0</v>
      </c>
      <c r="N59" s="263">
        <v>0</v>
      </c>
      <c r="O59" s="264">
        <f>P59+Q59+R59+S59</f>
        <v>0</v>
      </c>
      <c r="P59" s="263">
        <v>0</v>
      </c>
      <c r="Q59" s="263">
        <v>0</v>
      </c>
      <c r="R59" s="263">
        <v>0</v>
      </c>
      <c r="S59" s="263">
        <v>0</v>
      </c>
      <c r="T59" s="264">
        <f>U59+V59+W59+X59</f>
        <v>0</v>
      </c>
      <c r="U59" s="263">
        <v>0</v>
      </c>
      <c r="V59" s="263">
        <v>0</v>
      </c>
      <c r="W59" s="263">
        <v>0</v>
      </c>
      <c r="X59" s="263">
        <v>0</v>
      </c>
      <c r="Y59" s="264">
        <f>Z59+AA59+AB59+AC59</f>
        <v>0</v>
      </c>
      <c r="Z59" s="263">
        <v>0</v>
      </c>
      <c r="AA59" s="263">
        <v>0</v>
      </c>
      <c r="AB59" s="263">
        <v>0</v>
      </c>
      <c r="AC59" s="263">
        <v>0</v>
      </c>
      <c r="AD59" s="264">
        <f>E59+J59+O59+T59+Y59</f>
        <v>9143</v>
      </c>
      <c r="AE59" s="58"/>
      <c r="AF59" s="58"/>
      <c r="AG59" s="58"/>
      <c r="AH59" s="58"/>
    </row>
    <row r="60" spans="1:34" s="3" customFormat="1" ht="240" customHeight="1" outlineLevel="1" x14ac:dyDescent="0.2">
      <c r="A60" s="262">
        <v>30</v>
      </c>
      <c r="B60" s="256" t="s">
        <v>1300</v>
      </c>
      <c r="C60" s="265" t="s">
        <v>185</v>
      </c>
      <c r="D60" s="257">
        <v>2021</v>
      </c>
      <c r="E60" s="264">
        <f>F60+G60+H60+I60</f>
        <v>111</v>
      </c>
      <c r="F60" s="263">
        <f>625-257-257</f>
        <v>111</v>
      </c>
      <c r="G60" s="263">
        <v>0</v>
      </c>
      <c r="H60" s="263">
        <v>0</v>
      </c>
      <c r="I60" s="263">
        <v>0</v>
      </c>
      <c r="J60" s="264">
        <f>K60+L60+M60+N60</f>
        <v>0</v>
      </c>
      <c r="K60" s="263">
        <v>0</v>
      </c>
      <c r="L60" s="263">
        <v>0</v>
      </c>
      <c r="M60" s="263">
        <v>0</v>
      </c>
      <c r="N60" s="263">
        <v>0</v>
      </c>
      <c r="O60" s="264">
        <f>P60+Q60+R60+S60</f>
        <v>0</v>
      </c>
      <c r="P60" s="263">
        <v>0</v>
      </c>
      <c r="Q60" s="263">
        <v>0</v>
      </c>
      <c r="R60" s="263">
        <v>0</v>
      </c>
      <c r="S60" s="263">
        <v>0</v>
      </c>
      <c r="T60" s="264">
        <f>U60+V60+W60+X60</f>
        <v>0</v>
      </c>
      <c r="U60" s="263">
        <v>0</v>
      </c>
      <c r="V60" s="263">
        <v>0</v>
      </c>
      <c r="W60" s="263">
        <v>0</v>
      </c>
      <c r="X60" s="263">
        <v>0</v>
      </c>
      <c r="Y60" s="264">
        <f>Z60+AA60+AB60+AC60</f>
        <v>0</v>
      </c>
      <c r="Z60" s="263">
        <v>0</v>
      </c>
      <c r="AA60" s="263">
        <v>0</v>
      </c>
      <c r="AB60" s="263">
        <v>0</v>
      </c>
      <c r="AC60" s="263">
        <v>0</v>
      </c>
      <c r="AD60" s="264">
        <f>E60+J60+O60+T60+Y60</f>
        <v>111</v>
      </c>
      <c r="AE60" s="58"/>
      <c r="AF60" s="58"/>
      <c r="AG60" s="58"/>
      <c r="AH60" s="58"/>
    </row>
    <row r="61" spans="1:34" s="3" customFormat="1" ht="112.15" customHeight="1" outlineLevel="1" x14ac:dyDescent="0.2">
      <c r="A61" s="262">
        <v>31</v>
      </c>
      <c r="B61" s="256" t="s">
        <v>1358</v>
      </c>
      <c r="C61" s="265" t="s">
        <v>185</v>
      </c>
      <c r="D61" s="257">
        <v>2021</v>
      </c>
      <c r="E61" s="264">
        <f>F61+G61+H61+I61</f>
        <v>269</v>
      </c>
      <c r="F61" s="263">
        <v>269</v>
      </c>
      <c r="G61" s="263">
        <v>0</v>
      </c>
      <c r="H61" s="263">
        <v>0</v>
      </c>
      <c r="I61" s="263">
        <v>0</v>
      </c>
      <c r="J61" s="264">
        <f>K61+L61+M61+N61</f>
        <v>0</v>
      </c>
      <c r="K61" s="263">
        <v>0</v>
      </c>
      <c r="L61" s="263">
        <v>0</v>
      </c>
      <c r="M61" s="263">
        <v>0</v>
      </c>
      <c r="N61" s="263">
        <v>0</v>
      </c>
      <c r="O61" s="264">
        <f>P61+Q61+R61+S61</f>
        <v>0</v>
      </c>
      <c r="P61" s="263">
        <v>0</v>
      </c>
      <c r="Q61" s="263">
        <v>0</v>
      </c>
      <c r="R61" s="263">
        <v>0</v>
      </c>
      <c r="S61" s="263">
        <v>0</v>
      </c>
      <c r="T61" s="264">
        <f>U61+V61+W61+X61</f>
        <v>0</v>
      </c>
      <c r="U61" s="263">
        <v>0</v>
      </c>
      <c r="V61" s="263">
        <v>0</v>
      </c>
      <c r="W61" s="263">
        <v>0</v>
      </c>
      <c r="X61" s="263">
        <v>0</v>
      </c>
      <c r="Y61" s="264">
        <f>Z61+AA61+AB61+AC61</f>
        <v>0</v>
      </c>
      <c r="Z61" s="263">
        <v>0</v>
      </c>
      <c r="AA61" s="263">
        <v>0</v>
      </c>
      <c r="AB61" s="263">
        <v>0</v>
      </c>
      <c r="AC61" s="263">
        <v>0</v>
      </c>
      <c r="AD61" s="264">
        <f>E61+J61+O61+T61+Y61</f>
        <v>269</v>
      </c>
      <c r="AE61" s="58"/>
      <c r="AF61" s="58"/>
      <c r="AG61" s="58"/>
      <c r="AH61" s="58"/>
    </row>
    <row r="62" spans="1:34" s="3" customFormat="1" ht="39" customHeight="1" outlineLevel="1" x14ac:dyDescent="0.2">
      <c r="A62" s="383" t="s">
        <v>226</v>
      </c>
      <c r="B62" s="383"/>
      <c r="C62" s="383"/>
      <c r="D62" s="20"/>
      <c r="E62" s="264">
        <f>SUM(E55:E61)</f>
        <v>281861</v>
      </c>
      <c r="F62" s="264">
        <f t="shared" ref="F62:AD62" si="35">SUM(F55:F61)</f>
        <v>281861</v>
      </c>
      <c r="G62" s="264">
        <f t="shared" si="35"/>
        <v>0</v>
      </c>
      <c r="H62" s="264">
        <f t="shared" si="35"/>
        <v>0</v>
      </c>
      <c r="I62" s="264">
        <f t="shared" si="35"/>
        <v>0</v>
      </c>
      <c r="J62" s="264">
        <f t="shared" si="35"/>
        <v>252984</v>
      </c>
      <c r="K62" s="264">
        <f t="shared" si="35"/>
        <v>252984</v>
      </c>
      <c r="L62" s="264">
        <f t="shared" si="35"/>
        <v>0</v>
      </c>
      <c r="M62" s="264">
        <f t="shared" si="35"/>
        <v>0</v>
      </c>
      <c r="N62" s="264">
        <f t="shared" si="35"/>
        <v>0</v>
      </c>
      <c r="O62" s="264">
        <f t="shared" si="35"/>
        <v>457314</v>
      </c>
      <c r="P62" s="264">
        <f t="shared" si="35"/>
        <v>457314</v>
      </c>
      <c r="Q62" s="264">
        <f t="shared" si="35"/>
        <v>0</v>
      </c>
      <c r="R62" s="264">
        <f t="shared" si="35"/>
        <v>0</v>
      </c>
      <c r="S62" s="264">
        <f t="shared" si="35"/>
        <v>0</v>
      </c>
      <c r="T62" s="264">
        <f t="shared" si="35"/>
        <v>457314</v>
      </c>
      <c r="U62" s="264">
        <f t="shared" si="35"/>
        <v>457314</v>
      </c>
      <c r="V62" s="264">
        <f t="shared" si="35"/>
        <v>0</v>
      </c>
      <c r="W62" s="264">
        <f t="shared" si="35"/>
        <v>0</v>
      </c>
      <c r="X62" s="264">
        <f t="shared" si="35"/>
        <v>0</v>
      </c>
      <c r="Y62" s="264">
        <f t="shared" si="35"/>
        <v>455946</v>
      </c>
      <c r="Z62" s="264">
        <f t="shared" si="35"/>
        <v>455946</v>
      </c>
      <c r="AA62" s="264">
        <f t="shared" si="35"/>
        <v>0</v>
      </c>
      <c r="AB62" s="264">
        <f t="shared" si="35"/>
        <v>0</v>
      </c>
      <c r="AC62" s="264">
        <f t="shared" si="35"/>
        <v>0</v>
      </c>
      <c r="AD62" s="264">
        <f t="shared" si="35"/>
        <v>1905419</v>
      </c>
      <c r="AE62" s="58">
        <f>F62+K62+P62+U62+Z62</f>
        <v>1905419</v>
      </c>
      <c r="AF62" s="58">
        <f>G62+L62+Q62+V62+AA62</f>
        <v>0</v>
      </c>
      <c r="AG62" s="58">
        <f>H62+M62+R62+W62+AB62</f>
        <v>0</v>
      </c>
      <c r="AH62" s="58">
        <f>I62+N62+S62+X62+AC62</f>
        <v>0</v>
      </c>
    </row>
    <row r="63" spans="1:34" s="3" customFormat="1" ht="39" customHeight="1" outlineLevel="1" x14ac:dyDescent="0.2">
      <c r="A63" s="382" t="s">
        <v>702</v>
      </c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60"/>
      <c r="AF63" s="60"/>
      <c r="AG63" s="60"/>
      <c r="AH63" s="60"/>
    </row>
    <row r="64" spans="1:34" s="60" customFormat="1" ht="38.450000000000003" customHeight="1" outlineLevel="1" x14ac:dyDescent="0.2">
      <c r="A64" s="393" t="s">
        <v>775</v>
      </c>
      <c r="B64" s="393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"/>
      <c r="AF64" s="3"/>
      <c r="AG64" s="3"/>
      <c r="AH64" s="3"/>
    </row>
    <row r="65" spans="1:16384" s="3" customFormat="1" ht="34.15" customHeight="1" x14ac:dyDescent="0.2">
      <c r="A65" s="392" t="s">
        <v>180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61"/>
      <c r="AF65" s="61"/>
      <c r="AG65" s="61"/>
      <c r="AH65" s="61"/>
    </row>
    <row r="66" spans="1:16384" s="3" customFormat="1" ht="42" customHeight="1" x14ac:dyDescent="0.2">
      <c r="A66" s="392" t="s">
        <v>179</v>
      </c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61"/>
      <c r="AF66" s="61"/>
      <c r="AG66" s="61"/>
      <c r="AH66" s="61"/>
    </row>
    <row r="67" spans="1:16384" s="3" customFormat="1" ht="96" customHeight="1" x14ac:dyDescent="0.2">
      <c r="A67" s="262">
        <v>32</v>
      </c>
      <c r="B67" s="257" t="s">
        <v>178</v>
      </c>
      <c r="C67" s="265" t="s">
        <v>177</v>
      </c>
      <c r="D67" s="257" t="s">
        <v>176</v>
      </c>
      <c r="E67" s="264">
        <f>F67+G67+H67+I67</f>
        <v>112</v>
      </c>
      <c r="F67" s="263">
        <v>0</v>
      </c>
      <c r="G67" s="263">
        <v>0</v>
      </c>
      <c r="H67" s="263">
        <v>0</v>
      </c>
      <c r="I67" s="263">
        <v>112</v>
      </c>
      <c r="J67" s="264">
        <f>K67+L67+M67+N67</f>
        <v>112</v>
      </c>
      <c r="K67" s="263">
        <v>0</v>
      </c>
      <c r="L67" s="263">
        <v>0</v>
      </c>
      <c r="M67" s="263">
        <v>0</v>
      </c>
      <c r="N67" s="263">
        <v>112</v>
      </c>
      <c r="O67" s="264">
        <f>P67+Q67+R67+S67</f>
        <v>112</v>
      </c>
      <c r="P67" s="263">
        <v>0</v>
      </c>
      <c r="Q67" s="263">
        <v>0</v>
      </c>
      <c r="R67" s="263">
        <v>0</v>
      </c>
      <c r="S67" s="263">
        <v>112</v>
      </c>
      <c r="T67" s="264">
        <f>U67+V67+W67+X67</f>
        <v>112</v>
      </c>
      <c r="U67" s="263">
        <v>0</v>
      </c>
      <c r="V67" s="263">
        <v>0</v>
      </c>
      <c r="W67" s="263">
        <v>0</v>
      </c>
      <c r="X67" s="263">
        <v>112</v>
      </c>
      <c r="Y67" s="264">
        <f>Z67+AA67+AB67+AC67</f>
        <v>112</v>
      </c>
      <c r="Z67" s="263">
        <v>0</v>
      </c>
      <c r="AA67" s="263">
        <v>0</v>
      </c>
      <c r="AB67" s="263">
        <v>0</v>
      </c>
      <c r="AC67" s="263">
        <v>112</v>
      </c>
      <c r="AD67" s="264">
        <f>E67+J67+O67+T67+Y67</f>
        <v>560</v>
      </c>
    </row>
    <row r="68" spans="1:16384" s="3" customFormat="1" ht="31.5" customHeight="1" x14ac:dyDescent="0.2">
      <c r="A68" s="382" t="s">
        <v>786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</row>
    <row r="69" spans="1:16384" s="37" customFormat="1" ht="171" customHeight="1" x14ac:dyDescent="0.2">
      <c r="A69" s="262">
        <v>33</v>
      </c>
      <c r="B69" s="206" t="s">
        <v>1348</v>
      </c>
      <c r="C69" s="207" t="s">
        <v>177</v>
      </c>
      <c r="D69" s="208" t="s">
        <v>1401</v>
      </c>
      <c r="E69" s="209">
        <f>F69+G69+H69+I69</f>
        <v>17888</v>
      </c>
      <c r="F69" s="210">
        <v>17888</v>
      </c>
      <c r="G69" s="210">
        <v>0</v>
      </c>
      <c r="H69" s="210">
        <v>0</v>
      </c>
      <c r="I69" s="210">
        <v>0</v>
      </c>
      <c r="J69" s="209">
        <f>K69+L69+M69+N69</f>
        <v>11647</v>
      </c>
      <c r="K69" s="210">
        <v>11647</v>
      </c>
      <c r="L69" s="210">
        <v>0</v>
      </c>
      <c r="M69" s="210">
        <v>0</v>
      </c>
      <c r="N69" s="210">
        <v>0</v>
      </c>
      <c r="O69" s="209">
        <f>P69</f>
        <v>11647</v>
      </c>
      <c r="P69" s="210">
        <v>11647</v>
      </c>
      <c r="Q69" s="210">
        <v>0</v>
      </c>
      <c r="R69" s="210">
        <v>0</v>
      </c>
      <c r="S69" s="210">
        <v>0</v>
      </c>
      <c r="T69" s="209">
        <f>U69+V69+W69+X69</f>
        <v>11647</v>
      </c>
      <c r="U69" s="210">
        <v>11647</v>
      </c>
      <c r="V69" s="210">
        <v>0</v>
      </c>
      <c r="W69" s="210">
        <v>0</v>
      </c>
      <c r="X69" s="210">
        <v>0</v>
      </c>
      <c r="Y69" s="209">
        <f>Z69+AA69+AB69+AC69</f>
        <v>0</v>
      </c>
      <c r="Z69" s="210">
        <v>0</v>
      </c>
      <c r="AA69" s="210">
        <v>0</v>
      </c>
      <c r="AB69" s="210">
        <v>0</v>
      </c>
      <c r="AC69" s="210">
        <v>0</v>
      </c>
      <c r="AD69" s="209">
        <f>E69+J69+O69+T69+Y69</f>
        <v>52829</v>
      </c>
      <c r="AE69" s="3"/>
      <c r="AF69" s="3"/>
      <c r="AG69" s="3"/>
      <c r="AH69" s="3"/>
    </row>
    <row r="70" spans="1:16384" s="37" customFormat="1" ht="399.75" customHeight="1" x14ac:dyDescent="0.2">
      <c r="A70" s="262">
        <v>34</v>
      </c>
      <c r="B70" s="206" t="s">
        <v>1347</v>
      </c>
      <c r="C70" s="207" t="s">
        <v>177</v>
      </c>
      <c r="D70" s="208">
        <v>2021</v>
      </c>
      <c r="E70" s="209">
        <f>F70+G70+H70+I70</f>
        <v>29008</v>
      </c>
      <c r="F70" s="210">
        <v>290</v>
      </c>
      <c r="G70" s="210">
        <v>28718</v>
      </c>
      <c r="H70" s="210">
        <v>0</v>
      </c>
      <c r="I70" s="210">
        <v>0</v>
      </c>
      <c r="J70" s="209">
        <f>K70+L70+M70+N70</f>
        <v>43516</v>
      </c>
      <c r="K70" s="210">
        <v>435</v>
      </c>
      <c r="L70" s="210">
        <v>43081</v>
      </c>
      <c r="M70" s="210">
        <v>0</v>
      </c>
      <c r="N70" s="210">
        <v>0</v>
      </c>
      <c r="O70" s="209">
        <v>0</v>
      </c>
      <c r="P70" s="210">
        <v>0</v>
      </c>
      <c r="Q70" s="210">
        <v>0</v>
      </c>
      <c r="R70" s="210">
        <v>0</v>
      </c>
      <c r="S70" s="210">
        <v>0</v>
      </c>
      <c r="T70" s="209">
        <f>U70+V70+W70+X70</f>
        <v>0</v>
      </c>
      <c r="U70" s="210">
        <v>0</v>
      </c>
      <c r="V70" s="210">
        <v>0</v>
      </c>
      <c r="W70" s="210">
        <v>0</v>
      </c>
      <c r="X70" s="210">
        <v>0</v>
      </c>
      <c r="Y70" s="209">
        <f>Z70+AA70+AB70+AC70</f>
        <v>0</v>
      </c>
      <c r="Z70" s="210">
        <v>0</v>
      </c>
      <c r="AA70" s="210">
        <v>0</v>
      </c>
      <c r="AB70" s="210">
        <v>0</v>
      </c>
      <c r="AC70" s="210">
        <v>0</v>
      </c>
      <c r="AD70" s="209">
        <f>E70+J70+O70+T70+Y70</f>
        <v>72524</v>
      </c>
      <c r="AE70" s="3"/>
      <c r="AF70" s="3"/>
      <c r="AG70" s="3"/>
      <c r="AH70" s="3"/>
    </row>
    <row r="71" spans="1:16384" s="37" customFormat="1" ht="86.45" customHeight="1" x14ac:dyDescent="0.2">
      <c r="A71" s="262">
        <v>35</v>
      </c>
      <c r="B71" s="62" t="s">
        <v>1204</v>
      </c>
      <c r="C71" s="265" t="s">
        <v>177</v>
      </c>
      <c r="D71" s="257" t="s">
        <v>784</v>
      </c>
      <c r="E71" s="264">
        <v>0</v>
      </c>
      <c r="F71" s="263">
        <v>0</v>
      </c>
      <c r="G71" s="263">
        <v>0</v>
      </c>
      <c r="H71" s="263">
        <v>0</v>
      </c>
      <c r="I71" s="263">
        <v>0</v>
      </c>
      <c r="J71" s="264">
        <v>0</v>
      </c>
      <c r="K71" s="263">
        <v>0</v>
      </c>
      <c r="L71" s="263">
        <v>0</v>
      </c>
      <c r="M71" s="263">
        <v>0</v>
      </c>
      <c r="N71" s="263">
        <v>0</v>
      </c>
      <c r="O71" s="264">
        <v>0</v>
      </c>
      <c r="P71" s="263">
        <v>0</v>
      </c>
      <c r="Q71" s="263">
        <v>0</v>
      </c>
      <c r="R71" s="263">
        <v>0</v>
      </c>
      <c r="S71" s="263">
        <v>0</v>
      </c>
      <c r="T71" s="264">
        <v>0</v>
      </c>
      <c r="U71" s="263">
        <v>0</v>
      </c>
      <c r="V71" s="263">
        <v>0</v>
      </c>
      <c r="W71" s="263">
        <v>0</v>
      </c>
      <c r="X71" s="263">
        <v>0</v>
      </c>
      <c r="Y71" s="264">
        <f>Z71+AA71+AB71+AC71</f>
        <v>26409</v>
      </c>
      <c r="Z71" s="263">
        <f>26509-100</f>
        <v>26409</v>
      </c>
      <c r="AA71" s="263">
        <v>0</v>
      </c>
      <c r="AB71" s="263">
        <v>0</v>
      </c>
      <c r="AC71" s="263">
        <v>0</v>
      </c>
      <c r="AD71" s="264">
        <f>E71+J71+O71+T71+Y71</f>
        <v>26409</v>
      </c>
      <c r="AE71" s="3"/>
      <c r="AF71" s="3"/>
      <c r="AG71" s="3"/>
      <c r="AH71" s="3"/>
    </row>
    <row r="72" spans="1:16384" s="37" customFormat="1" ht="136.9" customHeight="1" x14ac:dyDescent="0.2">
      <c r="A72" s="262">
        <v>36</v>
      </c>
      <c r="B72" s="62" t="s">
        <v>774</v>
      </c>
      <c r="C72" s="257" t="s">
        <v>177</v>
      </c>
      <c r="D72" s="257" t="s">
        <v>176</v>
      </c>
      <c r="E72" s="264">
        <f>F72+G72+H72+I72</f>
        <v>214462</v>
      </c>
      <c r="F72" s="263">
        <f>214652+100-290</f>
        <v>214462</v>
      </c>
      <c r="G72" s="263">
        <v>0</v>
      </c>
      <c r="H72" s="263">
        <v>0</v>
      </c>
      <c r="I72" s="263">
        <v>0</v>
      </c>
      <c r="J72" s="264">
        <f>K72+L72+M72+N72</f>
        <v>258252</v>
      </c>
      <c r="K72" s="263">
        <v>214752</v>
      </c>
      <c r="L72" s="314">
        <v>43500</v>
      </c>
      <c r="M72" s="314">
        <v>0</v>
      </c>
      <c r="N72" s="314">
        <v>0</v>
      </c>
      <c r="O72" s="315">
        <f>P72+Q72+R72+S72</f>
        <v>258252</v>
      </c>
      <c r="P72" s="314">
        <v>214752</v>
      </c>
      <c r="Q72" s="314">
        <v>43500</v>
      </c>
      <c r="R72" s="314">
        <v>0</v>
      </c>
      <c r="S72" s="314">
        <v>0</v>
      </c>
      <c r="T72" s="315">
        <f>U72+V72+W72+X72</f>
        <v>258252</v>
      </c>
      <c r="U72" s="314">
        <v>214752</v>
      </c>
      <c r="V72" s="314">
        <v>43500</v>
      </c>
      <c r="W72" s="263">
        <v>0</v>
      </c>
      <c r="X72" s="263">
        <v>0</v>
      </c>
      <c r="Y72" s="264">
        <f>Z72+AA72+AB72+AC72</f>
        <v>214752</v>
      </c>
      <c r="Z72" s="263">
        <f>214652+100</f>
        <v>214752</v>
      </c>
      <c r="AA72" s="263">
        <v>0</v>
      </c>
      <c r="AB72" s="263">
        <v>0</v>
      </c>
      <c r="AC72" s="263">
        <v>0</v>
      </c>
      <c r="AD72" s="264">
        <f>E72+J72+O72+T72+Y72</f>
        <v>1203970</v>
      </c>
      <c r="AE72" s="3"/>
      <c r="AF72" s="3"/>
      <c r="AG72" s="3"/>
      <c r="AH72" s="3"/>
    </row>
    <row r="73" spans="1:16384" s="37" customFormat="1" ht="39" customHeight="1" x14ac:dyDescent="0.2">
      <c r="A73" s="382" t="s">
        <v>940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71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2"/>
      <c r="BG73" s="372"/>
      <c r="BH73" s="373"/>
      <c r="BI73" s="371"/>
      <c r="BJ73" s="372"/>
      <c r="BK73" s="372"/>
      <c r="BL73" s="372"/>
      <c r="BM73" s="372"/>
      <c r="BN73" s="372"/>
      <c r="BO73" s="372"/>
      <c r="BP73" s="372"/>
      <c r="BQ73" s="372"/>
      <c r="BR73" s="372"/>
      <c r="BS73" s="372"/>
      <c r="BT73" s="372"/>
      <c r="BU73" s="372"/>
      <c r="BV73" s="372"/>
      <c r="BW73" s="372"/>
      <c r="BX73" s="372"/>
      <c r="BY73" s="372"/>
      <c r="BZ73" s="372"/>
      <c r="CA73" s="372"/>
      <c r="CB73" s="372"/>
      <c r="CC73" s="372"/>
      <c r="CD73" s="372"/>
      <c r="CE73" s="372"/>
      <c r="CF73" s="372"/>
      <c r="CG73" s="372"/>
      <c r="CH73" s="372"/>
      <c r="CI73" s="372"/>
      <c r="CJ73" s="372"/>
      <c r="CK73" s="372"/>
      <c r="CL73" s="373"/>
      <c r="CM73" s="371"/>
      <c r="CN73" s="372"/>
      <c r="CO73" s="372"/>
      <c r="CP73" s="372"/>
      <c r="CQ73" s="372"/>
      <c r="CR73" s="372"/>
      <c r="CS73" s="372"/>
      <c r="CT73" s="372"/>
      <c r="CU73" s="372"/>
      <c r="CV73" s="372"/>
      <c r="CW73" s="372"/>
      <c r="CX73" s="372"/>
      <c r="CY73" s="372"/>
      <c r="CZ73" s="372"/>
      <c r="DA73" s="372"/>
      <c r="DB73" s="372"/>
      <c r="DC73" s="372"/>
      <c r="DD73" s="372"/>
      <c r="DE73" s="372"/>
      <c r="DF73" s="372"/>
      <c r="DG73" s="372"/>
      <c r="DH73" s="372"/>
      <c r="DI73" s="372"/>
      <c r="DJ73" s="372"/>
      <c r="DK73" s="372"/>
      <c r="DL73" s="372"/>
      <c r="DM73" s="372"/>
      <c r="DN73" s="372"/>
      <c r="DO73" s="372"/>
      <c r="DP73" s="373"/>
      <c r="DQ73" s="371"/>
      <c r="DR73" s="372"/>
      <c r="DS73" s="372"/>
      <c r="DT73" s="372"/>
      <c r="DU73" s="372"/>
      <c r="DV73" s="372"/>
      <c r="DW73" s="372"/>
      <c r="DX73" s="372"/>
      <c r="DY73" s="372"/>
      <c r="DZ73" s="372"/>
      <c r="EA73" s="372"/>
      <c r="EB73" s="372"/>
      <c r="EC73" s="372"/>
      <c r="ED73" s="372"/>
      <c r="EE73" s="372"/>
      <c r="EF73" s="372"/>
      <c r="EG73" s="372"/>
      <c r="EH73" s="372"/>
      <c r="EI73" s="372"/>
      <c r="EJ73" s="372"/>
      <c r="EK73" s="372"/>
      <c r="EL73" s="372"/>
      <c r="EM73" s="372"/>
      <c r="EN73" s="372"/>
      <c r="EO73" s="372"/>
      <c r="EP73" s="372"/>
      <c r="EQ73" s="372"/>
      <c r="ER73" s="372"/>
      <c r="ES73" s="372"/>
      <c r="ET73" s="373"/>
      <c r="EU73" s="371"/>
      <c r="EV73" s="372"/>
      <c r="EW73" s="372"/>
      <c r="EX73" s="372"/>
      <c r="EY73" s="372"/>
      <c r="EZ73" s="372"/>
      <c r="FA73" s="372"/>
      <c r="FB73" s="372"/>
      <c r="FC73" s="372"/>
      <c r="FD73" s="372"/>
      <c r="FE73" s="372"/>
      <c r="FF73" s="372"/>
      <c r="FG73" s="372"/>
      <c r="FH73" s="372"/>
      <c r="FI73" s="372"/>
      <c r="FJ73" s="372"/>
      <c r="FK73" s="372"/>
      <c r="FL73" s="372"/>
      <c r="FM73" s="372"/>
      <c r="FN73" s="372"/>
      <c r="FO73" s="372"/>
      <c r="FP73" s="372"/>
      <c r="FQ73" s="372"/>
      <c r="FR73" s="372"/>
      <c r="FS73" s="372"/>
      <c r="FT73" s="372"/>
      <c r="FU73" s="372"/>
      <c r="FV73" s="372"/>
      <c r="FW73" s="372"/>
      <c r="FX73" s="373"/>
      <c r="FY73" s="371"/>
      <c r="FZ73" s="372"/>
      <c r="GA73" s="372"/>
      <c r="GB73" s="372"/>
      <c r="GC73" s="372"/>
      <c r="GD73" s="372"/>
      <c r="GE73" s="372"/>
      <c r="GF73" s="372"/>
      <c r="GG73" s="372"/>
      <c r="GH73" s="372"/>
      <c r="GI73" s="372"/>
      <c r="GJ73" s="372"/>
      <c r="GK73" s="372"/>
      <c r="GL73" s="372"/>
      <c r="GM73" s="372"/>
      <c r="GN73" s="372"/>
      <c r="GO73" s="372"/>
      <c r="GP73" s="372"/>
      <c r="GQ73" s="372"/>
      <c r="GR73" s="372"/>
      <c r="GS73" s="372"/>
      <c r="GT73" s="372"/>
      <c r="GU73" s="372"/>
      <c r="GV73" s="372"/>
      <c r="GW73" s="372"/>
      <c r="GX73" s="372"/>
      <c r="GY73" s="372"/>
      <c r="GZ73" s="372"/>
      <c r="HA73" s="372"/>
      <c r="HB73" s="373"/>
      <c r="HC73" s="371"/>
      <c r="HD73" s="372"/>
      <c r="HE73" s="372"/>
      <c r="HF73" s="372"/>
      <c r="HG73" s="372"/>
      <c r="HH73" s="372"/>
      <c r="HI73" s="372"/>
      <c r="HJ73" s="372"/>
      <c r="HK73" s="372"/>
      <c r="HL73" s="372"/>
      <c r="HM73" s="372"/>
      <c r="HN73" s="372"/>
      <c r="HO73" s="372"/>
      <c r="HP73" s="372"/>
      <c r="HQ73" s="372"/>
      <c r="HR73" s="372"/>
      <c r="HS73" s="372"/>
      <c r="HT73" s="372"/>
      <c r="HU73" s="372"/>
      <c r="HV73" s="372"/>
      <c r="HW73" s="372"/>
      <c r="HX73" s="372"/>
      <c r="HY73" s="372"/>
      <c r="HZ73" s="372"/>
      <c r="IA73" s="372"/>
      <c r="IB73" s="372"/>
      <c r="IC73" s="372"/>
      <c r="ID73" s="372"/>
      <c r="IE73" s="372"/>
      <c r="IF73" s="373"/>
      <c r="IG73" s="371"/>
      <c r="IH73" s="372"/>
      <c r="II73" s="372"/>
      <c r="IJ73" s="372"/>
      <c r="IK73" s="372"/>
      <c r="IL73" s="372"/>
      <c r="IM73" s="372"/>
      <c r="IN73" s="372"/>
      <c r="IO73" s="372"/>
      <c r="IP73" s="372"/>
      <c r="IQ73" s="372"/>
      <c r="IR73" s="372"/>
      <c r="IS73" s="372"/>
      <c r="IT73" s="372"/>
      <c r="IU73" s="372"/>
      <c r="IV73" s="372"/>
      <c r="IW73" s="372"/>
      <c r="IX73" s="372"/>
      <c r="IY73" s="372"/>
      <c r="IZ73" s="372"/>
      <c r="JA73" s="372"/>
      <c r="JB73" s="372"/>
      <c r="JC73" s="372"/>
      <c r="JD73" s="372"/>
      <c r="JE73" s="372"/>
      <c r="JF73" s="372"/>
      <c r="JG73" s="372"/>
      <c r="JH73" s="372"/>
      <c r="JI73" s="372"/>
      <c r="JJ73" s="373"/>
      <c r="JK73" s="371"/>
      <c r="JL73" s="372"/>
      <c r="JM73" s="372"/>
      <c r="JN73" s="372"/>
      <c r="JO73" s="372"/>
      <c r="JP73" s="372"/>
      <c r="JQ73" s="372"/>
      <c r="JR73" s="372"/>
      <c r="JS73" s="372"/>
      <c r="JT73" s="372"/>
      <c r="JU73" s="372"/>
      <c r="JV73" s="372"/>
      <c r="JW73" s="372"/>
      <c r="JX73" s="372"/>
      <c r="JY73" s="372"/>
      <c r="JZ73" s="372"/>
      <c r="KA73" s="372"/>
      <c r="KB73" s="372"/>
      <c r="KC73" s="372"/>
      <c r="KD73" s="372"/>
      <c r="KE73" s="372"/>
      <c r="KF73" s="372"/>
      <c r="KG73" s="372"/>
      <c r="KH73" s="372"/>
      <c r="KI73" s="372"/>
      <c r="KJ73" s="372"/>
      <c r="KK73" s="372"/>
      <c r="KL73" s="372"/>
      <c r="KM73" s="372"/>
      <c r="KN73" s="373"/>
      <c r="KO73" s="371"/>
      <c r="KP73" s="372"/>
      <c r="KQ73" s="372"/>
      <c r="KR73" s="372"/>
      <c r="KS73" s="372"/>
      <c r="KT73" s="372"/>
      <c r="KU73" s="372"/>
      <c r="KV73" s="372"/>
      <c r="KW73" s="372"/>
      <c r="KX73" s="372"/>
      <c r="KY73" s="372"/>
      <c r="KZ73" s="372"/>
      <c r="LA73" s="372"/>
      <c r="LB73" s="372"/>
      <c r="LC73" s="372"/>
      <c r="LD73" s="372"/>
      <c r="LE73" s="372"/>
      <c r="LF73" s="372"/>
      <c r="LG73" s="372"/>
      <c r="LH73" s="372"/>
      <c r="LI73" s="372"/>
      <c r="LJ73" s="372"/>
      <c r="LK73" s="372"/>
      <c r="LL73" s="372"/>
      <c r="LM73" s="372"/>
      <c r="LN73" s="372"/>
      <c r="LO73" s="372"/>
      <c r="LP73" s="372"/>
      <c r="LQ73" s="372"/>
      <c r="LR73" s="373"/>
      <c r="LS73" s="371"/>
      <c r="LT73" s="372"/>
      <c r="LU73" s="372"/>
      <c r="LV73" s="372"/>
      <c r="LW73" s="372"/>
      <c r="LX73" s="372"/>
      <c r="LY73" s="372"/>
      <c r="LZ73" s="372"/>
      <c r="MA73" s="372"/>
      <c r="MB73" s="372"/>
      <c r="MC73" s="372"/>
      <c r="MD73" s="372"/>
      <c r="ME73" s="372"/>
      <c r="MF73" s="372"/>
      <c r="MG73" s="372"/>
      <c r="MH73" s="372"/>
      <c r="MI73" s="372"/>
      <c r="MJ73" s="372"/>
      <c r="MK73" s="372"/>
      <c r="ML73" s="372"/>
      <c r="MM73" s="372"/>
      <c r="MN73" s="372"/>
      <c r="MO73" s="372"/>
      <c r="MP73" s="372"/>
      <c r="MQ73" s="372"/>
      <c r="MR73" s="372"/>
      <c r="MS73" s="372"/>
      <c r="MT73" s="372"/>
      <c r="MU73" s="372"/>
      <c r="MV73" s="373"/>
      <c r="MW73" s="371"/>
      <c r="MX73" s="372"/>
      <c r="MY73" s="372"/>
      <c r="MZ73" s="372"/>
      <c r="NA73" s="372"/>
      <c r="NB73" s="372"/>
      <c r="NC73" s="372"/>
      <c r="ND73" s="372"/>
      <c r="NE73" s="372"/>
      <c r="NF73" s="372"/>
      <c r="NG73" s="372"/>
      <c r="NH73" s="372"/>
      <c r="NI73" s="372"/>
      <c r="NJ73" s="372"/>
      <c r="NK73" s="372"/>
      <c r="NL73" s="372"/>
      <c r="NM73" s="372"/>
      <c r="NN73" s="372"/>
      <c r="NO73" s="372"/>
      <c r="NP73" s="372"/>
      <c r="NQ73" s="372"/>
      <c r="NR73" s="372"/>
      <c r="NS73" s="372"/>
      <c r="NT73" s="372"/>
      <c r="NU73" s="372"/>
      <c r="NV73" s="372"/>
      <c r="NW73" s="372"/>
      <c r="NX73" s="372"/>
      <c r="NY73" s="372"/>
      <c r="NZ73" s="373"/>
      <c r="OA73" s="371"/>
      <c r="OB73" s="372"/>
      <c r="OC73" s="372"/>
      <c r="OD73" s="372"/>
      <c r="OE73" s="372"/>
      <c r="OF73" s="372"/>
      <c r="OG73" s="372"/>
      <c r="OH73" s="372"/>
      <c r="OI73" s="372"/>
      <c r="OJ73" s="372"/>
      <c r="OK73" s="372"/>
      <c r="OL73" s="372"/>
      <c r="OM73" s="372"/>
      <c r="ON73" s="372"/>
      <c r="OO73" s="372"/>
      <c r="OP73" s="372"/>
      <c r="OQ73" s="372"/>
      <c r="OR73" s="372"/>
      <c r="OS73" s="372"/>
      <c r="OT73" s="372"/>
      <c r="OU73" s="372"/>
      <c r="OV73" s="372"/>
      <c r="OW73" s="372"/>
      <c r="OX73" s="372"/>
      <c r="OY73" s="372"/>
      <c r="OZ73" s="372"/>
      <c r="PA73" s="372"/>
      <c r="PB73" s="372"/>
      <c r="PC73" s="372"/>
      <c r="PD73" s="373"/>
      <c r="PE73" s="371"/>
      <c r="PF73" s="372"/>
      <c r="PG73" s="372"/>
      <c r="PH73" s="372"/>
      <c r="PI73" s="372"/>
      <c r="PJ73" s="372"/>
      <c r="PK73" s="372"/>
      <c r="PL73" s="372"/>
      <c r="PM73" s="372"/>
      <c r="PN73" s="372"/>
      <c r="PO73" s="372"/>
      <c r="PP73" s="372"/>
      <c r="PQ73" s="372"/>
      <c r="PR73" s="372"/>
      <c r="PS73" s="372"/>
      <c r="PT73" s="372"/>
      <c r="PU73" s="372"/>
      <c r="PV73" s="372"/>
      <c r="PW73" s="372"/>
      <c r="PX73" s="372"/>
      <c r="PY73" s="372"/>
      <c r="PZ73" s="372"/>
      <c r="QA73" s="372"/>
      <c r="QB73" s="372"/>
      <c r="QC73" s="372"/>
      <c r="QD73" s="372"/>
      <c r="QE73" s="372"/>
      <c r="QF73" s="372"/>
      <c r="QG73" s="372"/>
      <c r="QH73" s="373"/>
      <c r="QI73" s="371"/>
      <c r="QJ73" s="372"/>
      <c r="QK73" s="372"/>
      <c r="QL73" s="372"/>
      <c r="QM73" s="372"/>
      <c r="QN73" s="372"/>
      <c r="QO73" s="372"/>
      <c r="QP73" s="372"/>
      <c r="QQ73" s="372"/>
      <c r="QR73" s="372"/>
      <c r="QS73" s="372"/>
      <c r="QT73" s="372"/>
      <c r="QU73" s="372"/>
      <c r="QV73" s="372"/>
      <c r="QW73" s="372"/>
      <c r="QX73" s="372"/>
      <c r="QY73" s="372"/>
      <c r="QZ73" s="372"/>
      <c r="RA73" s="372"/>
      <c r="RB73" s="372"/>
      <c r="RC73" s="372"/>
      <c r="RD73" s="372"/>
      <c r="RE73" s="372"/>
      <c r="RF73" s="372"/>
      <c r="RG73" s="372"/>
      <c r="RH73" s="372"/>
      <c r="RI73" s="372"/>
      <c r="RJ73" s="372"/>
      <c r="RK73" s="372"/>
      <c r="RL73" s="373"/>
      <c r="RM73" s="371"/>
      <c r="RN73" s="372"/>
      <c r="RO73" s="372"/>
      <c r="RP73" s="372"/>
      <c r="RQ73" s="372"/>
      <c r="RR73" s="372"/>
      <c r="RS73" s="372"/>
      <c r="RT73" s="372"/>
      <c r="RU73" s="372"/>
      <c r="RV73" s="372"/>
      <c r="RW73" s="372"/>
      <c r="RX73" s="372"/>
      <c r="RY73" s="372"/>
      <c r="RZ73" s="372"/>
      <c r="SA73" s="372"/>
      <c r="SB73" s="372"/>
      <c r="SC73" s="372"/>
      <c r="SD73" s="372"/>
      <c r="SE73" s="372"/>
      <c r="SF73" s="372"/>
      <c r="SG73" s="372"/>
      <c r="SH73" s="372"/>
      <c r="SI73" s="372"/>
      <c r="SJ73" s="372"/>
      <c r="SK73" s="372"/>
      <c r="SL73" s="372"/>
      <c r="SM73" s="372"/>
      <c r="SN73" s="372"/>
      <c r="SO73" s="372"/>
      <c r="SP73" s="373"/>
      <c r="SQ73" s="371"/>
      <c r="SR73" s="372"/>
      <c r="SS73" s="372"/>
      <c r="ST73" s="372"/>
      <c r="SU73" s="372"/>
      <c r="SV73" s="372"/>
      <c r="SW73" s="372"/>
      <c r="SX73" s="372"/>
      <c r="SY73" s="372"/>
      <c r="SZ73" s="372"/>
      <c r="TA73" s="372"/>
      <c r="TB73" s="372"/>
      <c r="TC73" s="372"/>
      <c r="TD73" s="372"/>
      <c r="TE73" s="372"/>
      <c r="TF73" s="372"/>
      <c r="TG73" s="372"/>
      <c r="TH73" s="372"/>
      <c r="TI73" s="372"/>
      <c r="TJ73" s="372"/>
      <c r="TK73" s="372"/>
      <c r="TL73" s="372"/>
      <c r="TM73" s="372"/>
      <c r="TN73" s="372"/>
      <c r="TO73" s="372"/>
      <c r="TP73" s="372"/>
      <c r="TQ73" s="372"/>
      <c r="TR73" s="372"/>
      <c r="TS73" s="372"/>
      <c r="TT73" s="373"/>
      <c r="TU73" s="371"/>
      <c r="TV73" s="372"/>
      <c r="TW73" s="372"/>
      <c r="TX73" s="372"/>
      <c r="TY73" s="372"/>
      <c r="TZ73" s="372"/>
      <c r="UA73" s="372"/>
      <c r="UB73" s="372"/>
      <c r="UC73" s="372"/>
      <c r="UD73" s="372"/>
      <c r="UE73" s="372"/>
      <c r="UF73" s="372"/>
      <c r="UG73" s="372"/>
      <c r="UH73" s="372"/>
      <c r="UI73" s="372"/>
      <c r="UJ73" s="372"/>
      <c r="UK73" s="372"/>
      <c r="UL73" s="372"/>
      <c r="UM73" s="372"/>
      <c r="UN73" s="372"/>
      <c r="UO73" s="372"/>
      <c r="UP73" s="372"/>
      <c r="UQ73" s="372"/>
      <c r="UR73" s="372"/>
      <c r="US73" s="372"/>
      <c r="UT73" s="372"/>
      <c r="UU73" s="372"/>
      <c r="UV73" s="372"/>
      <c r="UW73" s="372"/>
      <c r="UX73" s="373"/>
      <c r="UY73" s="371"/>
      <c r="UZ73" s="372"/>
      <c r="VA73" s="372"/>
      <c r="VB73" s="372"/>
      <c r="VC73" s="372"/>
      <c r="VD73" s="372"/>
      <c r="VE73" s="372"/>
      <c r="VF73" s="372"/>
      <c r="VG73" s="372"/>
      <c r="VH73" s="372"/>
      <c r="VI73" s="372"/>
      <c r="VJ73" s="372"/>
      <c r="VK73" s="372"/>
      <c r="VL73" s="372"/>
      <c r="VM73" s="372"/>
      <c r="VN73" s="372"/>
      <c r="VO73" s="372"/>
      <c r="VP73" s="372"/>
      <c r="VQ73" s="372"/>
      <c r="VR73" s="372"/>
      <c r="VS73" s="372"/>
      <c r="VT73" s="372"/>
      <c r="VU73" s="372"/>
      <c r="VV73" s="372"/>
      <c r="VW73" s="372"/>
      <c r="VX73" s="372"/>
      <c r="VY73" s="372"/>
      <c r="VZ73" s="372"/>
      <c r="WA73" s="372"/>
      <c r="WB73" s="373"/>
      <c r="WC73" s="371"/>
      <c r="WD73" s="372"/>
      <c r="WE73" s="372"/>
      <c r="WF73" s="372"/>
      <c r="WG73" s="372"/>
      <c r="WH73" s="372"/>
      <c r="WI73" s="372"/>
      <c r="WJ73" s="372"/>
      <c r="WK73" s="372"/>
      <c r="WL73" s="372"/>
      <c r="WM73" s="372"/>
      <c r="WN73" s="372"/>
      <c r="WO73" s="372"/>
      <c r="WP73" s="372"/>
      <c r="WQ73" s="372"/>
      <c r="WR73" s="372"/>
      <c r="WS73" s="372"/>
      <c r="WT73" s="372"/>
      <c r="WU73" s="372"/>
      <c r="WV73" s="372"/>
      <c r="WW73" s="372"/>
      <c r="WX73" s="372"/>
      <c r="WY73" s="372"/>
      <c r="WZ73" s="372"/>
      <c r="XA73" s="372"/>
      <c r="XB73" s="372"/>
      <c r="XC73" s="372"/>
      <c r="XD73" s="372"/>
      <c r="XE73" s="372"/>
      <c r="XF73" s="373"/>
      <c r="XG73" s="371"/>
      <c r="XH73" s="372"/>
      <c r="XI73" s="372"/>
      <c r="XJ73" s="372"/>
      <c r="XK73" s="372"/>
      <c r="XL73" s="372"/>
      <c r="XM73" s="372"/>
      <c r="XN73" s="372"/>
      <c r="XO73" s="372"/>
      <c r="XP73" s="372"/>
      <c r="XQ73" s="372"/>
      <c r="XR73" s="372"/>
      <c r="XS73" s="372"/>
      <c r="XT73" s="372"/>
      <c r="XU73" s="372"/>
      <c r="XV73" s="372"/>
      <c r="XW73" s="372"/>
      <c r="XX73" s="372"/>
      <c r="XY73" s="372"/>
      <c r="XZ73" s="372"/>
      <c r="YA73" s="372"/>
      <c r="YB73" s="372"/>
      <c r="YC73" s="372"/>
      <c r="YD73" s="372"/>
      <c r="YE73" s="372"/>
      <c r="YF73" s="372"/>
      <c r="YG73" s="372"/>
      <c r="YH73" s="372"/>
      <c r="YI73" s="372"/>
      <c r="YJ73" s="373"/>
      <c r="YK73" s="371"/>
      <c r="YL73" s="372"/>
      <c r="YM73" s="372"/>
      <c r="YN73" s="372"/>
      <c r="YO73" s="372"/>
      <c r="YP73" s="372"/>
      <c r="YQ73" s="372"/>
      <c r="YR73" s="372"/>
      <c r="YS73" s="372"/>
      <c r="YT73" s="372"/>
      <c r="YU73" s="372"/>
      <c r="YV73" s="372"/>
      <c r="YW73" s="372"/>
      <c r="YX73" s="372"/>
      <c r="YY73" s="372"/>
      <c r="YZ73" s="372"/>
      <c r="ZA73" s="372"/>
      <c r="ZB73" s="372"/>
      <c r="ZC73" s="372"/>
      <c r="ZD73" s="372"/>
      <c r="ZE73" s="372"/>
      <c r="ZF73" s="372"/>
      <c r="ZG73" s="372"/>
      <c r="ZH73" s="372"/>
      <c r="ZI73" s="372"/>
      <c r="ZJ73" s="372"/>
      <c r="ZK73" s="372"/>
      <c r="ZL73" s="372"/>
      <c r="ZM73" s="372"/>
      <c r="ZN73" s="373"/>
      <c r="ZO73" s="371"/>
      <c r="ZP73" s="372"/>
      <c r="ZQ73" s="372"/>
      <c r="ZR73" s="372"/>
      <c r="ZS73" s="372"/>
      <c r="ZT73" s="372"/>
      <c r="ZU73" s="372"/>
      <c r="ZV73" s="372"/>
      <c r="ZW73" s="372"/>
      <c r="ZX73" s="372"/>
      <c r="ZY73" s="372"/>
      <c r="ZZ73" s="372"/>
      <c r="AAA73" s="372"/>
      <c r="AAB73" s="372"/>
      <c r="AAC73" s="372"/>
      <c r="AAD73" s="372"/>
      <c r="AAE73" s="372"/>
      <c r="AAF73" s="372"/>
      <c r="AAG73" s="372"/>
      <c r="AAH73" s="372"/>
      <c r="AAI73" s="372"/>
      <c r="AAJ73" s="372"/>
      <c r="AAK73" s="372"/>
      <c r="AAL73" s="372"/>
      <c r="AAM73" s="372"/>
      <c r="AAN73" s="372"/>
      <c r="AAO73" s="372"/>
      <c r="AAP73" s="372"/>
      <c r="AAQ73" s="372"/>
      <c r="AAR73" s="373"/>
      <c r="AAS73" s="371"/>
      <c r="AAT73" s="372"/>
      <c r="AAU73" s="372"/>
      <c r="AAV73" s="372"/>
      <c r="AAW73" s="372"/>
      <c r="AAX73" s="372"/>
      <c r="AAY73" s="372"/>
      <c r="AAZ73" s="372"/>
      <c r="ABA73" s="372"/>
      <c r="ABB73" s="372"/>
      <c r="ABC73" s="372"/>
      <c r="ABD73" s="372"/>
      <c r="ABE73" s="372"/>
      <c r="ABF73" s="372"/>
      <c r="ABG73" s="372"/>
      <c r="ABH73" s="372"/>
      <c r="ABI73" s="372"/>
      <c r="ABJ73" s="372"/>
      <c r="ABK73" s="372"/>
      <c r="ABL73" s="372"/>
      <c r="ABM73" s="372"/>
      <c r="ABN73" s="372"/>
      <c r="ABO73" s="372"/>
      <c r="ABP73" s="372"/>
      <c r="ABQ73" s="372"/>
      <c r="ABR73" s="372"/>
      <c r="ABS73" s="372"/>
      <c r="ABT73" s="372"/>
      <c r="ABU73" s="372"/>
      <c r="ABV73" s="373"/>
      <c r="ABW73" s="371"/>
      <c r="ABX73" s="372"/>
      <c r="ABY73" s="372"/>
      <c r="ABZ73" s="372"/>
      <c r="ACA73" s="372"/>
      <c r="ACB73" s="372"/>
      <c r="ACC73" s="372"/>
      <c r="ACD73" s="372"/>
      <c r="ACE73" s="372"/>
      <c r="ACF73" s="372"/>
      <c r="ACG73" s="372"/>
      <c r="ACH73" s="372"/>
      <c r="ACI73" s="372"/>
      <c r="ACJ73" s="372"/>
      <c r="ACK73" s="372"/>
      <c r="ACL73" s="372"/>
      <c r="ACM73" s="372"/>
      <c r="ACN73" s="372"/>
      <c r="ACO73" s="372"/>
      <c r="ACP73" s="372"/>
      <c r="ACQ73" s="372"/>
      <c r="ACR73" s="372"/>
      <c r="ACS73" s="372"/>
      <c r="ACT73" s="372"/>
      <c r="ACU73" s="372"/>
      <c r="ACV73" s="372"/>
      <c r="ACW73" s="372"/>
      <c r="ACX73" s="372"/>
      <c r="ACY73" s="372"/>
      <c r="ACZ73" s="373"/>
      <c r="ADA73" s="371"/>
      <c r="ADB73" s="372"/>
      <c r="ADC73" s="372"/>
      <c r="ADD73" s="372"/>
      <c r="ADE73" s="372"/>
      <c r="ADF73" s="372"/>
      <c r="ADG73" s="372"/>
      <c r="ADH73" s="372"/>
      <c r="ADI73" s="372"/>
      <c r="ADJ73" s="372"/>
      <c r="ADK73" s="372"/>
      <c r="ADL73" s="372"/>
      <c r="ADM73" s="372"/>
      <c r="ADN73" s="372"/>
      <c r="ADO73" s="372"/>
      <c r="ADP73" s="372"/>
      <c r="ADQ73" s="372"/>
      <c r="ADR73" s="372"/>
      <c r="ADS73" s="372"/>
      <c r="ADT73" s="372"/>
      <c r="ADU73" s="372"/>
      <c r="ADV73" s="372"/>
      <c r="ADW73" s="372"/>
      <c r="ADX73" s="372"/>
      <c r="ADY73" s="372"/>
      <c r="ADZ73" s="372"/>
      <c r="AEA73" s="372"/>
      <c r="AEB73" s="372"/>
      <c r="AEC73" s="372"/>
      <c r="AED73" s="373"/>
      <c r="AEE73" s="371"/>
      <c r="AEF73" s="372"/>
      <c r="AEG73" s="372"/>
      <c r="AEH73" s="372"/>
      <c r="AEI73" s="372"/>
      <c r="AEJ73" s="372"/>
      <c r="AEK73" s="372"/>
      <c r="AEL73" s="372"/>
      <c r="AEM73" s="372"/>
      <c r="AEN73" s="372"/>
      <c r="AEO73" s="372"/>
      <c r="AEP73" s="372"/>
      <c r="AEQ73" s="372"/>
      <c r="AER73" s="372"/>
      <c r="AES73" s="372"/>
      <c r="AET73" s="372"/>
      <c r="AEU73" s="372"/>
      <c r="AEV73" s="372"/>
      <c r="AEW73" s="372"/>
      <c r="AEX73" s="372"/>
      <c r="AEY73" s="372"/>
      <c r="AEZ73" s="372"/>
      <c r="AFA73" s="372"/>
      <c r="AFB73" s="372"/>
      <c r="AFC73" s="372"/>
      <c r="AFD73" s="372"/>
      <c r="AFE73" s="372"/>
      <c r="AFF73" s="372"/>
      <c r="AFG73" s="372"/>
      <c r="AFH73" s="373"/>
      <c r="AFI73" s="371"/>
      <c r="AFJ73" s="372"/>
      <c r="AFK73" s="372"/>
      <c r="AFL73" s="372"/>
      <c r="AFM73" s="372"/>
      <c r="AFN73" s="372"/>
      <c r="AFO73" s="372"/>
      <c r="AFP73" s="372"/>
      <c r="AFQ73" s="372"/>
      <c r="AFR73" s="372"/>
      <c r="AFS73" s="372"/>
      <c r="AFT73" s="372"/>
      <c r="AFU73" s="372"/>
      <c r="AFV73" s="372"/>
      <c r="AFW73" s="372"/>
      <c r="AFX73" s="372"/>
      <c r="AFY73" s="372"/>
      <c r="AFZ73" s="372"/>
      <c r="AGA73" s="372"/>
      <c r="AGB73" s="372"/>
      <c r="AGC73" s="372"/>
      <c r="AGD73" s="372"/>
      <c r="AGE73" s="372"/>
      <c r="AGF73" s="372"/>
      <c r="AGG73" s="372"/>
      <c r="AGH73" s="372"/>
      <c r="AGI73" s="372"/>
      <c r="AGJ73" s="372"/>
      <c r="AGK73" s="372"/>
      <c r="AGL73" s="373"/>
      <c r="AGM73" s="371"/>
      <c r="AGN73" s="372"/>
      <c r="AGO73" s="372"/>
      <c r="AGP73" s="372"/>
      <c r="AGQ73" s="372"/>
      <c r="AGR73" s="372"/>
      <c r="AGS73" s="372"/>
      <c r="AGT73" s="372"/>
      <c r="AGU73" s="372"/>
      <c r="AGV73" s="372"/>
      <c r="AGW73" s="372"/>
      <c r="AGX73" s="372"/>
      <c r="AGY73" s="372"/>
      <c r="AGZ73" s="372"/>
      <c r="AHA73" s="372"/>
      <c r="AHB73" s="372"/>
      <c r="AHC73" s="372"/>
      <c r="AHD73" s="372"/>
      <c r="AHE73" s="372"/>
      <c r="AHF73" s="372"/>
      <c r="AHG73" s="372"/>
      <c r="AHH73" s="372"/>
      <c r="AHI73" s="372"/>
      <c r="AHJ73" s="372"/>
      <c r="AHK73" s="372"/>
      <c r="AHL73" s="372"/>
      <c r="AHM73" s="372"/>
      <c r="AHN73" s="372"/>
      <c r="AHO73" s="372"/>
      <c r="AHP73" s="373"/>
      <c r="AHQ73" s="371"/>
      <c r="AHR73" s="372"/>
      <c r="AHS73" s="372"/>
      <c r="AHT73" s="372"/>
      <c r="AHU73" s="372"/>
      <c r="AHV73" s="372"/>
      <c r="AHW73" s="372"/>
      <c r="AHX73" s="372"/>
      <c r="AHY73" s="372"/>
      <c r="AHZ73" s="372"/>
      <c r="AIA73" s="372"/>
      <c r="AIB73" s="372"/>
      <c r="AIC73" s="372"/>
      <c r="AID73" s="372"/>
      <c r="AIE73" s="372"/>
      <c r="AIF73" s="372"/>
      <c r="AIG73" s="372"/>
      <c r="AIH73" s="372"/>
      <c r="AII73" s="372"/>
      <c r="AIJ73" s="372"/>
      <c r="AIK73" s="372"/>
      <c r="AIL73" s="372"/>
      <c r="AIM73" s="372"/>
      <c r="AIN73" s="372"/>
      <c r="AIO73" s="372"/>
      <c r="AIP73" s="372"/>
      <c r="AIQ73" s="372"/>
      <c r="AIR73" s="372"/>
      <c r="AIS73" s="372"/>
      <c r="AIT73" s="373"/>
      <c r="AIU73" s="371"/>
      <c r="AIV73" s="372"/>
      <c r="AIW73" s="372"/>
      <c r="AIX73" s="372"/>
      <c r="AIY73" s="372"/>
      <c r="AIZ73" s="372"/>
      <c r="AJA73" s="372"/>
      <c r="AJB73" s="372"/>
      <c r="AJC73" s="372"/>
      <c r="AJD73" s="372"/>
      <c r="AJE73" s="372"/>
      <c r="AJF73" s="372"/>
      <c r="AJG73" s="372"/>
      <c r="AJH73" s="372"/>
      <c r="AJI73" s="372"/>
      <c r="AJJ73" s="372"/>
      <c r="AJK73" s="372"/>
      <c r="AJL73" s="372"/>
      <c r="AJM73" s="372"/>
      <c r="AJN73" s="372"/>
      <c r="AJO73" s="372"/>
      <c r="AJP73" s="372"/>
      <c r="AJQ73" s="372"/>
      <c r="AJR73" s="372"/>
      <c r="AJS73" s="372"/>
      <c r="AJT73" s="372"/>
      <c r="AJU73" s="372"/>
      <c r="AJV73" s="372"/>
      <c r="AJW73" s="372"/>
      <c r="AJX73" s="373"/>
      <c r="AJY73" s="371"/>
      <c r="AJZ73" s="372"/>
      <c r="AKA73" s="372"/>
      <c r="AKB73" s="372"/>
      <c r="AKC73" s="372"/>
      <c r="AKD73" s="372"/>
      <c r="AKE73" s="372"/>
      <c r="AKF73" s="372"/>
      <c r="AKG73" s="372"/>
      <c r="AKH73" s="372"/>
      <c r="AKI73" s="372"/>
      <c r="AKJ73" s="372"/>
      <c r="AKK73" s="372"/>
      <c r="AKL73" s="372"/>
      <c r="AKM73" s="372"/>
      <c r="AKN73" s="372"/>
      <c r="AKO73" s="372"/>
      <c r="AKP73" s="372"/>
      <c r="AKQ73" s="372"/>
      <c r="AKR73" s="372"/>
      <c r="AKS73" s="372"/>
      <c r="AKT73" s="372"/>
      <c r="AKU73" s="372"/>
      <c r="AKV73" s="372"/>
      <c r="AKW73" s="372"/>
      <c r="AKX73" s="372"/>
      <c r="AKY73" s="372"/>
      <c r="AKZ73" s="372"/>
      <c r="ALA73" s="372"/>
      <c r="ALB73" s="373"/>
      <c r="ALC73" s="371"/>
      <c r="ALD73" s="372"/>
      <c r="ALE73" s="372"/>
      <c r="ALF73" s="372"/>
      <c r="ALG73" s="372"/>
      <c r="ALH73" s="372"/>
      <c r="ALI73" s="372"/>
      <c r="ALJ73" s="372"/>
      <c r="ALK73" s="372"/>
      <c r="ALL73" s="372"/>
      <c r="ALM73" s="372"/>
      <c r="ALN73" s="372"/>
      <c r="ALO73" s="372"/>
      <c r="ALP73" s="372"/>
      <c r="ALQ73" s="372"/>
      <c r="ALR73" s="372"/>
      <c r="ALS73" s="372"/>
      <c r="ALT73" s="372"/>
      <c r="ALU73" s="372"/>
      <c r="ALV73" s="372"/>
      <c r="ALW73" s="372"/>
      <c r="ALX73" s="372"/>
      <c r="ALY73" s="372"/>
      <c r="ALZ73" s="372"/>
      <c r="AMA73" s="372"/>
      <c r="AMB73" s="372"/>
      <c r="AMC73" s="372"/>
      <c r="AMD73" s="372"/>
      <c r="AME73" s="372"/>
      <c r="AMF73" s="373"/>
      <c r="AMG73" s="371"/>
      <c r="AMH73" s="372"/>
      <c r="AMI73" s="372"/>
      <c r="AMJ73" s="372"/>
      <c r="AMK73" s="372"/>
      <c r="AML73" s="372"/>
      <c r="AMM73" s="372"/>
      <c r="AMN73" s="372"/>
      <c r="AMO73" s="372"/>
      <c r="AMP73" s="372"/>
      <c r="AMQ73" s="372"/>
      <c r="AMR73" s="372"/>
      <c r="AMS73" s="372"/>
      <c r="AMT73" s="372"/>
      <c r="AMU73" s="372"/>
      <c r="AMV73" s="372"/>
      <c r="AMW73" s="372"/>
      <c r="AMX73" s="372"/>
      <c r="AMY73" s="372"/>
      <c r="AMZ73" s="372"/>
      <c r="ANA73" s="372"/>
      <c r="ANB73" s="372"/>
      <c r="ANC73" s="372"/>
      <c r="AND73" s="372"/>
      <c r="ANE73" s="372"/>
      <c r="ANF73" s="372"/>
      <c r="ANG73" s="372"/>
      <c r="ANH73" s="372"/>
      <c r="ANI73" s="372"/>
      <c r="ANJ73" s="373"/>
      <c r="ANK73" s="371"/>
      <c r="ANL73" s="372"/>
      <c r="ANM73" s="372"/>
      <c r="ANN73" s="372"/>
      <c r="ANO73" s="372"/>
      <c r="ANP73" s="372"/>
      <c r="ANQ73" s="372"/>
      <c r="ANR73" s="372"/>
      <c r="ANS73" s="372"/>
      <c r="ANT73" s="372"/>
      <c r="ANU73" s="372"/>
      <c r="ANV73" s="372"/>
      <c r="ANW73" s="372"/>
      <c r="ANX73" s="372"/>
      <c r="ANY73" s="372"/>
      <c r="ANZ73" s="372"/>
      <c r="AOA73" s="372"/>
      <c r="AOB73" s="372"/>
      <c r="AOC73" s="372"/>
      <c r="AOD73" s="372"/>
      <c r="AOE73" s="372"/>
      <c r="AOF73" s="372"/>
      <c r="AOG73" s="372"/>
      <c r="AOH73" s="372"/>
      <c r="AOI73" s="372"/>
      <c r="AOJ73" s="372"/>
      <c r="AOK73" s="372"/>
      <c r="AOL73" s="372"/>
      <c r="AOM73" s="372"/>
      <c r="AON73" s="373"/>
      <c r="AOO73" s="371"/>
      <c r="AOP73" s="372"/>
      <c r="AOQ73" s="372"/>
      <c r="AOR73" s="372"/>
      <c r="AOS73" s="372"/>
      <c r="AOT73" s="372"/>
      <c r="AOU73" s="372"/>
      <c r="AOV73" s="372"/>
      <c r="AOW73" s="372"/>
      <c r="AOX73" s="372"/>
      <c r="AOY73" s="372"/>
      <c r="AOZ73" s="372"/>
      <c r="APA73" s="372"/>
      <c r="APB73" s="372"/>
      <c r="APC73" s="372"/>
      <c r="APD73" s="372"/>
      <c r="APE73" s="372"/>
      <c r="APF73" s="372"/>
      <c r="APG73" s="372"/>
      <c r="APH73" s="372"/>
      <c r="API73" s="372"/>
      <c r="APJ73" s="372"/>
      <c r="APK73" s="372"/>
      <c r="APL73" s="372"/>
      <c r="APM73" s="372"/>
      <c r="APN73" s="372"/>
      <c r="APO73" s="372"/>
      <c r="APP73" s="372"/>
      <c r="APQ73" s="372"/>
      <c r="APR73" s="373"/>
      <c r="APS73" s="371"/>
      <c r="APT73" s="372"/>
      <c r="APU73" s="372"/>
      <c r="APV73" s="372"/>
      <c r="APW73" s="372"/>
      <c r="APX73" s="372"/>
      <c r="APY73" s="372"/>
      <c r="APZ73" s="372"/>
      <c r="AQA73" s="372"/>
      <c r="AQB73" s="372"/>
      <c r="AQC73" s="372"/>
      <c r="AQD73" s="372"/>
      <c r="AQE73" s="372"/>
      <c r="AQF73" s="372"/>
      <c r="AQG73" s="372"/>
      <c r="AQH73" s="372"/>
      <c r="AQI73" s="372"/>
      <c r="AQJ73" s="372"/>
      <c r="AQK73" s="372"/>
      <c r="AQL73" s="372"/>
      <c r="AQM73" s="372"/>
      <c r="AQN73" s="372"/>
      <c r="AQO73" s="372"/>
      <c r="AQP73" s="372"/>
      <c r="AQQ73" s="372"/>
      <c r="AQR73" s="372"/>
      <c r="AQS73" s="372"/>
      <c r="AQT73" s="372"/>
      <c r="AQU73" s="372"/>
      <c r="AQV73" s="373"/>
      <c r="AQW73" s="371"/>
      <c r="AQX73" s="372"/>
      <c r="AQY73" s="372"/>
      <c r="AQZ73" s="372"/>
      <c r="ARA73" s="372"/>
      <c r="ARB73" s="372"/>
      <c r="ARC73" s="372"/>
      <c r="ARD73" s="372"/>
      <c r="ARE73" s="372"/>
      <c r="ARF73" s="372"/>
      <c r="ARG73" s="372"/>
      <c r="ARH73" s="372"/>
      <c r="ARI73" s="372"/>
      <c r="ARJ73" s="372"/>
      <c r="ARK73" s="372"/>
      <c r="ARL73" s="372"/>
      <c r="ARM73" s="372"/>
      <c r="ARN73" s="372"/>
      <c r="ARO73" s="372"/>
      <c r="ARP73" s="372"/>
      <c r="ARQ73" s="372"/>
      <c r="ARR73" s="372"/>
      <c r="ARS73" s="372"/>
      <c r="ART73" s="372"/>
      <c r="ARU73" s="372"/>
      <c r="ARV73" s="372"/>
      <c r="ARW73" s="372"/>
      <c r="ARX73" s="372"/>
      <c r="ARY73" s="372"/>
      <c r="ARZ73" s="373"/>
      <c r="ASA73" s="371"/>
      <c r="ASB73" s="372"/>
      <c r="ASC73" s="372"/>
      <c r="ASD73" s="372"/>
      <c r="ASE73" s="372"/>
      <c r="ASF73" s="372"/>
      <c r="ASG73" s="372"/>
      <c r="ASH73" s="372"/>
      <c r="ASI73" s="372"/>
      <c r="ASJ73" s="372"/>
      <c r="ASK73" s="372"/>
      <c r="ASL73" s="372"/>
      <c r="ASM73" s="372"/>
      <c r="ASN73" s="372"/>
      <c r="ASO73" s="372"/>
      <c r="ASP73" s="372"/>
      <c r="ASQ73" s="372"/>
      <c r="ASR73" s="372"/>
      <c r="ASS73" s="372"/>
      <c r="AST73" s="372"/>
      <c r="ASU73" s="372"/>
      <c r="ASV73" s="372"/>
      <c r="ASW73" s="372"/>
      <c r="ASX73" s="372"/>
      <c r="ASY73" s="372"/>
      <c r="ASZ73" s="372"/>
      <c r="ATA73" s="372"/>
      <c r="ATB73" s="372"/>
      <c r="ATC73" s="372"/>
      <c r="ATD73" s="373"/>
      <c r="ATE73" s="371"/>
      <c r="ATF73" s="372"/>
      <c r="ATG73" s="372"/>
      <c r="ATH73" s="372"/>
      <c r="ATI73" s="372"/>
      <c r="ATJ73" s="372"/>
      <c r="ATK73" s="372"/>
      <c r="ATL73" s="372"/>
      <c r="ATM73" s="372"/>
      <c r="ATN73" s="372"/>
      <c r="ATO73" s="372"/>
      <c r="ATP73" s="372"/>
      <c r="ATQ73" s="372"/>
      <c r="ATR73" s="372"/>
      <c r="ATS73" s="372"/>
      <c r="ATT73" s="372"/>
      <c r="ATU73" s="372"/>
      <c r="ATV73" s="372"/>
      <c r="ATW73" s="372"/>
      <c r="ATX73" s="372"/>
      <c r="ATY73" s="372"/>
      <c r="ATZ73" s="372"/>
      <c r="AUA73" s="372"/>
      <c r="AUB73" s="372"/>
      <c r="AUC73" s="372"/>
      <c r="AUD73" s="372"/>
      <c r="AUE73" s="372"/>
      <c r="AUF73" s="372"/>
      <c r="AUG73" s="372"/>
      <c r="AUH73" s="373"/>
      <c r="AUI73" s="371"/>
      <c r="AUJ73" s="372"/>
      <c r="AUK73" s="372"/>
      <c r="AUL73" s="372"/>
      <c r="AUM73" s="372"/>
      <c r="AUN73" s="372"/>
      <c r="AUO73" s="372"/>
      <c r="AUP73" s="372"/>
      <c r="AUQ73" s="372"/>
      <c r="AUR73" s="372"/>
      <c r="AUS73" s="372"/>
      <c r="AUT73" s="372"/>
      <c r="AUU73" s="372"/>
      <c r="AUV73" s="372"/>
      <c r="AUW73" s="372"/>
      <c r="AUX73" s="372"/>
      <c r="AUY73" s="372"/>
      <c r="AUZ73" s="372"/>
      <c r="AVA73" s="372"/>
      <c r="AVB73" s="372"/>
      <c r="AVC73" s="372"/>
      <c r="AVD73" s="372"/>
      <c r="AVE73" s="372"/>
      <c r="AVF73" s="372"/>
      <c r="AVG73" s="372"/>
      <c r="AVH73" s="372"/>
      <c r="AVI73" s="372"/>
      <c r="AVJ73" s="372"/>
      <c r="AVK73" s="372"/>
      <c r="AVL73" s="373"/>
      <c r="AVM73" s="371"/>
      <c r="AVN73" s="372"/>
      <c r="AVO73" s="372"/>
      <c r="AVP73" s="372"/>
      <c r="AVQ73" s="372"/>
      <c r="AVR73" s="372"/>
      <c r="AVS73" s="372"/>
      <c r="AVT73" s="372"/>
      <c r="AVU73" s="372"/>
      <c r="AVV73" s="372"/>
      <c r="AVW73" s="372"/>
      <c r="AVX73" s="372"/>
      <c r="AVY73" s="372"/>
      <c r="AVZ73" s="372"/>
      <c r="AWA73" s="372"/>
      <c r="AWB73" s="372"/>
      <c r="AWC73" s="372"/>
      <c r="AWD73" s="372"/>
      <c r="AWE73" s="372"/>
      <c r="AWF73" s="372"/>
      <c r="AWG73" s="372"/>
      <c r="AWH73" s="372"/>
      <c r="AWI73" s="372"/>
      <c r="AWJ73" s="372"/>
      <c r="AWK73" s="372"/>
      <c r="AWL73" s="372"/>
      <c r="AWM73" s="372"/>
      <c r="AWN73" s="372"/>
      <c r="AWO73" s="372"/>
      <c r="AWP73" s="373"/>
      <c r="AWQ73" s="371"/>
      <c r="AWR73" s="372"/>
      <c r="AWS73" s="372"/>
      <c r="AWT73" s="372"/>
      <c r="AWU73" s="372"/>
      <c r="AWV73" s="372"/>
      <c r="AWW73" s="372"/>
      <c r="AWX73" s="372"/>
      <c r="AWY73" s="372"/>
      <c r="AWZ73" s="372"/>
      <c r="AXA73" s="372"/>
      <c r="AXB73" s="372"/>
      <c r="AXC73" s="372"/>
      <c r="AXD73" s="372"/>
      <c r="AXE73" s="372"/>
      <c r="AXF73" s="372"/>
      <c r="AXG73" s="372"/>
      <c r="AXH73" s="372"/>
      <c r="AXI73" s="372"/>
      <c r="AXJ73" s="372"/>
      <c r="AXK73" s="372"/>
      <c r="AXL73" s="372"/>
      <c r="AXM73" s="372"/>
      <c r="AXN73" s="372"/>
      <c r="AXO73" s="372"/>
      <c r="AXP73" s="372"/>
      <c r="AXQ73" s="372"/>
      <c r="AXR73" s="372"/>
      <c r="AXS73" s="372"/>
      <c r="AXT73" s="373"/>
      <c r="AXU73" s="371"/>
      <c r="AXV73" s="372"/>
      <c r="AXW73" s="372"/>
      <c r="AXX73" s="372"/>
      <c r="AXY73" s="372"/>
      <c r="AXZ73" s="372"/>
      <c r="AYA73" s="372"/>
      <c r="AYB73" s="372"/>
      <c r="AYC73" s="372"/>
      <c r="AYD73" s="372"/>
      <c r="AYE73" s="372"/>
      <c r="AYF73" s="372"/>
      <c r="AYG73" s="372"/>
      <c r="AYH73" s="372"/>
      <c r="AYI73" s="372"/>
      <c r="AYJ73" s="372"/>
      <c r="AYK73" s="372"/>
      <c r="AYL73" s="372"/>
      <c r="AYM73" s="372"/>
      <c r="AYN73" s="372"/>
      <c r="AYO73" s="372"/>
      <c r="AYP73" s="372"/>
      <c r="AYQ73" s="372"/>
      <c r="AYR73" s="372"/>
      <c r="AYS73" s="372"/>
      <c r="AYT73" s="372"/>
      <c r="AYU73" s="372"/>
      <c r="AYV73" s="372"/>
      <c r="AYW73" s="372"/>
      <c r="AYX73" s="373"/>
      <c r="AYY73" s="371"/>
      <c r="AYZ73" s="372"/>
      <c r="AZA73" s="372"/>
      <c r="AZB73" s="372"/>
      <c r="AZC73" s="372"/>
      <c r="AZD73" s="372"/>
      <c r="AZE73" s="372"/>
      <c r="AZF73" s="372"/>
      <c r="AZG73" s="372"/>
      <c r="AZH73" s="372"/>
      <c r="AZI73" s="372"/>
      <c r="AZJ73" s="372"/>
      <c r="AZK73" s="372"/>
      <c r="AZL73" s="372"/>
      <c r="AZM73" s="372"/>
      <c r="AZN73" s="372"/>
      <c r="AZO73" s="372"/>
      <c r="AZP73" s="372"/>
      <c r="AZQ73" s="372"/>
      <c r="AZR73" s="372"/>
      <c r="AZS73" s="372"/>
      <c r="AZT73" s="372"/>
      <c r="AZU73" s="372"/>
      <c r="AZV73" s="372"/>
      <c r="AZW73" s="372"/>
      <c r="AZX73" s="372"/>
      <c r="AZY73" s="372"/>
      <c r="AZZ73" s="372"/>
      <c r="BAA73" s="372"/>
      <c r="BAB73" s="373"/>
      <c r="BAC73" s="371"/>
      <c r="BAD73" s="372"/>
      <c r="BAE73" s="372"/>
      <c r="BAF73" s="372"/>
      <c r="BAG73" s="372"/>
      <c r="BAH73" s="372"/>
      <c r="BAI73" s="372"/>
      <c r="BAJ73" s="372"/>
      <c r="BAK73" s="372"/>
      <c r="BAL73" s="372"/>
      <c r="BAM73" s="372"/>
      <c r="BAN73" s="372"/>
      <c r="BAO73" s="372"/>
      <c r="BAP73" s="372"/>
      <c r="BAQ73" s="372"/>
      <c r="BAR73" s="372"/>
      <c r="BAS73" s="372"/>
      <c r="BAT73" s="372"/>
      <c r="BAU73" s="372"/>
      <c r="BAV73" s="372"/>
      <c r="BAW73" s="372"/>
      <c r="BAX73" s="372"/>
      <c r="BAY73" s="372"/>
      <c r="BAZ73" s="372"/>
      <c r="BBA73" s="372"/>
      <c r="BBB73" s="372"/>
      <c r="BBC73" s="372"/>
      <c r="BBD73" s="372"/>
      <c r="BBE73" s="372"/>
      <c r="BBF73" s="373"/>
      <c r="BBG73" s="371"/>
      <c r="BBH73" s="372"/>
      <c r="BBI73" s="372"/>
      <c r="BBJ73" s="372"/>
      <c r="BBK73" s="372"/>
      <c r="BBL73" s="372"/>
      <c r="BBM73" s="372"/>
      <c r="BBN73" s="372"/>
      <c r="BBO73" s="372"/>
      <c r="BBP73" s="372"/>
      <c r="BBQ73" s="372"/>
      <c r="BBR73" s="372"/>
      <c r="BBS73" s="372"/>
      <c r="BBT73" s="372"/>
      <c r="BBU73" s="372"/>
      <c r="BBV73" s="372"/>
      <c r="BBW73" s="372"/>
      <c r="BBX73" s="372"/>
      <c r="BBY73" s="372"/>
      <c r="BBZ73" s="372"/>
      <c r="BCA73" s="372"/>
      <c r="BCB73" s="372"/>
      <c r="BCC73" s="372"/>
      <c r="BCD73" s="372"/>
      <c r="BCE73" s="372"/>
      <c r="BCF73" s="372"/>
      <c r="BCG73" s="372"/>
      <c r="BCH73" s="372"/>
      <c r="BCI73" s="372"/>
      <c r="BCJ73" s="373"/>
      <c r="BCK73" s="371"/>
      <c r="BCL73" s="372"/>
      <c r="BCM73" s="372"/>
      <c r="BCN73" s="372"/>
      <c r="BCO73" s="372"/>
      <c r="BCP73" s="372"/>
      <c r="BCQ73" s="372"/>
      <c r="BCR73" s="372"/>
      <c r="BCS73" s="372"/>
      <c r="BCT73" s="372"/>
      <c r="BCU73" s="372"/>
      <c r="BCV73" s="372"/>
      <c r="BCW73" s="372"/>
      <c r="BCX73" s="372"/>
      <c r="BCY73" s="372"/>
      <c r="BCZ73" s="372"/>
      <c r="BDA73" s="372"/>
      <c r="BDB73" s="372"/>
      <c r="BDC73" s="372"/>
      <c r="BDD73" s="372"/>
      <c r="BDE73" s="372"/>
      <c r="BDF73" s="372"/>
      <c r="BDG73" s="372"/>
      <c r="BDH73" s="372"/>
      <c r="BDI73" s="372"/>
      <c r="BDJ73" s="372"/>
      <c r="BDK73" s="372"/>
      <c r="BDL73" s="372"/>
      <c r="BDM73" s="372"/>
      <c r="BDN73" s="373"/>
      <c r="BDO73" s="371"/>
      <c r="BDP73" s="372"/>
      <c r="BDQ73" s="372"/>
      <c r="BDR73" s="372"/>
      <c r="BDS73" s="372"/>
      <c r="BDT73" s="372"/>
      <c r="BDU73" s="372"/>
      <c r="BDV73" s="372"/>
      <c r="BDW73" s="372"/>
      <c r="BDX73" s="372"/>
      <c r="BDY73" s="372"/>
      <c r="BDZ73" s="372"/>
      <c r="BEA73" s="372"/>
      <c r="BEB73" s="372"/>
      <c r="BEC73" s="372"/>
      <c r="BED73" s="372"/>
      <c r="BEE73" s="372"/>
      <c r="BEF73" s="372"/>
      <c r="BEG73" s="372"/>
      <c r="BEH73" s="372"/>
      <c r="BEI73" s="372"/>
      <c r="BEJ73" s="372"/>
      <c r="BEK73" s="372"/>
      <c r="BEL73" s="372"/>
      <c r="BEM73" s="372"/>
      <c r="BEN73" s="372"/>
      <c r="BEO73" s="372"/>
      <c r="BEP73" s="372"/>
      <c r="BEQ73" s="372"/>
      <c r="BER73" s="373"/>
      <c r="BES73" s="371"/>
      <c r="BET73" s="372"/>
      <c r="BEU73" s="372"/>
      <c r="BEV73" s="372"/>
      <c r="BEW73" s="372"/>
      <c r="BEX73" s="372"/>
      <c r="BEY73" s="372"/>
      <c r="BEZ73" s="372"/>
      <c r="BFA73" s="372"/>
      <c r="BFB73" s="372"/>
      <c r="BFC73" s="372"/>
      <c r="BFD73" s="372"/>
      <c r="BFE73" s="372"/>
      <c r="BFF73" s="372"/>
      <c r="BFG73" s="372"/>
      <c r="BFH73" s="372"/>
      <c r="BFI73" s="372"/>
      <c r="BFJ73" s="372"/>
      <c r="BFK73" s="372"/>
      <c r="BFL73" s="372"/>
      <c r="BFM73" s="372"/>
      <c r="BFN73" s="372"/>
      <c r="BFO73" s="372"/>
      <c r="BFP73" s="372"/>
      <c r="BFQ73" s="372"/>
      <c r="BFR73" s="372"/>
      <c r="BFS73" s="372"/>
      <c r="BFT73" s="372"/>
      <c r="BFU73" s="372"/>
      <c r="BFV73" s="373"/>
      <c r="BFW73" s="371"/>
      <c r="BFX73" s="372"/>
      <c r="BFY73" s="372"/>
      <c r="BFZ73" s="372"/>
      <c r="BGA73" s="372"/>
      <c r="BGB73" s="372"/>
      <c r="BGC73" s="372"/>
      <c r="BGD73" s="372"/>
      <c r="BGE73" s="372"/>
      <c r="BGF73" s="372"/>
      <c r="BGG73" s="372"/>
      <c r="BGH73" s="372"/>
      <c r="BGI73" s="372"/>
      <c r="BGJ73" s="372"/>
      <c r="BGK73" s="372"/>
      <c r="BGL73" s="372"/>
      <c r="BGM73" s="372"/>
      <c r="BGN73" s="372"/>
      <c r="BGO73" s="372"/>
      <c r="BGP73" s="372"/>
      <c r="BGQ73" s="372"/>
      <c r="BGR73" s="372"/>
      <c r="BGS73" s="372"/>
      <c r="BGT73" s="372"/>
      <c r="BGU73" s="372"/>
      <c r="BGV73" s="372"/>
      <c r="BGW73" s="372"/>
      <c r="BGX73" s="372"/>
      <c r="BGY73" s="372"/>
      <c r="BGZ73" s="373"/>
      <c r="BHA73" s="371"/>
      <c r="BHB73" s="372"/>
      <c r="BHC73" s="372"/>
      <c r="BHD73" s="372"/>
      <c r="BHE73" s="372"/>
      <c r="BHF73" s="372"/>
      <c r="BHG73" s="372"/>
      <c r="BHH73" s="372"/>
      <c r="BHI73" s="372"/>
      <c r="BHJ73" s="372"/>
      <c r="BHK73" s="372"/>
      <c r="BHL73" s="372"/>
      <c r="BHM73" s="372"/>
      <c r="BHN73" s="372"/>
      <c r="BHO73" s="372"/>
      <c r="BHP73" s="372"/>
      <c r="BHQ73" s="372"/>
      <c r="BHR73" s="372"/>
      <c r="BHS73" s="372"/>
      <c r="BHT73" s="372"/>
      <c r="BHU73" s="372"/>
      <c r="BHV73" s="372"/>
      <c r="BHW73" s="372"/>
      <c r="BHX73" s="372"/>
      <c r="BHY73" s="372"/>
      <c r="BHZ73" s="372"/>
      <c r="BIA73" s="372"/>
      <c r="BIB73" s="372"/>
      <c r="BIC73" s="372"/>
      <c r="BID73" s="373"/>
      <c r="BIE73" s="371"/>
      <c r="BIF73" s="372"/>
      <c r="BIG73" s="372"/>
      <c r="BIH73" s="372"/>
      <c r="BII73" s="372"/>
      <c r="BIJ73" s="372"/>
      <c r="BIK73" s="372"/>
      <c r="BIL73" s="372"/>
      <c r="BIM73" s="372"/>
      <c r="BIN73" s="372"/>
      <c r="BIO73" s="372"/>
      <c r="BIP73" s="372"/>
      <c r="BIQ73" s="372"/>
      <c r="BIR73" s="372"/>
      <c r="BIS73" s="372"/>
      <c r="BIT73" s="372"/>
      <c r="BIU73" s="372"/>
      <c r="BIV73" s="372"/>
      <c r="BIW73" s="372"/>
      <c r="BIX73" s="372"/>
      <c r="BIY73" s="372"/>
      <c r="BIZ73" s="372"/>
      <c r="BJA73" s="372"/>
      <c r="BJB73" s="372"/>
      <c r="BJC73" s="372"/>
      <c r="BJD73" s="372"/>
      <c r="BJE73" s="372"/>
      <c r="BJF73" s="372"/>
      <c r="BJG73" s="372"/>
      <c r="BJH73" s="373"/>
      <c r="BJI73" s="371"/>
      <c r="BJJ73" s="372"/>
      <c r="BJK73" s="372"/>
      <c r="BJL73" s="372"/>
      <c r="BJM73" s="372"/>
      <c r="BJN73" s="372"/>
      <c r="BJO73" s="372"/>
      <c r="BJP73" s="372"/>
      <c r="BJQ73" s="372"/>
      <c r="BJR73" s="372"/>
      <c r="BJS73" s="372"/>
      <c r="BJT73" s="372"/>
      <c r="BJU73" s="372"/>
      <c r="BJV73" s="372"/>
      <c r="BJW73" s="372"/>
      <c r="BJX73" s="372"/>
      <c r="BJY73" s="372"/>
      <c r="BJZ73" s="372"/>
      <c r="BKA73" s="372"/>
      <c r="BKB73" s="372"/>
      <c r="BKC73" s="372"/>
      <c r="BKD73" s="372"/>
      <c r="BKE73" s="372"/>
      <c r="BKF73" s="372"/>
      <c r="BKG73" s="372"/>
      <c r="BKH73" s="372"/>
      <c r="BKI73" s="372"/>
      <c r="BKJ73" s="372"/>
      <c r="BKK73" s="372"/>
      <c r="BKL73" s="373"/>
      <c r="BKM73" s="371"/>
      <c r="BKN73" s="372"/>
      <c r="BKO73" s="372"/>
      <c r="BKP73" s="372"/>
      <c r="BKQ73" s="372"/>
      <c r="BKR73" s="372"/>
      <c r="BKS73" s="372"/>
      <c r="BKT73" s="372"/>
      <c r="BKU73" s="372"/>
      <c r="BKV73" s="372"/>
      <c r="BKW73" s="372"/>
      <c r="BKX73" s="372"/>
      <c r="BKY73" s="372"/>
      <c r="BKZ73" s="372"/>
      <c r="BLA73" s="372"/>
      <c r="BLB73" s="372"/>
      <c r="BLC73" s="372"/>
      <c r="BLD73" s="372"/>
      <c r="BLE73" s="372"/>
      <c r="BLF73" s="372"/>
      <c r="BLG73" s="372"/>
      <c r="BLH73" s="372"/>
      <c r="BLI73" s="372"/>
      <c r="BLJ73" s="372"/>
      <c r="BLK73" s="372"/>
      <c r="BLL73" s="372"/>
      <c r="BLM73" s="372"/>
      <c r="BLN73" s="372"/>
      <c r="BLO73" s="372"/>
      <c r="BLP73" s="373"/>
      <c r="BLQ73" s="371"/>
      <c r="BLR73" s="372"/>
      <c r="BLS73" s="372"/>
      <c r="BLT73" s="372"/>
      <c r="BLU73" s="372"/>
      <c r="BLV73" s="372"/>
      <c r="BLW73" s="372"/>
      <c r="BLX73" s="372"/>
      <c r="BLY73" s="372"/>
      <c r="BLZ73" s="372"/>
      <c r="BMA73" s="372"/>
      <c r="BMB73" s="372"/>
      <c r="BMC73" s="372"/>
      <c r="BMD73" s="372"/>
      <c r="BME73" s="372"/>
      <c r="BMF73" s="372"/>
      <c r="BMG73" s="372"/>
      <c r="BMH73" s="372"/>
      <c r="BMI73" s="372"/>
      <c r="BMJ73" s="372"/>
      <c r="BMK73" s="372"/>
      <c r="BML73" s="372"/>
      <c r="BMM73" s="372"/>
      <c r="BMN73" s="372"/>
      <c r="BMO73" s="372"/>
      <c r="BMP73" s="372"/>
      <c r="BMQ73" s="372"/>
      <c r="BMR73" s="372"/>
      <c r="BMS73" s="372"/>
      <c r="BMT73" s="373"/>
      <c r="BMU73" s="371"/>
      <c r="BMV73" s="372"/>
      <c r="BMW73" s="372"/>
      <c r="BMX73" s="372"/>
      <c r="BMY73" s="372"/>
      <c r="BMZ73" s="372"/>
      <c r="BNA73" s="372"/>
      <c r="BNB73" s="372"/>
      <c r="BNC73" s="372"/>
      <c r="BND73" s="372"/>
      <c r="BNE73" s="372"/>
      <c r="BNF73" s="372"/>
      <c r="BNG73" s="372"/>
      <c r="BNH73" s="372"/>
      <c r="BNI73" s="372"/>
      <c r="BNJ73" s="372"/>
      <c r="BNK73" s="372"/>
      <c r="BNL73" s="372"/>
      <c r="BNM73" s="372"/>
      <c r="BNN73" s="372"/>
      <c r="BNO73" s="372"/>
      <c r="BNP73" s="372"/>
      <c r="BNQ73" s="372"/>
      <c r="BNR73" s="372"/>
      <c r="BNS73" s="372"/>
      <c r="BNT73" s="372"/>
      <c r="BNU73" s="372"/>
      <c r="BNV73" s="372"/>
      <c r="BNW73" s="372"/>
      <c r="BNX73" s="373"/>
      <c r="BNY73" s="371"/>
      <c r="BNZ73" s="372"/>
      <c r="BOA73" s="372"/>
      <c r="BOB73" s="372"/>
      <c r="BOC73" s="372"/>
      <c r="BOD73" s="372"/>
      <c r="BOE73" s="372"/>
      <c r="BOF73" s="372"/>
      <c r="BOG73" s="372"/>
      <c r="BOH73" s="372"/>
      <c r="BOI73" s="372"/>
      <c r="BOJ73" s="372"/>
      <c r="BOK73" s="372"/>
      <c r="BOL73" s="372"/>
      <c r="BOM73" s="372"/>
      <c r="BON73" s="372"/>
      <c r="BOO73" s="372"/>
      <c r="BOP73" s="372"/>
      <c r="BOQ73" s="372"/>
      <c r="BOR73" s="372"/>
      <c r="BOS73" s="372"/>
      <c r="BOT73" s="372"/>
      <c r="BOU73" s="372"/>
      <c r="BOV73" s="372"/>
      <c r="BOW73" s="372"/>
      <c r="BOX73" s="372"/>
      <c r="BOY73" s="372"/>
      <c r="BOZ73" s="372"/>
      <c r="BPA73" s="372"/>
      <c r="BPB73" s="373"/>
      <c r="BPC73" s="371"/>
      <c r="BPD73" s="372"/>
      <c r="BPE73" s="372"/>
      <c r="BPF73" s="372"/>
      <c r="BPG73" s="372"/>
      <c r="BPH73" s="372"/>
      <c r="BPI73" s="372"/>
      <c r="BPJ73" s="372"/>
      <c r="BPK73" s="372"/>
      <c r="BPL73" s="372"/>
      <c r="BPM73" s="372"/>
      <c r="BPN73" s="372"/>
      <c r="BPO73" s="372"/>
      <c r="BPP73" s="372"/>
      <c r="BPQ73" s="372"/>
      <c r="BPR73" s="372"/>
      <c r="BPS73" s="372"/>
      <c r="BPT73" s="372"/>
      <c r="BPU73" s="372"/>
      <c r="BPV73" s="372"/>
      <c r="BPW73" s="372"/>
      <c r="BPX73" s="372"/>
      <c r="BPY73" s="372"/>
      <c r="BPZ73" s="372"/>
      <c r="BQA73" s="372"/>
      <c r="BQB73" s="372"/>
      <c r="BQC73" s="372"/>
      <c r="BQD73" s="372"/>
      <c r="BQE73" s="372"/>
      <c r="BQF73" s="373"/>
      <c r="BQG73" s="371"/>
      <c r="BQH73" s="372"/>
      <c r="BQI73" s="372"/>
      <c r="BQJ73" s="372"/>
      <c r="BQK73" s="372"/>
      <c r="BQL73" s="372"/>
      <c r="BQM73" s="372"/>
      <c r="BQN73" s="372"/>
      <c r="BQO73" s="372"/>
      <c r="BQP73" s="372"/>
      <c r="BQQ73" s="372"/>
      <c r="BQR73" s="372"/>
      <c r="BQS73" s="372"/>
      <c r="BQT73" s="372"/>
      <c r="BQU73" s="372"/>
      <c r="BQV73" s="372"/>
      <c r="BQW73" s="372"/>
      <c r="BQX73" s="372"/>
      <c r="BQY73" s="372"/>
      <c r="BQZ73" s="372"/>
      <c r="BRA73" s="372"/>
      <c r="BRB73" s="372"/>
      <c r="BRC73" s="372"/>
      <c r="BRD73" s="372"/>
      <c r="BRE73" s="372"/>
      <c r="BRF73" s="372"/>
      <c r="BRG73" s="372"/>
      <c r="BRH73" s="372"/>
      <c r="BRI73" s="372"/>
      <c r="BRJ73" s="373"/>
      <c r="BRK73" s="371"/>
      <c r="BRL73" s="372"/>
      <c r="BRM73" s="372"/>
      <c r="BRN73" s="372"/>
      <c r="BRO73" s="372"/>
      <c r="BRP73" s="372"/>
      <c r="BRQ73" s="372"/>
      <c r="BRR73" s="372"/>
      <c r="BRS73" s="372"/>
      <c r="BRT73" s="372"/>
      <c r="BRU73" s="372"/>
      <c r="BRV73" s="372"/>
      <c r="BRW73" s="372"/>
      <c r="BRX73" s="372"/>
      <c r="BRY73" s="372"/>
      <c r="BRZ73" s="372"/>
      <c r="BSA73" s="372"/>
      <c r="BSB73" s="372"/>
      <c r="BSC73" s="372"/>
      <c r="BSD73" s="372"/>
      <c r="BSE73" s="372"/>
      <c r="BSF73" s="372"/>
      <c r="BSG73" s="372"/>
      <c r="BSH73" s="372"/>
      <c r="BSI73" s="372"/>
      <c r="BSJ73" s="372"/>
      <c r="BSK73" s="372"/>
      <c r="BSL73" s="372"/>
      <c r="BSM73" s="372"/>
      <c r="BSN73" s="373"/>
      <c r="BSO73" s="371"/>
      <c r="BSP73" s="372"/>
      <c r="BSQ73" s="372"/>
      <c r="BSR73" s="372"/>
      <c r="BSS73" s="372"/>
      <c r="BST73" s="372"/>
      <c r="BSU73" s="372"/>
      <c r="BSV73" s="372"/>
      <c r="BSW73" s="372"/>
      <c r="BSX73" s="372"/>
      <c r="BSY73" s="372"/>
      <c r="BSZ73" s="372"/>
      <c r="BTA73" s="372"/>
      <c r="BTB73" s="372"/>
      <c r="BTC73" s="372"/>
      <c r="BTD73" s="372"/>
      <c r="BTE73" s="372"/>
      <c r="BTF73" s="372"/>
      <c r="BTG73" s="372"/>
      <c r="BTH73" s="372"/>
      <c r="BTI73" s="372"/>
      <c r="BTJ73" s="372"/>
      <c r="BTK73" s="372"/>
      <c r="BTL73" s="372"/>
      <c r="BTM73" s="372"/>
      <c r="BTN73" s="372"/>
      <c r="BTO73" s="372"/>
      <c r="BTP73" s="372"/>
      <c r="BTQ73" s="372"/>
      <c r="BTR73" s="373"/>
      <c r="BTS73" s="371"/>
      <c r="BTT73" s="372"/>
      <c r="BTU73" s="372"/>
      <c r="BTV73" s="372"/>
      <c r="BTW73" s="372"/>
      <c r="BTX73" s="372"/>
      <c r="BTY73" s="372"/>
      <c r="BTZ73" s="372"/>
      <c r="BUA73" s="372"/>
      <c r="BUB73" s="372"/>
      <c r="BUC73" s="372"/>
      <c r="BUD73" s="372"/>
      <c r="BUE73" s="372"/>
      <c r="BUF73" s="372"/>
      <c r="BUG73" s="372"/>
      <c r="BUH73" s="372"/>
      <c r="BUI73" s="372"/>
      <c r="BUJ73" s="372"/>
      <c r="BUK73" s="372"/>
      <c r="BUL73" s="372"/>
      <c r="BUM73" s="372"/>
      <c r="BUN73" s="372"/>
      <c r="BUO73" s="372"/>
      <c r="BUP73" s="372"/>
      <c r="BUQ73" s="372"/>
      <c r="BUR73" s="372"/>
      <c r="BUS73" s="372"/>
      <c r="BUT73" s="372"/>
      <c r="BUU73" s="372"/>
      <c r="BUV73" s="373"/>
      <c r="BUW73" s="371"/>
      <c r="BUX73" s="372"/>
      <c r="BUY73" s="372"/>
      <c r="BUZ73" s="372"/>
      <c r="BVA73" s="372"/>
      <c r="BVB73" s="372"/>
      <c r="BVC73" s="372"/>
      <c r="BVD73" s="372"/>
      <c r="BVE73" s="372"/>
      <c r="BVF73" s="372"/>
      <c r="BVG73" s="372"/>
      <c r="BVH73" s="372"/>
      <c r="BVI73" s="372"/>
      <c r="BVJ73" s="372"/>
      <c r="BVK73" s="372"/>
      <c r="BVL73" s="372"/>
      <c r="BVM73" s="372"/>
      <c r="BVN73" s="372"/>
      <c r="BVO73" s="372"/>
      <c r="BVP73" s="372"/>
      <c r="BVQ73" s="372"/>
      <c r="BVR73" s="372"/>
      <c r="BVS73" s="372"/>
      <c r="BVT73" s="372"/>
      <c r="BVU73" s="372"/>
      <c r="BVV73" s="372"/>
      <c r="BVW73" s="372"/>
      <c r="BVX73" s="372"/>
      <c r="BVY73" s="372"/>
      <c r="BVZ73" s="373"/>
      <c r="BWA73" s="371"/>
      <c r="BWB73" s="372"/>
      <c r="BWC73" s="372"/>
      <c r="BWD73" s="372"/>
      <c r="BWE73" s="372"/>
      <c r="BWF73" s="372"/>
      <c r="BWG73" s="372"/>
      <c r="BWH73" s="372"/>
      <c r="BWI73" s="372"/>
      <c r="BWJ73" s="372"/>
      <c r="BWK73" s="372"/>
      <c r="BWL73" s="372"/>
      <c r="BWM73" s="372"/>
      <c r="BWN73" s="372"/>
      <c r="BWO73" s="372"/>
      <c r="BWP73" s="372"/>
      <c r="BWQ73" s="372"/>
      <c r="BWR73" s="372"/>
      <c r="BWS73" s="372"/>
      <c r="BWT73" s="372"/>
      <c r="BWU73" s="372"/>
      <c r="BWV73" s="372"/>
      <c r="BWW73" s="372"/>
      <c r="BWX73" s="372"/>
      <c r="BWY73" s="372"/>
      <c r="BWZ73" s="372"/>
      <c r="BXA73" s="372"/>
      <c r="BXB73" s="372"/>
      <c r="BXC73" s="372"/>
      <c r="BXD73" s="373"/>
      <c r="BXE73" s="371"/>
      <c r="BXF73" s="372"/>
      <c r="BXG73" s="372"/>
      <c r="BXH73" s="372"/>
      <c r="BXI73" s="372"/>
      <c r="BXJ73" s="372"/>
      <c r="BXK73" s="372"/>
      <c r="BXL73" s="372"/>
      <c r="BXM73" s="372"/>
      <c r="BXN73" s="372"/>
      <c r="BXO73" s="372"/>
      <c r="BXP73" s="372"/>
      <c r="BXQ73" s="372"/>
      <c r="BXR73" s="372"/>
      <c r="BXS73" s="372"/>
      <c r="BXT73" s="372"/>
      <c r="BXU73" s="372"/>
      <c r="BXV73" s="372"/>
      <c r="BXW73" s="372"/>
      <c r="BXX73" s="372"/>
      <c r="BXY73" s="372"/>
      <c r="BXZ73" s="372"/>
      <c r="BYA73" s="372"/>
      <c r="BYB73" s="372"/>
      <c r="BYC73" s="372"/>
      <c r="BYD73" s="372"/>
      <c r="BYE73" s="372"/>
      <c r="BYF73" s="372"/>
      <c r="BYG73" s="372"/>
      <c r="BYH73" s="373"/>
      <c r="BYI73" s="371"/>
      <c r="BYJ73" s="372"/>
      <c r="BYK73" s="372"/>
      <c r="BYL73" s="372"/>
      <c r="BYM73" s="372"/>
      <c r="BYN73" s="372"/>
      <c r="BYO73" s="372"/>
      <c r="BYP73" s="372"/>
      <c r="BYQ73" s="372"/>
      <c r="BYR73" s="372"/>
      <c r="BYS73" s="372"/>
      <c r="BYT73" s="372"/>
      <c r="BYU73" s="372"/>
      <c r="BYV73" s="372"/>
      <c r="BYW73" s="372"/>
      <c r="BYX73" s="372"/>
      <c r="BYY73" s="372"/>
      <c r="BYZ73" s="372"/>
      <c r="BZA73" s="372"/>
      <c r="BZB73" s="372"/>
      <c r="BZC73" s="372"/>
      <c r="BZD73" s="372"/>
      <c r="BZE73" s="372"/>
      <c r="BZF73" s="372"/>
      <c r="BZG73" s="372"/>
      <c r="BZH73" s="372"/>
      <c r="BZI73" s="372"/>
      <c r="BZJ73" s="372"/>
      <c r="BZK73" s="372"/>
      <c r="BZL73" s="373"/>
      <c r="BZM73" s="371"/>
      <c r="BZN73" s="372"/>
      <c r="BZO73" s="372"/>
      <c r="BZP73" s="372"/>
      <c r="BZQ73" s="372"/>
      <c r="BZR73" s="372"/>
      <c r="BZS73" s="372"/>
      <c r="BZT73" s="372"/>
      <c r="BZU73" s="372"/>
      <c r="BZV73" s="372"/>
      <c r="BZW73" s="372"/>
      <c r="BZX73" s="372"/>
      <c r="BZY73" s="372"/>
      <c r="BZZ73" s="372"/>
      <c r="CAA73" s="372"/>
      <c r="CAB73" s="372"/>
      <c r="CAC73" s="372"/>
      <c r="CAD73" s="372"/>
      <c r="CAE73" s="372"/>
      <c r="CAF73" s="372"/>
      <c r="CAG73" s="372"/>
      <c r="CAH73" s="372"/>
      <c r="CAI73" s="372"/>
      <c r="CAJ73" s="372"/>
      <c r="CAK73" s="372"/>
      <c r="CAL73" s="372"/>
      <c r="CAM73" s="372"/>
      <c r="CAN73" s="372"/>
      <c r="CAO73" s="372"/>
      <c r="CAP73" s="373"/>
      <c r="CAQ73" s="371"/>
      <c r="CAR73" s="372"/>
      <c r="CAS73" s="372"/>
      <c r="CAT73" s="372"/>
      <c r="CAU73" s="372"/>
      <c r="CAV73" s="372"/>
      <c r="CAW73" s="372"/>
      <c r="CAX73" s="372"/>
      <c r="CAY73" s="372"/>
      <c r="CAZ73" s="372"/>
      <c r="CBA73" s="372"/>
      <c r="CBB73" s="372"/>
      <c r="CBC73" s="372"/>
      <c r="CBD73" s="372"/>
      <c r="CBE73" s="372"/>
      <c r="CBF73" s="372"/>
      <c r="CBG73" s="372"/>
      <c r="CBH73" s="372"/>
      <c r="CBI73" s="372"/>
      <c r="CBJ73" s="372"/>
      <c r="CBK73" s="372"/>
      <c r="CBL73" s="372"/>
      <c r="CBM73" s="372"/>
      <c r="CBN73" s="372"/>
      <c r="CBO73" s="372"/>
      <c r="CBP73" s="372"/>
      <c r="CBQ73" s="372"/>
      <c r="CBR73" s="372"/>
      <c r="CBS73" s="372"/>
      <c r="CBT73" s="373"/>
      <c r="CBU73" s="371"/>
      <c r="CBV73" s="372"/>
      <c r="CBW73" s="372"/>
      <c r="CBX73" s="372"/>
      <c r="CBY73" s="372"/>
      <c r="CBZ73" s="372"/>
      <c r="CCA73" s="372"/>
      <c r="CCB73" s="372"/>
      <c r="CCC73" s="372"/>
      <c r="CCD73" s="372"/>
      <c r="CCE73" s="372"/>
      <c r="CCF73" s="372"/>
      <c r="CCG73" s="372"/>
      <c r="CCH73" s="372"/>
      <c r="CCI73" s="372"/>
      <c r="CCJ73" s="372"/>
      <c r="CCK73" s="372"/>
      <c r="CCL73" s="372"/>
      <c r="CCM73" s="372"/>
      <c r="CCN73" s="372"/>
      <c r="CCO73" s="372"/>
      <c r="CCP73" s="372"/>
      <c r="CCQ73" s="372"/>
      <c r="CCR73" s="372"/>
      <c r="CCS73" s="372"/>
      <c r="CCT73" s="372"/>
      <c r="CCU73" s="372"/>
      <c r="CCV73" s="372"/>
      <c r="CCW73" s="372"/>
      <c r="CCX73" s="373"/>
      <c r="CCY73" s="371"/>
      <c r="CCZ73" s="372"/>
      <c r="CDA73" s="372"/>
      <c r="CDB73" s="372"/>
      <c r="CDC73" s="372"/>
      <c r="CDD73" s="372"/>
      <c r="CDE73" s="372"/>
      <c r="CDF73" s="372"/>
      <c r="CDG73" s="372"/>
      <c r="CDH73" s="372"/>
      <c r="CDI73" s="372"/>
      <c r="CDJ73" s="372"/>
      <c r="CDK73" s="372"/>
      <c r="CDL73" s="372"/>
      <c r="CDM73" s="372"/>
      <c r="CDN73" s="372"/>
      <c r="CDO73" s="372"/>
      <c r="CDP73" s="372"/>
      <c r="CDQ73" s="372"/>
      <c r="CDR73" s="372"/>
      <c r="CDS73" s="372"/>
      <c r="CDT73" s="372"/>
      <c r="CDU73" s="372"/>
      <c r="CDV73" s="372"/>
      <c r="CDW73" s="372"/>
      <c r="CDX73" s="372"/>
      <c r="CDY73" s="372"/>
      <c r="CDZ73" s="372"/>
      <c r="CEA73" s="372"/>
      <c r="CEB73" s="373"/>
      <c r="CEC73" s="371"/>
      <c r="CED73" s="372"/>
      <c r="CEE73" s="372"/>
      <c r="CEF73" s="372"/>
      <c r="CEG73" s="372"/>
      <c r="CEH73" s="372"/>
      <c r="CEI73" s="372"/>
      <c r="CEJ73" s="372"/>
      <c r="CEK73" s="372"/>
      <c r="CEL73" s="372"/>
      <c r="CEM73" s="372"/>
      <c r="CEN73" s="372"/>
      <c r="CEO73" s="372"/>
      <c r="CEP73" s="372"/>
      <c r="CEQ73" s="372"/>
      <c r="CER73" s="372"/>
      <c r="CES73" s="372"/>
      <c r="CET73" s="372"/>
      <c r="CEU73" s="372"/>
      <c r="CEV73" s="372"/>
      <c r="CEW73" s="372"/>
      <c r="CEX73" s="372"/>
      <c r="CEY73" s="372"/>
      <c r="CEZ73" s="372"/>
      <c r="CFA73" s="372"/>
      <c r="CFB73" s="372"/>
      <c r="CFC73" s="372"/>
      <c r="CFD73" s="372"/>
      <c r="CFE73" s="372"/>
      <c r="CFF73" s="373"/>
      <c r="CFG73" s="371"/>
      <c r="CFH73" s="372"/>
      <c r="CFI73" s="372"/>
      <c r="CFJ73" s="372"/>
      <c r="CFK73" s="372"/>
      <c r="CFL73" s="372"/>
      <c r="CFM73" s="372"/>
      <c r="CFN73" s="372"/>
      <c r="CFO73" s="372"/>
      <c r="CFP73" s="372"/>
      <c r="CFQ73" s="372"/>
      <c r="CFR73" s="372"/>
      <c r="CFS73" s="372"/>
      <c r="CFT73" s="372"/>
      <c r="CFU73" s="372"/>
      <c r="CFV73" s="372"/>
      <c r="CFW73" s="372"/>
      <c r="CFX73" s="372"/>
      <c r="CFY73" s="372"/>
      <c r="CFZ73" s="372"/>
      <c r="CGA73" s="372"/>
      <c r="CGB73" s="372"/>
      <c r="CGC73" s="372"/>
      <c r="CGD73" s="372"/>
      <c r="CGE73" s="372"/>
      <c r="CGF73" s="372"/>
      <c r="CGG73" s="372"/>
      <c r="CGH73" s="372"/>
      <c r="CGI73" s="372"/>
      <c r="CGJ73" s="373"/>
      <c r="CGK73" s="371"/>
      <c r="CGL73" s="372"/>
      <c r="CGM73" s="372"/>
      <c r="CGN73" s="372"/>
      <c r="CGO73" s="372"/>
      <c r="CGP73" s="372"/>
      <c r="CGQ73" s="372"/>
      <c r="CGR73" s="372"/>
      <c r="CGS73" s="372"/>
      <c r="CGT73" s="372"/>
      <c r="CGU73" s="372"/>
      <c r="CGV73" s="372"/>
      <c r="CGW73" s="372"/>
      <c r="CGX73" s="372"/>
      <c r="CGY73" s="372"/>
      <c r="CGZ73" s="372"/>
      <c r="CHA73" s="372"/>
      <c r="CHB73" s="372"/>
      <c r="CHC73" s="372"/>
      <c r="CHD73" s="372"/>
      <c r="CHE73" s="372"/>
      <c r="CHF73" s="372"/>
      <c r="CHG73" s="372"/>
      <c r="CHH73" s="372"/>
      <c r="CHI73" s="372"/>
      <c r="CHJ73" s="372"/>
      <c r="CHK73" s="372"/>
      <c r="CHL73" s="372"/>
      <c r="CHM73" s="372"/>
      <c r="CHN73" s="373"/>
      <c r="CHO73" s="371"/>
      <c r="CHP73" s="372"/>
      <c r="CHQ73" s="372"/>
      <c r="CHR73" s="372"/>
      <c r="CHS73" s="372"/>
      <c r="CHT73" s="372"/>
      <c r="CHU73" s="372"/>
      <c r="CHV73" s="372"/>
      <c r="CHW73" s="372"/>
      <c r="CHX73" s="372"/>
      <c r="CHY73" s="372"/>
      <c r="CHZ73" s="372"/>
      <c r="CIA73" s="372"/>
      <c r="CIB73" s="372"/>
      <c r="CIC73" s="372"/>
      <c r="CID73" s="372"/>
      <c r="CIE73" s="372"/>
      <c r="CIF73" s="372"/>
      <c r="CIG73" s="372"/>
      <c r="CIH73" s="372"/>
      <c r="CII73" s="372"/>
      <c r="CIJ73" s="372"/>
      <c r="CIK73" s="372"/>
      <c r="CIL73" s="372"/>
      <c r="CIM73" s="372"/>
      <c r="CIN73" s="372"/>
      <c r="CIO73" s="372"/>
      <c r="CIP73" s="372"/>
      <c r="CIQ73" s="372"/>
      <c r="CIR73" s="373"/>
      <c r="CIS73" s="371"/>
      <c r="CIT73" s="372"/>
      <c r="CIU73" s="372"/>
      <c r="CIV73" s="372"/>
      <c r="CIW73" s="372"/>
      <c r="CIX73" s="372"/>
      <c r="CIY73" s="372"/>
      <c r="CIZ73" s="372"/>
      <c r="CJA73" s="372"/>
      <c r="CJB73" s="372"/>
      <c r="CJC73" s="372"/>
      <c r="CJD73" s="372"/>
      <c r="CJE73" s="372"/>
      <c r="CJF73" s="372"/>
      <c r="CJG73" s="372"/>
      <c r="CJH73" s="372"/>
      <c r="CJI73" s="372"/>
      <c r="CJJ73" s="372"/>
      <c r="CJK73" s="372"/>
      <c r="CJL73" s="372"/>
      <c r="CJM73" s="372"/>
      <c r="CJN73" s="372"/>
      <c r="CJO73" s="372"/>
      <c r="CJP73" s="372"/>
      <c r="CJQ73" s="372"/>
      <c r="CJR73" s="372"/>
      <c r="CJS73" s="372"/>
      <c r="CJT73" s="372"/>
      <c r="CJU73" s="372"/>
      <c r="CJV73" s="373"/>
      <c r="CJW73" s="371"/>
      <c r="CJX73" s="372"/>
      <c r="CJY73" s="372"/>
      <c r="CJZ73" s="372"/>
      <c r="CKA73" s="372"/>
      <c r="CKB73" s="372"/>
      <c r="CKC73" s="372"/>
      <c r="CKD73" s="372"/>
      <c r="CKE73" s="372"/>
      <c r="CKF73" s="372"/>
      <c r="CKG73" s="372"/>
      <c r="CKH73" s="372"/>
      <c r="CKI73" s="372"/>
      <c r="CKJ73" s="372"/>
      <c r="CKK73" s="372"/>
      <c r="CKL73" s="372"/>
      <c r="CKM73" s="372"/>
      <c r="CKN73" s="372"/>
      <c r="CKO73" s="372"/>
      <c r="CKP73" s="372"/>
      <c r="CKQ73" s="372"/>
      <c r="CKR73" s="372"/>
      <c r="CKS73" s="372"/>
      <c r="CKT73" s="372"/>
      <c r="CKU73" s="372"/>
      <c r="CKV73" s="372"/>
      <c r="CKW73" s="372"/>
      <c r="CKX73" s="372"/>
      <c r="CKY73" s="372"/>
      <c r="CKZ73" s="373"/>
      <c r="CLA73" s="371"/>
      <c r="CLB73" s="372"/>
      <c r="CLC73" s="372"/>
      <c r="CLD73" s="372"/>
      <c r="CLE73" s="372"/>
      <c r="CLF73" s="372"/>
      <c r="CLG73" s="372"/>
      <c r="CLH73" s="372"/>
      <c r="CLI73" s="372"/>
      <c r="CLJ73" s="372"/>
      <c r="CLK73" s="372"/>
      <c r="CLL73" s="372"/>
      <c r="CLM73" s="372"/>
      <c r="CLN73" s="372"/>
      <c r="CLO73" s="372"/>
      <c r="CLP73" s="372"/>
      <c r="CLQ73" s="372"/>
      <c r="CLR73" s="372"/>
      <c r="CLS73" s="372"/>
      <c r="CLT73" s="372"/>
      <c r="CLU73" s="372"/>
      <c r="CLV73" s="372"/>
      <c r="CLW73" s="372"/>
      <c r="CLX73" s="372"/>
      <c r="CLY73" s="372"/>
      <c r="CLZ73" s="372"/>
      <c r="CMA73" s="372"/>
      <c r="CMB73" s="372"/>
      <c r="CMC73" s="372"/>
      <c r="CMD73" s="373"/>
      <c r="CME73" s="371"/>
      <c r="CMF73" s="372"/>
      <c r="CMG73" s="372"/>
      <c r="CMH73" s="372"/>
      <c r="CMI73" s="372"/>
      <c r="CMJ73" s="372"/>
      <c r="CMK73" s="372"/>
      <c r="CML73" s="372"/>
      <c r="CMM73" s="372"/>
      <c r="CMN73" s="372"/>
      <c r="CMO73" s="372"/>
      <c r="CMP73" s="372"/>
      <c r="CMQ73" s="372"/>
      <c r="CMR73" s="372"/>
      <c r="CMS73" s="372"/>
      <c r="CMT73" s="372"/>
      <c r="CMU73" s="372"/>
      <c r="CMV73" s="372"/>
      <c r="CMW73" s="372"/>
      <c r="CMX73" s="372"/>
      <c r="CMY73" s="372"/>
      <c r="CMZ73" s="372"/>
      <c r="CNA73" s="372"/>
      <c r="CNB73" s="372"/>
      <c r="CNC73" s="372"/>
      <c r="CND73" s="372"/>
      <c r="CNE73" s="372"/>
      <c r="CNF73" s="372"/>
      <c r="CNG73" s="372"/>
      <c r="CNH73" s="373"/>
      <c r="CNI73" s="371"/>
      <c r="CNJ73" s="372"/>
      <c r="CNK73" s="372"/>
      <c r="CNL73" s="372"/>
      <c r="CNM73" s="372"/>
      <c r="CNN73" s="372"/>
      <c r="CNO73" s="372"/>
      <c r="CNP73" s="372"/>
      <c r="CNQ73" s="372"/>
      <c r="CNR73" s="372"/>
      <c r="CNS73" s="372"/>
      <c r="CNT73" s="372"/>
      <c r="CNU73" s="372"/>
      <c r="CNV73" s="372"/>
      <c r="CNW73" s="372"/>
      <c r="CNX73" s="372"/>
      <c r="CNY73" s="372"/>
      <c r="CNZ73" s="372"/>
      <c r="COA73" s="372"/>
      <c r="COB73" s="372"/>
      <c r="COC73" s="372"/>
      <c r="COD73" s="372"/>
      <c r="COE73" s="372"/>
      <c r="COF73" s="372"/>
      <c r="COG73" s="372"/>
      <c r="COH73" s="372"/>
      <c r="COI73" s="372"/>
      <c r="COJ73" s="372"/>
      <c r="COK73" s="372"/>
      <c r="COL73" s="373"/>
      <c r="COM73" s="371"/>
      <c r="CON73" s="372"/>
      <c r="COO73" s="372"/>
      <c r="COP73" s="372"/>
      <c r="COQ73" s="372"/>
      <c r="COR73" s="372"/>
      <c r="COS73" s="372"/>
      <c r="COT73" s="372"/>
      <c r="COU73" s="372"/>
      <c r="COV73" s="372"/>
      <c r="COW73" s="372"/>
      <c r="COX73" s="372"/>
      <c r="COY73" s="372"/>
      <c r="COZ73" s="372"/>
      <c r="CPA73" s="372"/>
      <c r="CPB73" s="372"/>
      <c r="CPC73" s="372"/>
      <c r="CPD73" s="372"/>
      <c r="CPE73" s="372"/>
      <c r="CPF73" s="372"/>
      <c r="CPG73" s="372"/>
      <c r="CPH73" s="372"/>
      <c r="CPI73" s="372"/>
      <c r="CPJ73" s="372"/>
      <c r="CPK73" s="372"/>
      <c r="CPL73" s="372"/>
      <c r="CPM73" s="372"/>
      <c r="CPN73" s="372"/>
      <c r="CPO73" s="372"/>
      <c r="CPP73" s="373"/>
      <c r="CPQ73" s="371"/>
      <c r="CPR73" s="372"/>
      <c r="CPS73" s="372"/>
      <c r="CPT73" s="372"/>
      <c r="CPU73" s="372"/>
      <c r="CPV73" s="372"/>
      <c r="CPW73" s="372"/>
      <c r="CPX73" s="372"/>
      <c r="CPY73" s="372"/>
      <c r="CPZ73" s="372"/>
      <c r="CQA73" s="372"/>
      <c r="CQB73" s="372"/>
      <c r="CQC73" s="372"/>
      <c r="CQD73" s="372"/>
      <c r="CQE73" s="372"/>
      <c r="CQF73" s="372"/>
      <c r="CQG73" s="372"/>
      <c r="CQH73" s="372"/>
      <c r="CQI73" s="372"/>
      <c r="CQJ73" s="372"/>
      <c r="CQK73" s="372"/>
      <c r="CQL73" s="372"/>
      <c r="CQM73" s="372"/>
      <c r="CQN73" s="372"/>
      <c r="CQO73" s="372"/>
      <c r="CQP73" s="372"/>
      <c r="CQQ73" s="372"/>
      <c r="CQR73" s="372"/>
      <c r="CQS73" s="372"/>
      <c r="CQT73" s="373"/>
      <c r="CQU73" s="371"/>
      <c r="CQV73" s="372"/>
      <c r="CQW73" s="372"/>
      <c r="CQX73" s="372"/>
      <c r="CQY73" s="372"/>
      <c r="CQZ73" s="372"/>
      <c r="CRA73" s="372"/>
      <c r="CRB73" s="372"/>
      <c r="CRC73" s="372"/>
      <c r="CRD73" s="372"/>
      <c r="CRE73" s="372"/>
      <c r="CRF73" s="372"/>
      <c r="CRG73" s="372"/>
      <c r="CRH73" s="372"/>
      <c r="CRI73" s="372"/>
      <c r="CRJ73" s="372"/>
      <c r="CRK73" s="372"/>
      <c r="CRL73" s="372"/>
      <c r="CRM73" s="372"/>
      <c r="CRN73" s="372"/>
      <c r="CRO73" s="372"/>
      <c r="CRP73" s="372"/>
      <c r="CRQ73" s="372"/>
      <c r="CRR73" s="372"/>
      <c r="CRS73" s="372"/>
      <c r="CRT73" s="372"/>
      <c r="CRU73" s="372"/>
      <c r="CRV73" s="372"/>
      <c r="CRW73" s="372"/>
      <c r="CRX73" s="373"/>
      <c r="CRY73" s="371"/>
      <c r="CRZ73" s="372"/>
      <c r="CSA73" s="372"/>
      <c r="CSB73" s="372"/>
      <c r="CSC73" s="372"/>
      <c r="CSD73" s="372"/>
      <c r="CSE73" s="372"/>
      <c r="CSF73" s="372"/>
      <c r="CSG73" s="372"/>
      <c r="CSH73" s="372"/>
      <c r="CSI73" s="372"/>
      <c r="CSJ73" s="372"/>
      <c r="CSK73" s="372"/>
      <c r="CSL73" s="372"/>
      <c r="CSM73" s="372"/>
      <c r="CSN73" s="372"/>
      <c r="CSO73" s="372"/>
      <c r="CSP73" s="372"/>
      <c r="CSQ73" s="372"/>
      <c r="CSR73" s="372"/>
      <c r="CSS73" s="372"/>
      <c r="CST73" s="372"/>
      <c r="CSU73" s="372"/>
      <c r="CSV73" s="372"/>
      <c r="CSW73" s="372"/>
      <c r="CSX73" s="372"/>
      <c r="CSY73" s="372"/>
      <c r="CSZ73" s="372"/>
      <c r="CTA73" s="372"/>
      <c r="CTB73" s="373"/>
      <c r="CTC73" s="371"/>
      <c r="CTD73" s="372"/>
      <c r="CTE73" s="372"/>
      <c r="CTF73" s="372"/>
      <c r="CTG73" s="372"/>
      <c r="CTH73" s="372"/>
      <c r="CTI73" s="372"/>
      <c r="CTJ73" s="372"/>
      <c r="CTK73" s="372"/>
      <c r="CTL73" s="372"/>
      <c r="CTM73" s="372"/>
      <c r="CTN73" s="372"/>
      <c r="CTO73" s="372"/>
      <c r="CTP73" s="372"/>
      <c r="CTQ73" s="372"/>
      <c r="CTR73" s="372"/>
      <c r="CTS73" s="372"/>
      <c r="CTT73" s="372"/>
      <c r="CTU73" s="372"/>
      <c r="CTV73" s="372"/>
      <c r="CTW73" s="372"/>
      <c r="CTX73" s="372"/>
      <c r="CTY73" s="372"/>
      <c r="CTZ73" s="372"/>
      <c r="CUA73" s="372"/>
      <c r="CUB73" s="372"/>
      <c r="CUC73" s="372"/>
      <c r="CUD73" s="372"/>
      <c r="CUE73" s="372"/>
      <c r="CUF73" s="373"/>
      <c r="CUG73" s="371"/>
      <c r="CUH73" s="372"/>
      <c r="CUI73" s="372"/>
      <c r="CUJ73" s="372"/>
      <c r="CUK73" s="372"/>
      <c r="CUL73" s="372"/>
      <c r="CUM73" s="372"/>
      <c r="CUN73" s="372"/>
      <c r="CUO73" s="372"/>
      <c r="CUP73" s="372"/>
      <c r="CUQ73" s="372"/>
      <c r="CUR73" s="372"/>
      <c r="CUS73" s="372"/>
      <c r="CUT73" s="372"/>
      <c r="CUU73" s="372"/>
      <c r="CUV73" s="372"/>
      <c r="CUW73" s="372"/>
      <c r="CUX73" s="372"/>
      <c r="CUY73" s="372"/>
      <c r="CUZ73" s="372"/>
      <c r="CVA73" s="372"/>
      <c r="CVB73" s="372"/>
      <c r="CVC73" s="372"/>
      <c r="CVD73" s="372"/>
      <c r="CVE73" s="372"/>
      <c r="CVF73" s="372"/>
      <c r="CVG73" s="372"/>
      <c r="CVH73" s="372"/>
      <c r="CVI73" s="372"/>
      <c r="CVJ73" s="373"/>
      <c r="CVK73" s="371"/>
      <c r="CVL73" s="372"/>
      <c r="CVM73" s="372"/>
      <c r="CVN73" s="372"/>
      <c r="CVO73" s="372"/>
      <c r="CVP73" s="372"/>
      <c r="CVQ73" s="372"/>
      <c r="CVR73" s="372"/>
      <c r="CVS73" s="372"/>
      <c r="CVT73" s="372"/>
      <c r="CVU73" s="372"/>
      <c r="CVV73" s="372"/>
      <c r="CVW73" s="372"/>
      <c r="CVX73" s="372"/>
      <c r="CVY73" s="372"/>
      <c r="CVZ73" s="372"/>
      <c r="CWA73" s="372"/>
      <c r="CWB73" s="372"/>
      <c r="CWC73" s="372"/>
      <c r="CWD73" s="372"/>
      <c r="CWE73" s="372"/>
      <c r="CWF73" s="372"/>
      <c r="CWG73" s="372"/>
      <c r="CWH73" s="372"/>
      <c r="CWI73" s="372"/>
      <c r="CWJ73" s="372"/>
      <c r="CWK73" s="372"/>
      <c r="CWL73" s="372"/>
      <c r="CWM73" s="372"/>
      <c r="CWN73" s="373"/>
      <c r="CWO73" s="371"/>
      <c r="CWP73" s="372"/>
      <c r="CWQ73" s="372"/>
      <c r="CWR73" s="372"/>
      <c r="CWS73" s="372"/>
      <c r="CWT73" s="372"/>
      <c r="CWU73" s="372"/>
      <c r="CWV73" s="372"/>
      <c r="CWW73" s="372"/>
      <c r="CWX73" s="372"/>
      <c r="CWY73" s="372"/>
      <c r="CWZ73" s="372"/>
      <c r="CXA73" s="372"/>
      <c r="CXB73" s="372"/>
      <c r="CXC73" s="372"/>
      <c r="CXD73" s="372"/>
      <c r="CXE73" s="372"/>
      <c r="CXF73" s="372"/>
      <c r="CXG73" s="372"/>
      <c r="CXH73" s="372"/>
      <c r="CXI73" s="372"/>
      <c r="CXJ73" s="372"/>
      <c r="CXK73" s="372"/>
      <c r="CXL73" s="372"/>
      <c r="CXM73" s="372"/>
      <c r="CXN73" s="372"/>
      <c r="CXO73" s="372"/>
      <c r="CXP73" s="372"/>
      <c r="CXQ73" s="372"/>
      <c r="CXR73" s="373"/>
      <c r="CXS73" s="371"/>
      <c r="CXT73" s="372"/>
      <c r="CXU73" s="372"/>
      <c r="CXV73" s="372"/>
      <c r="CXW73" s="372"/>
      <c r="CXX73" s="372"/>
      <c r="CXY73" s="372"/>
      <c r="CXZ73" s="372"/>
      <c r="CYA73" s="372"/>
      <c r="CYB73" s="372"/>
      <c r="CYC73" s="372"/>
      <c r="CYD73" s="372"/>
      <c r="CYE73" s="372"/>
      <c r="CYF73" s="372"/>
      <c r="CYG73" s="372"/>
      <c r="CYH73" s="372"/>
      <c r="CYI73" s="372"/>
      <c r="CYJ73" s="372"/>
      <c r="CYK73" s="372"/>
      <c r="CYL73" s="372"/>
      <c r="CYM73" s="372"/>
      <c r="CYN73" s="372"/>
      <c r="CYO73" s="372"/>
      <c r="CYP73" s="372"/>
      <c r="CYQ73" s="372"/>
      <c r="CYR73" s="372"/>
      <c r="CYS73" s="372"/>
      <c r="CYT73" s="372"/>
      <c r="CYU73" s="372"/>
      <c r="CYV73" s="373"/>
      <c r="CYW73" s="371"/>
      <c r="CYX73" s="372"/>
      <c r="CYY73" s="372"/>
      <c r="CYZ73" s="372"/>
      <c r="CZA73" s="372"/>
      <c r="CZB73" s="372"/>
      <c r="CZC73" s="372"/>
      <c r="CZD73" s="372"/>
      <c r="CZE73" s="372"/>
      <c r="CZF73" s="372"/>
      <c r="CZG73" s="372"/>
      <c r="CZH73" s="372"/>
      <c r="CZI73" s="372"/>
      <c r="CZJ73" s="372"/>
      <c r="CZK73" s="372"/>
      <c r="CZL73" s="372"/>
      <c r="CZM73" s="372"/>
      <c r="CZN73" s="372"/>
      <c r="CZO73" s="372"/>
      <c r="CZP73" s="372"/>
      <c r="CZQ73" s="372"/>
      <c r="CZR73" s="372"/>
      <c r="CZS73" s="372"/>
      <c r="CZT73" s="372"/>
      <c r="CZU73" s="372"/>
      <c r="CZV73" s="372"/>
      <c r="CZW73" s="372"/>
      <c r="CZX73" s="372"/>
      <c r="CZY73" s="372"/>
      <c r="CZZ73" s="373"/>
      <c r="DAA73" s="371"/>
      <c r="DAB73" s="372"/>
      <c r="DAC73" s="372"/>
      <c r="DAD73" s="372"/>
      <c r="DAE73" s="372"/>
      <c r="DAF73" s="372"/>
      <c r="DAG73" s="372"/>
      <c r="DAH73" s="372"/>
      <c r="DAI73" s="372"/>
      <c r="DAJ73" s="372"/>
      <c r="DAK73" s="372"/>
      <c r="DAL73" s="372"/>
      <c r="DAM73" s="372"/>
      <c r="DAN73" s="372"/>
      <c r="DAO73" s="372"/>
      <c r="DAP73" s="372"/>
      <c r="DAQ73" s="372"/>
      <c r="DAR73" s="372"/>
      <c r="DAS73" s="372"/>
      <c r="DAT73" s="372"/>
      <c r="DAU73" s="372"/>
      <c r="DAV73" s="372"/>
      <c r="DAW73" s="372"/>
      <c r="DAX73" s="372"/>
      <c r="DAY73" s="372"/>
      <c r="DAZ73" s="372"/>
      <c r="DBA73" s="372"/>
      <c r="DBB73" s="372"/>
      <c r="DBC73" s="372"/>
      <c r="DBD73" s="373"/>
      <c r="DBE73" s="371"/>
      <c r="DBF73" s="372"/>
      <c r="DBG73" s="372"/>
      <c r="DBH73" s="372"/>
      <c r="DBI73" s="372"/>
      <c r="DBJ73" s="372"/>
      <c r="DBK73" s="372"/>
      <c r="DBL73" s="372"/>
      <c r="DBM73" s="372"/>
      <c r="DBN73" s="372"/>
      <c r="DBO73" s="372"/>
      <c r="DBP73" s="372"/>
      <c r="DBQ73" s="372"/>
      <c r="DBR73" s="372"/>
      <c r="DBS73" s="372"/>
      <c r="DBT73" s="372"/>
      <c r="DBU73" s="372"/>
      <c r="DBV73" s="372"/>
      <c r="DBW73" s="372"/>
      <c r="DBX73" s="372"/>
      <c r="DBY73" s="372"/>
      <c r="DBZ73" s="372"/>
      <c r="DCA73" s="372"/>
      <c r="DCB73" s="372"/>
      <c r="DCC73" s="372"/>
      <c r="DCD73" s="372"/>
      <c r="DCE73" s="372"/>
      <c r="DCF73" s="372"/>
      <c r="DCG73" s="372"/>
      <c r="DCH73" s="373"/>
      <c r="DCI73" s="371"/>
      <c r="DCJ73" s="372"/>
      <c r="DCK73" s="372"/>
      <c r="DCL73" s="372"/>
      <c r="DCM73" s="372"/>
      <c r="DCN73" s="372"/>
      <c r="DCO73" s="372"/>
      <c r="DCP73" s="372"/>
      <c r="DCQ73" s="372"/>
      <c r="DCR73" s="372"/>
      <c r="DCS73" s="372"/>
      <c r="DCT73" s="372"/>
      <c r="DCU73" s="372"/>
      <c r="DCV73" s="372"/>
      <c r="DCW73" s="372"/>
      <c r="DCX73" s="372"/>
      <c r="DCY73" s="372"/>
      <c r="DCZ73" s="372"/>
      <c r="DDA73" s="372"/>
      <c r="DDB73" s="372"/>
      <c r="DDC73" s="372"/>
      <c r="DDD73" s="372"/>
      <c r="DDE73" s="372"/>
      <c r="DDF73" s="372"/>
      <c r="DDG73" s="372"/>
      <c r="DDH73" s="372"/>
      <c r="DDI73" s="372"/>
      <c r="DDJ73" s="372"/>
      <c r="DDK73" s="372"/>
      <c r="DDL73" s="373"/>
      <c r="DDM73" s="371"/>
      <c r="DDN73" s="372"/>
      <c r="DDO73" s="372"/>
      <c r="DDP73" s="372"/>
      <c r="DDQ73" s="372"/>
      <c r="DDR73" s="372"/>
      <c r="DDS73" s="372"/>
      <c r="DDT73" s="372"/>
      <c r="DDU73" s="372"/>
      <c r="DDV73" s="372"/>
      <c r="DDW73" s="372"/>
      <c r="DDX73" s="372"/>
      <c r="DDY73" s="372"/>
      <c r="DDZ73" s="372"/>
      <c r="DEA73" s="372"/>
      <c r="DEB73" s="372"/>
      <c r="DEC73" s="372"/>
      <c r="DED73" s="372"/>
      <c r="DEE73" s="372"/>
      <c r="DEF73" s="372"/>
      <c r="DEG73" s="372"/>
      <c r="DEH73" s="372"/>
      <c r="DEI73" s="372"/>
      <c r="DEJ73" s="372"/>
      <c r="DEK73" s="372"/>
      <c r="DEL73" s="372"/>
      <c r="DEM73" s="372"/>
      <c r="DEN73" s="372"/>
      <c r="DEO73" s="372"/>
      <c r="DEP73" s="373"/>
      <c r="DEQ73" s="371"/>
      <c r="DER73" s="372"/>
      <c r="DES73" s="372"/>
      <c r="DET73" s="372"/>
      <c r="DEU73" s="372"/>
      <c r="DEV73" s="372"/>
      <c r="DEW73" s="372"/>
      <c r="DEX73" s="372"/>
      <c r="DEY73" s="372"/>
      <c r="DEZ73" s="372"/>
      <c r="DFA73" s="372"/>
      <c r="DFB73" s="372"/>
      <c r="DFC73" s="372"/>
      <c r="DFD73" s="372"/>
      <c r="DFE73" s="372"/>
      <c r="DFF73" s="372"/>
      <c r="DFG73" s="372"/>
      <c r="DFH73" s="372"/>
      <c r="DFI73" s="372"/>
      <c r="DFJ73" s="372"/>
      <c r="DFK73" s="372"/>
      <c r="DFL73" s="372"/>
      <c r="DFM73" s="372"/>
      <c r="DFN73" s="372"/>
      <c r="DFO73" s="372"/>
      <c r="DFP73" s="372"/>
      <c r="DFQ73" s="372"/>
      <c r="DFR73" s="372"/>
      <c r="DFS73" s="372"/>
      <c r="DFT73" s="373"/>
      <c r="DFU73" s="371"/>
      <c r="DFV73" s="372"/>
      <c r="DFW73" s="372"/>
      <c r="DFX73" s="372"/>
      <c r="DFY73" s="372"/>
      <c r="DFZ73" s="372"/>
      <c r="DGA73" s="372"/>
      <c r="DGB73" s="372"/>
      <c r="DGC73" s="372"/>
      <c r="DGD73" s="372"/>
      <c r="DGE73" s="372"/>
      <c r="DGF73" s="372"/>
      <c r="DGG73" s="372"/>
      <c r="DGH73" s="372"/>
      <c r="DGI73" s="372"/>
      <c r="DGJ73" s="372"/>
      <c r="DGK73" s="372"/>
      <c r="DGL73" s="372"/>
      <c r="DGM73" s="372"/>
      <c r="DGN73" s="372"/>
      <c r="DGO73" s="372"/>
      <c r="DGP73" s="372"/>
      <c r="DGQ73" s="372"/>
      <c r="DGR73" s="372"/>
      <c r="DGS73" s="372"/>
      <c r="DGT73" s="372"/>
      <c r="DGU73" s="372"/>
      <c r="DGV73" s="372"/>
      <c r="DGW73" s="372"/>
      <c r="DGX73" s="373"/>
      <c r="DGY73" s="371"/>
      <c r="DGZ73" s="372"/>
      <c r="DHA73" s="372"/>
      <c r="DHB73" s="372"/>
      <c r="DHC73" s="372"/>
      <c r="DHD73" s="372"/>
      <c r="DHE73" s="372"/>
      <c r="DHF73" s="372"/>
      <c r="DHG73" s="372"/>
      <c r="DHH73" s="372"/>
      <c r="DHI73" s="372"/>
      <c r="DHJ73" s="372"/>
      <c r="DHK73" s="372"/>
      <c r="DHL73" s="372"/>
      <c r="DHM73" s="372"/>
      <c r="DHN73" s="372"/>
      <c r="DHO73" s="372"/>
      <c r="DHP73" s="372"/>
      <c r="DHQ73" s="372"/>
      <c r="DHR73" s="372"/>
      <c r="DHS73" s="372"/>
      <c r="DHT73" s="372"/>
      <c r="DHU73" s="372"/>
      <c r="DHV73" s="372"/>
      <c r="DHW73" s="372"/>
      <c r="DHX73" s="372"/>
      <c r="DHY73" s="372"/>
      <c r="DHZ73" s="372"/>
      <c r="DIA73" s="372"/>
      <c r="DIB73" s="373"/>
      <c r="DIC73" s="371"/>
      <c r="DID73" s="372"/>
      <c r="DIE73" s="372"/>
      <c r="DIF73" s="372"/>
      <c r="DIG73" s="372"/>
      <c r="DIH73" s="372"/>
      <c r="DII73" s="372"/>
      <c r="DIJ73" s="372"/>
      <c r="DIK73" s="372"/>
      <c r="DIL73" s="372"/>
      <c r="DIM73" s="372"/>
      <c r="DIN73" s="372"/>
      <c r="DIO73" s="372"/>
      <c r="DIP73" s="372"/>
      <c r="DIQ73" s="372"/>
      <c r="DIR73" s="372"/>
      <c r="DIS73" s="372"/>
      <c r="DIT73" s="372"/>
      <c r="DIU73" s="372"/>
      <c r="DIV73" s="372"/>
      <c r="DIW73" s="372"/>
      <c r="DIX73" s="372"/>
      <c r="DIY73" s="372"/>
      <c r="DIZ73" s="372"/>
      <c r="DJA73" s="372"/>
      <c r="DJB73" s="372"/>
      <c r="DJC73" s="372"/>
      <c r="DJD73" s="372"/>
      <c r="DJE73" s="372"/>
      <c r="DJF73" s="373"/>
      <c r="DJG73" s="371"/>
      <c r="DJH73" s="372"/>
      <c r="DJI73" s="372"/>
      <c r="DJJ73" s="372"/>
      <c r="DJK73" s="372"/>
      <c r="DJL73" s="372"/>
      <c r="DJM73" s="372"/>
      <c r="DJN73" s="372"/>
      <c r="DJO73" s="372"/>
      <c r="DJP73" s="372"/>
      <c r="DJQ73" s="372"/>
      <c r="DJR73" s="372"/>
      <c r="DJS73" s="372"/>
      <c r="DJT73" s="372"/>
      <c r="DJU73" s="372"/>
      <c r="DJV73" s="372"/>
      <c r="DJW73" s="372"/>
      <c r="DJX73" s="372"/>
      <c r="DJY73" s="372"/>
      <c r="DJZ73" s="372"/>
      <c r="DKA73" s="372"/>
      <c r="DKB73" s="372"/>
      <c r="DKC73" s="372"/>
      <c r="DKD73" s="372"/>
      <c r="DKE73" s="372"/>
      <c r="DKF73" s="372"/>
      <c r="DKG73" s="372"/>
      <c r="DKH73" s="372"/>
      <c r="DKI73" s="372"/>
      <c r="DKJ73" s="373"/>
      <c r="DKK73" s="371"/>
      <c r="DKL73" s="372"/>
      <c r="DKM73" s="372"/>
      <c r="DKN73" s="372"/>
      <c r="DKO73" s="372"/>
      <c r="DKP73" s="372"/>
      <c r="DKQ73" s="372"/>
      <c r="DKR73" s="372"/>
      <c r="DKS73" s="372"/>
      <c r="DKT73" s="372"/>
      <c r="DKU73" s="372"/>
      <c r="DKV73" s="372"/>
      <c r="DKW73" s="372"/>
      <c r="DKX73" s="372"/>
      <c r="DKY73" s="372"/>
      <c r="DKZ73" s="372"/>
      <c r="DLA73" s="372"/>
      <c r="DLB73" s="372"/>
      <c r="DLC73" s="372"/>
      <c r="DLD73" s="372"/>
      <c r="DLE73" s="372"/>
      <c r="DLF73" s="372"/>
      <c r="DLG73" s="372"/>
      <c r="DLH73" s="372"/>
      <c r="DLI73" s="372"/>
      <c r="DLJ73" s="372"/>
      <c r="DLK73" s="372"/>
      <c r="DLL73" s="372"/>
      <c r="DLM73" s="372"/>
      <c r="DLN73" s="373"/>
      <c r="DLO73" s="371"/>
      <c r="DLP73" s="372"/>
      <c r="DLQ73" s="372"/>
      <c r="DLR73" s="372"/>
      <c r="DLS73" s="372"/>
      <c r="DLT73" s="372"/>
      <c r="DLU73" s="372"/>
      <c r="DLV73" s="372"/>
      <c r="DLW73" s="372"/>
      <c r="DLX73" s="372"/>
      <c r="DLY73" s="372"/>
      <c r="DLZ73" s="372"/>
      <c r="DMA73" s="372"/>
      <c r="DMB73" s="372"/>
      <c r="DMC73" s="372"/>
      <c r="DMD73" s="372"/>
      <c r="DME73" s="372"/>
      <c r="DMF73" s="372"/>
      <c r="DMG73" s="372"/>
      <c r="DMH73" s="372"/>
      <c r="DMI73" s="372"/>
      <c r="DMJ73" s="372"/>
      <c r="DMK73" s="372"/>
      <c r="DML73" s="372"/>
      <c r="DMM73" s="372"/>
      <c r="DMN73" s="372"/>
      <c r="DMO73" s="372"/>
      <c r="DMP73" s="372"/>
      <c r="DMQ73" s="372"/>
      <c r="DMR73" s="373"/>
      <c r="DMS73" s="371"/>
      <c r="DMT73" s="372"/>
      <c r="DMU73" s="372"/>
      <c r="DMV73" s="372"/>
      <c r="DMW73" s="372"/>
      <c r="DMX73" s="372"/>
      <c r="DMY73" s="372"/>
      <c r="DMZ73" s="372"/>
      <c r="DNA73" s="372"/>
      <c r="DNB73" s="372"/>
      <c r="DNC73" s="372"/>
      <c r="DND73" s="372"/>
      <c r="DNE73" s="372"/>
      <c r="DNF73" s="372"/>
      <c r="DNG73" s="372"/>
      <c r="DNH73" s="372"/>
      <c r="DNI73" s="372"/>
      <c r="DNJ73" s="372"/>
      <c r="DNK73" s="372"/>
      <c r="DNL73" s="372"/>
      <c r="DNM73" s="372"/>
      <c r="DNN73" s="372"/>
      <c r="DNO73" s="372"/>
      <c r="DNP73" s="372"/>
      <c r="DNQ73" s="372"/>
      <c r="DNR73" s="372"/>
      <c r="DNS73" s="372"/>
      <c r="DNT73" s="372"/>
      <c r="DNU73" s="372"/>
      <c r="DNV73" s="373"/>
      <c r="DNW73" s="371"/>
      <c r="DNX73" s="372"/>
      <c r="DNY73" s="372"/>
      <c r="DNZ73" s="372"/>
      <c r="DOA73" s="372"/>
      <c r="DOB73" s="372"/>
      <c r="DOC73" s="372"/>
      <c r="DOD73" s="372"/>
      <c r="DOE73" s="372"/>
      <c r="DOF73" s="372"/>
      <c r="DOG73" s="372"/>
      <c r="DOH73" s="372"/>
      <c r="DOI73" s="372"/>
      <c r="DOJ73" s="372"/>
      <c r="DOK73" s="372"/>
      <c r="DOL73" s="372"/>
      <c r="DOM73" s="372"/>
      <c r="DON73" s="372"/>
      <c r="DOO73" s="372"/>
      <c r="DOP73" s="372"/>
      <c r="DOQ73" s="372"/>
      <c r="DOR73" s="372"/>
      <c r="DOS73" s="372"/>
      <c r="DOT73" s="372"/>
      <c r="DOU73" s="372"/>
      <c r="DOV73" s="372"/>
      <c r="DOW73" s="372"/>
      <c r="DOX73" s="372"/>
      <c r="DOY73" s="372"/>
      <c r="DOZ73" s="373"/>
      <c r="DPA73" s="371"/>
      <c r="DPB73" s="372"/>
      <c r="DPC73" s="372"/>
      <c r="DPD73" s="372"/>
      <c r="DPE73" s="372"/>
      <c r="DPF73" s="372"/>
      <c r="DPG73" s="372"/>
      <c r="DPH73" s="372"/>
      <c r="DPI73" s="372"/>
      <c r="DPJ73" s="372"/>
      <c r="DPK73" s="372"/>
      <c r="DPL73" s="372"/>
      <c r="DPM73" s="372"/>
      <c r="DPN73" s="372"/>
      <c r="DPO73" s="372"/>
      <c r="DPP73" s="372"/>
      <c r="DPQ73" s="372"/>
      <c r="DPR73" s="372"/>
      <c r="DPS73" s="372"/>
      <c r="DPT73" s="372"/>
      <c r="DPU73" s="372"/>
      <c r="DPV73" s="372"/>
      <c r="DPW73" s="372"/>
      <c r="DPX73" s="372"/>
      <c r="DPY73" s="372"/>
      <c r="DPZ73" s="372"/>
      <c r="DQA73" s="372"/>
      <c r="DQB73" s="372"/>
      <c r="DQC73" s="372"/>
      <c r="DQD73" s="373"/>
      <c r="DQE73" s="371"/>
      <c r="DQF73" s="372"/>
      <c r="DQG73" s="372"/>
      <c r="DQH73" s="372"/>
      <c r="DQI73" s="372"/>
      <c r="DQJ73" s="372"/>
      <c r="DQK73" s="372"/>
      <c r="DQL73" s="372"/>
      <c r="DQM73" s="372"/>
      <c r="DQN73" s="372"/>
      <c r="DQO73" s="372"/>
      <c r="DQP73" s="372"/>
      <c r="DQQ73" s="372"/>
      <c r="DQR73" s="372"/>
      <c r="DQS73" s="372"/>
      <c r="DQT73" s="372"/>
      <c r="DQU73" s="372"/>
      <c r="DQV73" s="372"/>
      <c r="DQW73" s="372"/>
      <c r="DQX73" s="372"/>
      <c r="DQY73" s="372"/>
      <c r="DQZ73" s="372"/>
      <c r="DRA73" s="372"/>
      <c r="DRB73" s="372"/>
      <c r="DRC73" s="372"/>
      <c r="DRD73" s="372"/>
      <c r="DRE73" s="372"/>
      <c r="DRF73" s="372"/>
      <c r="DRG73" s="372"/>
      <c r="DRH73" s="373"/>
      <c r="DRI73" s="371"/>
      <c r="DRJ73" s="372"/>
      <c r="DRK73" s="372"/>
      <c r="DRL73" s="372"/>
      <c r="DRM73" s="372"/>
      <c r="DRN73" s="372"/>
      <c r="DRO73" s="372"/>
      <c r="DRP73" s="372"/>
      <c r="DRQ73" s="372"/>
      <c r="DRR73" s="372"/>
      <c r="DRS73" s="372"/>
      <c r="DRT73" s="372"/>
      <c r="DRU73" s="372"/>
      <c r="DRV73" s="372"/>
      <c r="DRW73" s="372"/>
      <c r="DRX73" s="372"/>
      <c r="DRY73" s="372"/>
      <c r="DRZ73" s="372"/>
      <c r="DSA73" s="372"/>
      <c r="DSB73" s="372"/>
      <c r="DSC73" s="372"/>
      <c r="DSD73" s="372"/>
      <c r="DSE73" s="372"/>
      <c r="DSF73" s="372"/>
      <c r="DSG73" s="372"/>
      <c r="DSH73" s="372"/>
      <c r="DSI73" s="372"/>
      <c r="DSJ73" s="372"/>
      <c r="DSK73" s="372"/>
      <c r="DSL73" s="373"/>
      <c r="DSM73" s="371"/>
      <c r="DSN73" s="372"/>
      <c r="DSO73" s="372"/>
      <c r="DSP73" s="372"/>
      <c r="DSQ73" s="372"/>
      <c r="DSR73" s="372"/>
      <c r="DSS73" s="372"/>
      <c r="DST73" s="372"/>
      <c r="DSU73" s="372"/>
      <c r="DSV73" s="372"/>
      <c r="DSW73" s="372"/>
      <c r="DSX73" s="372"/>
      <c r="DSY73" s="372"/>
      <c r="DSZ73" s="372"/>
      <c r="DTA73" s="372"/>
      <c r="DTB73" s="372"/>
      <c r="DTC73" s="372"/>
      <c r="DTD73" s="372"/>
      <c r="DTE73" s="372"/>
      <c r="DTF73" s="372"/>
      <c r="DTG73" s="372"/>
      <c r="DTH73" s="372"/>
      <c r="DTI73" s="372"/>
      <c r="DTJ73" s="372"/>
      <c r="DTK73" s="372"/>
      <c r="DTL73" s="372"/>
      <c r="DTM73" s="372"/>
      <c r="DTN73" s="372"/>
      <c r="DTO73" s="372"/>
      <c r="DTP73" s="373"/>
      <c r="DTQ73" s="371"/>
      <c r="DTR73" s="372"/>
      <c r="DTS73" s="372"/>
      <c r="DTT73" s="372"/>
      <c r="DTU73" s="372"/>
      <c r="DTV73" s="372"/>
      <c r="DTW73" s="372"/>
      <c r="DTX73" s="372"/>
      <c r="DTY73" s="372"/>
      <c r="DTZ73" s="372"/>
      <c r="DUA73" s="372"/>
      <c r="DUB73" s="372"/>
      <c r="DUC73" s="372"/>
      <c r="DUD73" s="372"/>
      <c r="DUE73" s="372"/>
      <c r="DUF73" s="372"/>
      <c r="DUG73" s="372"/>
      <c r="DUH73" s="372"/>
      <c r="DUI73" s="372"/>
      <c r="DUJ73" s="372"/>
      <c r="DUK73" s="372"/>
      <c r="DUL73" s="372"/>
      <c r="DUM73" s="372"/>
      <c r="DUN73" s="372"/>
      <c r="DUO73" s="372"/>
      <c r="DUP73" s="372"/>
      <c r="DUQ73" s="372"/>
      <c r="DUR73" s="372"/>
      <c r="DUS73" s="372"/>
      <c r="DUT73" s="373"/>
      <c r="DUU73" s="371"/>
      <c r="DUV73" s="372"/>
      <c r="DUW73" s="372"/>
      <c r="DUX73" s="372"/>
      <c r="DUY73" s="372"/>
      <c r="DUZ73" s="372"/>
      <c r="DVA73" s="372"/>
      <c r="DVB73" s="372"/>
      <c r="DVC73" s="372"/>
      <c r="DVD73" s="372"/>
      <c r="DVE73" s="372"/>
      <c r="DVF73" s="372"/>
      <c r="DVG73" s="372"/>
      <c r="DVH73" s="372"/>
      <c r="DVI73" s="372"/>
      <c r="DVJ73" s="372"/>
      <c r="DVK73" s="372"/>
      <c r="DVL73" s="372"/>
      <c r="DVM73" s="372"/>
      <c r="DVN73" s="372"/>
      <c r="DVO73" s="372"/>
      <c r="DVP73" s="372"/>
      <c r="DVQ73" s="372"/>
      <c r="DVR73" s="372"/>
      <c r="DVS73" s="372"/>
      <c r="DVT73" s="372"/>
      <c r="DVU73" s="372"/>
      <c r="DVV73" s="372"/>
      <c r="DVW73" s="372"/>
      <c r="DVX73" s="373"/>
      <c r="DVY73" s="371"/>
      <c r="DVZ73" s="372"/>
      <c r="DWA73" s="372"/>
      <c r="DWB73" s="372"/>
      <c r="DWC73" s="372"/>
      <c r="DWD73" s="372"/>
      <c r="DWE73" s="372"/>
      <c r="DWF73" s="372"/>
      <c r="DWG73" s="372"/>
      <c r="DWH73" s="372"/>
      <c r="DWI73" s="372"/>
      <c r="DWJ73" s="372"/>
      <c r="DWK73" s="372"/>
      <c r="DWL73" s="372"/>
      <c r="DWM73" s="372"/>
      <c r="DWN73" s="372"/>
      <c r="DWO73" s="372"/>
      <c r="DWP73" s="372"/>
      <c r="DWQ73" s="372"/>
      <c r="DWR73" s="372"/>
      <c r="DWS73" s="372"/>
      <c r="DWT73" s="372"/>
      <c r="DWU73" s="372"/>
      <c r="DWV73" s="372"/>
      <c r="DWW73" s="372"/>
      <c r="DWX73" s="372"/>
      <c r="DWY73" s="372"/>
      <c r="DWZ73" s="372"/>
      <c r="DXA73" s="372"/>
      <c r="DXB73" s="373"/>
      <c r="DXC73" s="371"/>
      <c r="DXD73" s="372"/>
      <c r="DXE73" s="372"/>
      <c r="DXF73" s="372"/>
      <c r="DXG73" s="372"/>
      <c r="DXH73" s="372"/>
      <c r="DXI73" s="372"/>
      <c r="DXJ73" s="372"/>
      <c r="DXK73" s="372"/>
      <c r="DXL73" s="372"/>
      <c r="DXM73" s="372"/>
      <c r="DXN73" s="372"/>
      <c r="DXO73" s="372"/>
      <c r="DXP73" s="372"/>
      <c r="DXQ73" s="372"/>
      <c r="DXR73" s="372"/>
      <c r="DXS73" s="372"/>
      <c r="DXT73" s="372"/>
      <c r="DXU73" s="372"/>
      <c r="DXV73" s="372"/>
      <c r="DXW73" s="372"/>
      <c r="DXX73" s="372"/>
      <c r="DXY73" s="372"/>
      <c r="DXZ73" s="372"/>
      <c r="DYA73" s="372"/>
      <c r="DYB73" s="372"/>
      <c r="DYC73" s="372"/>
      <c r="DYD73" s="372"/>
      <c r="DYE73" s="372"/>
      <c r="DYF73" s="373"/>
      <c r="DYG73" s="371"/>
      <c r="DYH73" s="372"/>
      <c r="DYI73" s="372"/>
      <c r="DYJ73" s="372"/>
      <c r="DYK73" s="372"/>
      <c r="DYL73" s="372"/>
      <c r="DYM73" s="372"/>
      <c r="DYN73" s="372"/>
      <c r="DYO73" s="372"/>
      <c r="DYP73" s="372"/>
      <c r="DYQ73" s="372"/>
      <c r="DYR73" s="372"/>
      <c r="DYS73" s="372"/>
      <c r="DYT73" s="372"/>
      <c r="DYU73" s="372"/>
      <c r="DYV73" s="372"/>
      <c r="DYW73" s="372"/>
      <c r="DYX73" s="372"/>
      <c r="DYY73" s="372"/>
      <c r="DYZ73" s="372"/>
      <c r="DZA73" s="372"/>
      <c r="DZB73" s="372"/>
      <c r="DZC73" s="372"/>
      <c r="DZD73" s="372"/>
      <c r="DZE73" s="372"/>
      <c r="DZF73" s="372"/>
      <c r="DZG73" s="372"/>
      <c r="DZH73" s="372"/>
      <c r="DZI73" s="372"/>
      <c r="DZJ73" s="373"/>
      <c r="DZK73" s="371"/>
      <c r="DZL73" s="372"/>
      <c r="DZM73" s="372"/>
      <c r="DZN73" s="372"/>
      <c r="DZO73" s="372"/>
      <c r="DZP73" s="372"/>
      <c r="DZQ73" s="372"/>
      <c r="DZR73" s="372"/>
      <c r="DZS73" s="372"/>
      <c r="DZT73" s="372"/>
      <c r="DZU73" s="372"/>
      <c r="DZV73" s="372"/>
      <c r="DZW73" s="372"/>
      <c r="DZX73" s="372"/>
      <c r="DZY73" s="372"/>
      <c r="DZZ73" s="372"/>
      <c r="EAA73" s="372"/>
      <c r="EAB73" s="372"/>
      <c r="EAC73" s="372"/>
      <c r="EAD73" s="372"/>
      <c r="EAE73" s="372"/>
      <c r="EAF73" s="372"/>
      <c r="EAG73" s="372"/>
      <c r="EAH73" s="372"/>
      <c r="EAI73" s="372"/>
      <c r="EAJ73" s="372"/>
      <c r="EAK73" s="372"/>
      <c r="EAL73" s="372"/>
      <c r="EAM73" s="372"/>
      <c r="EAN73" s="373"/>
      <c r="EAO73" s="371"/>
      <c r="EAP73" s="372"/>
      <c r="EAQ73" s="372"/>
      <c r="EAR73" s="372"/>
      <c r="EAS73" s="372"/>
      <c r="EAT73" s="372"/>
      <c r="EAU73" s="372"/>
      <c r="EAV73" s="372"/>
      <c r="EAW73" s="372"/>
      <c r="EAX73" s="372"/>
      <c r="EAY73" s="372"/>
      <c r="EAZ73" s="372"/>
      <c r="EBA73" s="372"/>
      <c r="EBB73" s="372"/>
      <c r="EBC73" s="372"/>
      <c r="EBD73" s="372"/>
      <c r="EBE73" s="372"/>
      <c r="EBF73" s="372"/>
      <c r="EBG73" s="372"/>
      <c r="EBH73" s="372"/>
      <c r="EBI73" s="372"/>
      <c r="EBJ73" s="372"/>
      <c r="EBK73" s="372"/>
      <c r="EBL73" s="372"/>
      <c r="EBM73" s="372"/>
      <c r="EBN73" s="372"/>
      <c r="EBO73" s="372"/>
      <c r="EBP73" s="372"/>
      <c r="EBQ73" s="372"/>
      <c r="EBR73" s="373"/>
      <c r="EBS73" s="371"/>
      <c r="EBT73" s="372"/>
      <c r="EBU73" s="372"/>
      <c r="EBV73" s="372"/>
      <c r="EBW73" s="372"/>
      <c r="EBX73" s="372"/>
      <c r="EBY73" s="372"/>
      <c r="EBZ73" s="372"/>
      <c r="ECA73" s="372"/>
      <c r="ECB73" s="372"/>
      <c r="ECC73" s="372"/>
      <c r="ECD73" s="372"/>
      <c r="ECE73" s="372"/>
      <c r="ECF73" s="372"/>
      <c r="ECG73" s="372"/>
      <c r="ECH73" s="372"/>
      <c r="ECI73" s="372"/>
      <c r="ECJ73" s="372"/>
      <c r="ECK73" s="372"/>
      <c r="ECL73" s="372"/>
      <c r="ECM73" s="372"/>
      <c r="ECN73" s="372"/>
      <c r="ECO73" s="372"/>
      <c r="ECP73" s="372"/>
      <c r="ECQ73" s="372"/>
      <c r="ECR73" s="372"/>
      <c r="ECS73" s="372"/>
      <c r="ECT73" s="372"/>
      <c r="ECU73" s="372"/>
      <c r="ECV73" s="373"/>
      <c r="ECW73" s="371"/>
      <c r="ECX73" s="372"/>
      <c r="ECY73" s="372"/>
      <c r="ECZ73" s="372"/>
      <c r="EDA73" s="372"/>
      <c r="EDB73" s="372"/>
      <c r="EDC73" s="372"/>
      <c r="EDD73" s="372"/>
      <c r="EDE73" s="372"/>
      <c r="EDF73" s="372"/>
      <c r="EDG73" s="372"/>
      <c r="EDH73" s="372"/>
      <c r="EDI73" s="372"/>
      <c r="EDJ73" s="372"/>
      <c r="EDK73" s="372"/>
      <c r="EDL73" s="372"/>
      <c r="EDM73" s="372"/>
      <c r="EDN73" s="372"/>
      <c r="EDO73" s="372"/>
      <c r="EDP73" s="372"/>
      <c r="EDQ73" s="372"/>
      <c r="EDR73" s="372"/>
      <c r="EDS73" s="372"/>
      <c r="EDT73" s="372"/>
      <c r="EDU73" s="372"/>
      <c r="EDV73" s="372"/>
      <c r="EDW73" s="372"/>
      <c r="EDX73" s="372"/>
      <c r="EDY73" s="372"/>
      <c r="EDZ73" s="373"/>
      <c r="EEA73" s="371"/>
      <c r="EEB73" s="372"/>
      <c r="EEC73" s="372"/>
      <c r="EED73" s="372"/>
      <c r="EEE73" s="372"/>
      <c r="EEF73" s="372"/>
      <c r="EEG73" s="372"/>
      <c r="EEH73" s="372"/>
      <c r="EEI73" s="372"/>
      <c r="EEJ73" s="372"/>
      <c r="EEK73" s="372"/>
      <c r="EEL73" s="372"/>
      <c r="EEM73" s="372"/>
      <c r="EEN73" s="372"/>
      <c r="EEO73" s="372"/>
      <c r="EEP73" s="372"/>
      <c r="EEQ73" s="372"/>
      <c r="EER73" s="372"/>
      <c r="EES73" s="372"/>
      <c r="EET73" s="372"/>
      <c r="EEU73" s="372"/>
      <c r="EEV73" s="372"/>
      <c r="EEW73" s="372"/>
      <c r="EEX73" s="372"/>
      <c r="EEY73" s="372"/>
      <c r="EEZ73" s="372"/>
      <c r="EFA73" s="372"/>
      <c r="EFB73" s="372"/>
      <c r="EFC73" s="372"/>
      <c r="EFD73" s="373"/>
      <c r="EFE73" s="371"/>
      <c r="EFF73" s="372"/>
      <c r="EFG73" s="372"/>
      <c r="EFH73" s="372"/>
      <c r="EFI73" s="372"/>
      <c r="EFJ73" s="372"/>
      <c r="EFK73" s="372"/>
      <c r="EFL73" s="372"/>
      <c r="EFM73" s="372"/>
      <c r="EFN73" s="372"/>
      <c r="EFO73" s="372"/>
      <c r="EFP73" s="372"/>
      <c r="EFQ73" s="372"/>
      <c r="EFR73" s="372"/>
      <c r="EFS73" s="372"/>
      <c r="EFT73" s="372"/>
      <c r="EFU73" s="372"/>
      <c r="EFV73" s="372"/>
      <c r="EFW73" s="372"/>
      <c r="EFX73" s="372"/>
      <c r="EFY73" s="372"/>
      <c r="EFZ73" s="372"/>
      <c r="EGA73" s="372"/>
      <c r="EGB73" s="372"/>
      <c r="EGC73" s="372"/>
      <c r="EGD73" s="372"/>
      <c r="EGE73" s="372"/>
      <c r="EGF73" s="372"/>
      <c r="EGG73" s="372"/>
      <c r="EGH73" s="373"/>
      <c r="EGI73" s="371"/>
      <c r="EGJ73" s="372"/>
      <c r="EGK73" s="372"/>
      <c r="EGL73" s="372"/>
      <c r="EGM73" s="372"/>
      <c r="EGN73" s="372"/>
      <c r="EGO73" s="372"/>
      <c r="EGP73" s="372"/>
      <c r="EGQ73" s="372"/>
      <c r="EGR73" s="372"/>
      <c r="EGS73" s="372"/>
      <c r="EGT73" s="372"/>
      <c r="EGU73" s="372"/>
      <c r="EGV73" s="372"/>
      <c r="EGW73" s="372"/>
      <c r="EGX73" s="372"/>
      <c r="EGY73" s="372"/>
      <c r="EGZ73" s="372"/>
      <c r="EHA73" s="372"/>
      <c r="EHB73" s="372"/>
      <c r="EHC73" s="372"/>
      <c r="EHD73" s="372"/>
      <c r="EHE73" s="372"/>
      <c r="EHF73" s="372"/>
      <c r="EHG73" s="372"/>
      <c r="EHH73" s="372"/>
      <c r="EHI73" s="372"/>
      <c r="EHJ73" s="372"/>
      <c r="EHK73" s="372"/>
      <c r="EHL73" s="373"/>
      <c r="EHM73" s="371"/>
      <c r="EHN73" s="372"/>
      <c r="EHO73" s="372"/>
      <c r="EHP73" s="372"/>
      <c r="EHQ73" s="372"/>
      <c r="EHR73" s="372"/>
      <c r="EHS73" s="372"/>
      <c r="EHT73" s="372"/>
      <c r="EHU73" s="372"/>
      <c r="EHV73" s="372"/>
      <c r="EHW73" s="372"/>
      <c r="EHX73" s="372"/>
      <c r="EHY73" s="372"/>
      <c r="EHZ73" s="372"/>
      <c r="EIA73" s="372"/>
      <c r="EIB73" s="372"/>
      <c r="EIC73" s="372"/>
      <c r="EID73" s="372"/>
      <c r="EIE73" s="372"/>
      <c r="EIF73" s="372"/>
      <c r="EIG73" s="372"/>
      <c r="EIH73" s="372"/>
      <c r="EII73" s="372"/>
      <c r="EIJ73" s="372"/>
      <c r="EIK73" s="372"/>
      <c r="EIL73" s="372"/>
      <c r="EIM73" s="372"/>
      <c r="EIN73" s="372"/>
      <c r="EIO73" s="372"/>
      <c r="EIP73" s="373"/>
      <c r="EIQ73" s="371"/>
      <c r="EIR73" s="372"/>
      <c r="EIS73" s="372"/>
      <c r="EIT73" s="372"/>
      <c r="EIU73" s="372"/>
      <c r="EIV73" s="372"/>
      <c r="EIW73" s="372"/>
      <c r="EIX73" s="372"/>
      <c r="EIY73" s="372"/>
      <c r="EIZ73" s="372"/>
      <c r="EJA73" s="372"/>
      <c r="EJB73" s="372"/>
      <c r="EJC73" s="372"/>
      <c r="EJD73" s="372"/>
      <c r="EJE73" s="372"/>
      <c r="EJF73" s="372"/>
      <c r="EJG73" s="372"/>
      <c r="EJH73" s="372"/>
      <c r="EJI73" s="372"/>
      <c r="EJJ73" s="372"/>
      <c r="EJK73" s="372"/>
      <c r="EJL73" s="372"/>
      <c r="EJM73" s="372"/>
      <c r="EJN73" s="372"/>
      <c r="EJO73" s="372"/>
      <c r="EJP73" s="372"/>
      <c r="EJQ73" s="372"/>
      <c r="EJR73" s="372"/>
      <c r="EJS73" s="372"/>
      <c r="EJT73" s="373"/>
      <c r="EJU73" s="371"/>
      <c r="EJV73" s="372"/>
      <c r="EJW73" s="372"/>
      <c r="EJX73" s="372"/>
      <c r="EJY73" s="372"/>
      <c r="EJZ73" s="372"/>
      <c r="EKA73" s="372"/>
      <c r="EKB73" s="372"/>
      <c r="EKC73" s="372"/>
      <c r="EKD73" s="372"/>
      <c r="EKE73" s="372"/>
      <c r="EKF73" s="372"/>
      <c r="EKG73" s="372"/>
      <c r="EKH73" s="372"/>
      <c r="EKI73" s="372"/>
      <c r="EKJ73" s="372"/>
      <c r="EKK73" s="372"/>
      <c r="EKL73" s="372"/>
      <c r="EKM73" s="372"/>
      <c r="EKN73" s="372"/>
      <c r="EKO73" s="372"/>
      <c r="EKP73" s="372"/>
      <c r="EKQ73" s="372"/>
      <c r="EKR73" s="372"/>
      <c r="EKS73" s="372"/>
      <c r="EKT73" s="372"/>
      <c r="EKU73" s="372"/>
      <c r="EKV73" s="372"/>
      <c r="EKW73" s="372"/>
      <c r="EKX73" s="373"/>
      <c r="EKY73" s="371"/>
      <c r="EKZ73" s="372"/>
      <c r="ELA73" s="372"/>
      <c r="ELB73" s="372"/>
      <c r="ELC73" s="372"/>
      <c r="ELD73" s="372"/>
      <c r="ELE73" s="372"/>
      <c r="ELF73" s="372"/>
      <c r="ELG73" s="372"/>
      <c r="ELH73" s="372"/>
      <c r="ELI73" s="372"/>
      <c r="ELJ73" s="372"/>
      <c r="ELK73" s="372"/>
      <c r="ELL73" s="372"/>
      <c r="ELM73" s="372"/>
      <c r="ELN73" s="372"/>
      <c r="ELO73" s="372"/>
      <c r="ELP73" s="372"/>
      <c r="ELQ73" s="372"/>
      <c r="ELR73" s="372"/>
      <c r="ELS73" s="372"/>
      <c r="ELT73" s="372"/>
      <c r="ELU73" s="372"/>
      <c r="ELV73" s="372"/>
      <c r="ELW73" s="372"/>
      <c r="ELX73" s="372"/>
      <c r="ELY73" s="372"/>
      <c r="ELZ73" s="372"/>
      <c r="EMA73" s="372"/>
      <c r="EMB73" s="373"/>
      <c r="EMC73" s="371"/>
      <c r="EMD73" s="372"/>
      <c r="EME73" s="372"/>
      <c r="EMF73" s="372"/>
      <c r="EMG73" s="372"/>
      <c r="EMH73" s="372"/>
      <c r="EMI73" s="372"/>
      <c r="EMJ73" s="372"/>
      <c r="EMK73" s="372"/>
      <c r="EML73" s="372"/>
      <c r="EMM73" s="372"/>
      <c r="EMN73" s="372"/>
      <c r="EMO73" s="372"/>
      <c r="EMP73" s="372"/>
      <c r="EMQ73" s="372"/>
      <c r="EMR73" s="372"/>
      <c r="EMS73" s="372"/>
      <c r="EMT73" s="372"/>
      <c r="EMU73" s="372"/>
      <c r="EMV73" s="372"/>
      <c r="EMW73" s="372"/>
      <c r="EMX73" s="372"/>
      <c r="EMY73" s="372"/>
      <c r="EMZ73" s="372"/>
      <c r="ENA73" s="372"/>
      <c r="ENB73" s="372"/>
      <c r="ENC73" s="372"/>
      <c r="END73" s="372"/>
      <c r="ENE73" s="372"/>
      <c r="ENF73" s="373"/>
      <c r="ENG73" s="371"/>
      <c r="ENH73" s="372"/>
      <c r="ENI73" s="372"/>
      <c r="ENJ73" s="372"/>
      <c r="ENK73" s="372"/>
      <c r="ENL73" s="372"/>
      <c r="ENM73" s="372"/>
      <c r="ENN73" s="372"/>
      <c r="ENO73" s="372"/>
      <c r="ENP73" s="372"/>
      <c r="ENQ73" s="372"/>
      <c r="ENR73" s="372"/>
      <c r="ENS73" s="372"/>
      <c r="ENT73" s="372"/>
      <c r="ENU73" s="372"/>
      <c r="ENV73" s="372"/>
      <c r="ENW73" s="372"/>
      <c r="ENX73" s="372"/>
      <c r="ENY73" s="372"/>
      <c r="ENZ73" s="372"/>
      <c r="EOA73" s="372"/>
      <c r="EOB73" s="372"/>
      <c r="EOC73" s="372"/>
      <c r="EOD73" s="372"/>
      <c r="EOE73" s="372"/>
      <c r="EOF73" s="372"/>
      <c r="EOG73" s="372"/>
      <c r="EOH73" s="372"/>
      <c r="EOI73" s="372"/>
      <c r="EOJ73" s="373"/>
      <c r="EOK73" s="371"/>
      <c r="EOL73" s="372"/>
      <c r="EOM73" s="372"/>
      <c r="EON73" s="372"/>
      <c r="EOO73" s="372"/>
      <c r="EOP73" s="372"/>
      <c r="EOQ73" s="372"/>
      <c r="EOR73" s="372"/>
      <c r="EOS73" s="372"/>
      <c r="EOT73" s="372"/>
      <c r="EOU73" s="372"/>
      <c r="EOV73" s="372"/>
      <c r="EOW73" s="372"/>
      <c r="EOX73" s="372"/>
      <c r="EOY73" s="372"/>
      <c r="EOZ73" s="372"/>
      <c r="EPA73" s="372"/>
      <c r="EPB73" s="372"/>
      <c r="EPC73" s="372"/>
      <c r="EPD73" s="372"/>
      <c r="EPE73" s="372"/>
      <c r="EPF73" s="372"/>
      <c r="EPG73" s="372"/>
      <c r="EPH73" s="372"/>
      <c r="EPI73" s="372"/>
      <c r="EPJ73" s="372"/>
      <c r="EPK73" s="372"/>
      <c r="EPL73" s="372"/>
      <c r="EPM73" s="372"/>
      <c r="EPN73" s="373"/>
      <c r="EPO73" s="371"/>
      <c r="EPP73" s="372"/>
      <c r="EPQ73" s="372"/>
      <c r="EPR73" s="372"/>
      <c r="EPS73" s="372"/>
      <c r="EPT73" s="372"/>
      <c r="EPU73" s="372"/>
      <c r="EPV73" s="372"/>
      <c r="EPW73" s="372"/>
      <c r="EPX73" s="372"/>
      <c r="EPY73" s="372"/>
      <c r="EPZ73" s="372"/>
      <c r="EQA73" s="372"/>
      <c r="EQB73" s="372"/>
      <c r="EQC73" s="372"/>
      <c r="EQD73" s="372"/>
      <c r="EQE73" s="372"/>
      <c r="EQF73" s="372"/>
      <c r="EQG73" s="372"/>
      <c r="EQH73" s="372"/>
      <c r="EQI73" s="372"/>
      <c r="EQJ73" s="372"/>
      <c r="EQK73" s="372"/>
      <c r="EQL73" s="372"/>
      <c r="EQM73" s="372"/>
      <c r="EQN73" s="372"/>
      <c r="EQO73" s="372"/>
      <c r="EQP73" s="372"/>
      <c r="EQQ73" s="372"/>
      <c r="EQR73" s="373"/>
      <c r="EQS73" s="371"/>
      <c r="EQT73" s="372"/>
      <c r="EQU73" s="372"/>
      <c r="EQV73" s="372"/>
      <c r="EQW73" s="372"/>
      <c r="EQX73" s="372"/>
      <c r="EQY73" s="372"/>
      <c r="EQZ73" s="372"/>
      <c r="ERA73" s="372"/>
      <c r="ERB73" s="372"/>
      <c r="ERC73" s="372"/>
      <c r="ERD73" s="372"/>
      <c r="ERE73" s="372"/>
      <c r="ERF73" s="372"/>
      <c r="ERG73" s="372"/>
      <c r="ERH73" s="372"/>
      <c r="ERI73" s="372"/>
      <c r="ERJ73" s="372"/>
      <c r="ERK73" s="372"/>
      <c r="ERL73" s="372"/>
      <c r="ERM73" s="372"/>
      <c r="ERN73" s="372"/>
      <c r="ERO73" s="372"/>
      <c r="ERP73" s="372"/>
      <c r="ERQ73" s="372"/>
      <c r="ERR73" s="372"/>
      <c r="ERS73" s="372"/>
      <c r="ERT73" s="372"/>
      <c r="ERU73" s="372"/>
      <c r="ERV73" s="373"/>
      <c r="ERW73" s="371"/>
      <c r="ERX73" s="372"/>
      <c r="ERY73" s="372"/>
      <c r="ERZ73" s="372"/>
      <c r="ESA73" s="372"/>
      <c r="ESB73" s="372"/>
      <c r="ESC73" s="372"/>
      <c r="ESD73" s="372"/>
      <c r="ESE73" s="372"/>
      <c r="ESF73" s="372"/>
      <c r="ESG73" s="372"/>
      <c r="ESH73" s="372"/>
      <c r="ESI73" s="372"/>
      <c r="ESJ73" s="372"/>
      <c r="ESK73" s="372"/>
      <c r="ESL73" s="372"/>
      <c r="ESM73" s="372"/>
      <c r="ESN73" s="372"/>
      <c r="ESO73" s="372"/>
      <c r="ESP73" s="372"/>
      <c r="ESQ73" s="372"/>
      <c r="ESR73" s="372"/>
      <c r="ESS73" s="372"/>
      <c r="EST73" s="372"/>
      <c r="ESU73" s="372"/>
      <c r="ESV73" s="372"/>
      <c r="ESW73" s="372"/>
      <c r="ESX73" s="372"/>
      <c r="ESY73" s="372"/>
      <c r="ESZ73" s="373"/>
      <c r="ETA73" s="371"/>
      <c r="ETB73" s="372"/>
      <c r="ETC73" s="372"/>
      <c r="ETD73" s="372"/>
      <c r="ETE73" s="372"/>
      <c r="ETF73" s="372"/>
      <c r="ETG73" s="372"/>
      <c r="ETH73" s="372"/>
      <c r="ETI73" s="372"/>
      <c r="ETJ73" s="372"/>
      <c r="ETK73" s="372"/>
      <c r="ETL73" s="372"/>
      <c r="ETM73" s="372"/>
      <c r="ETN73" s="372"/>
      <c r="ETO73" s="372"/>
      <c r="ETP73" s="372"/>
      <c r="ETQ73" s="372"/>
      <c r="ETR73" s="372"/>
      <c r="ETS73" s="372"/>
      <c r="ETT73" s="372"/>
      <c r="ETU73" s="372"/>
      <c r="ETV73" s="372"/>
      <c r="ETW73" s="372"/>
      <c r="ETX73" s="372"/>
      <c r="ETY73" s="372"/>
      <c r="ETZ73" s="372"/>
      <c r="EUA73" s="372"/>
      <c r="EUB73" s="372"/>
      <c r="EUC73" s="372"/>
      <c r="EUD73" s="373"/>
      <c r="EUE73" s="371"/>
      <c r="EUF73" s="372"/>
      <c r="EUG73" s="372"/>
      <c r="EUH73" s="372"/>
      <c r="EUI73" s="372"/>
      <c r="EUJ73" s="372"/>
      <c r="EUK73" s="372"/>
      <c r="EUL73" s="372"/>
      <c r="EUM73" s="372"/>
      <c r="EUN73" s="372"/>
      <c r="EUO73" s="372"/>
      <c r="EUP73" s="372"/>
      <c r="EUQ73" s="372"/>
      <c r="EUR73" s="372"/>
      <c r="EUS73" s="372"/>
      <c r="EUT73" s="372"/>
      <c r="EUU73" s="372"/>
      <c r="EUV73" s="372"/>
      <c r="EUW73" s="372"/>
      <c r="EUX73" s="372"/>
      <c r="EUY73" s="372"/>
      <c r="EUZ73" s="372"/>
      <c r="EVA73" s="372"/>
      <c r="EVB73" s="372"/>
      <c r="EVC73" s="372"/>
      <c r="EVD73" s="372"/>
      <c r="EVE73" s="372"/>
      <c r="EVF73" s="372"/>
      <c r="EVG73" s="372"/>
      <c r="EVH73" s="373"/>
      <c r="EVI73" s="371"/>
      <c r="EVJ73" s="372"/>
      <c r="EVK73" s="372"/>
      <c r="EVL73" s="372"/>
      <c r="EVM73" s="372"/>
      <c r="EVN73" s="372"/>
      <c r="EVO73" s="372"/>
      <c r="EVP73" s="372"/>
      <c r="EVQ73" s="372"/>
      <c r="EVR73" s="372"/>
      <c r="EVS73" s="372"/>
      <c r="EVT73" s="372"/>
      <c r="EVU73" s="372"/>
      <c r="EVV73" s="372"/>
      <c r="EVW73" s="372"/>
      <c r="EVX73" s="372"/>
      <c r="EVY73" s="372"/>
      <c r="EVZ73" s="372"/>
      <c r="EWA73" s="372"/>
      <c r="EWB73" s="372"/>
      <c r="EWC73" s="372"/>
      <c r="EWD73" s="372"/>
      <c r="EWE73" s="372"/>
      <c r="EWF73" s="372"/>
      <c r="EWG73" s="372"/>
      <c r="EWH73" s="372"/>
      <c r="EWI73" s="372"/>
      <c r="EWJ73" s="372"/>
      <c r="EWK73" s="372"/>
      <c r="EWL73" s="373"/>
      <c r="EWM73" s="371"/>
      <c r="EWN73" s="372"/>
      <c r="EWO73" s="372"/>
      <c r="EWP73" s="372"/>
      <c r="EWQ73" s="372"/>
      <c r="EWR73" s="372"/>
      <c r="EWS73" s="372"/>
      <c r="EWT73" s="372"/>
      <c r="EWU73" s="372"/>
      <c r="EWV73" s="372"/>
      <c r="EWW73" s="372"/>
      <c r="EWX73" s="372"/>
      <c r="EWY73" s="372"/>
      <c r="EWZ73" s="372"/>
      <c r="EXA73" s="372"/>
      <c r="EXB73" s="372"/>
      <c r="EXC73" s="372"/>
      <c r="EXD73" s="372"/>
      <c r="EXE73" s="372"/>
      <c r="EXF73" s="372"/>
      <c r="EXG73" s="372"/>
      <c r="EXH73" s="372"/>
      <c r="EXI73" s="372"/>
      <c r="EXJ73" s="372"/>
      <c r="EXK73" s="372"/>
      <c r="EXL73" s="372"/>
      <c r="EXM73" s="372"/>
      <c r="EXN73" s="372"/>
      <c r="EXO73" s="372"/>
      <c r="EXP73" s="373"/>
      <c r="EXQ73" s="371"/>
      <c r="EXR73" s="372"/>
      <c r="EXS73" s="372"/>
      <c r="EXT73" s="372"/>
      <c r="EXU73" s="372"/>
      <c r="EXV73" s="372"/>
      <c r="EXW73" s="372"/>
      <c r="EXX73" s="372"/>
      <c r="EXY73" s="372"/>
      <c r="EXZ73" s="372"/>
      <c r="EYA73" s="372"/>
      <c r="EYB73" s="372"/>
      <c r="EYC73" s="372"/>
      <c r="EYD73" s="372"/>
      <c r="EYE73" s="372"/>
      <c r="EYF73" s="372"/>
      <c r="EYG73" s="372"/>
      <c r="EYH73" s="372"/>
      <c r="EYI73" s="372"/>
      <c r="EYJ73" s="372"/>
      <c r="EYK73" s="372"/>
      <c r="EYL73" s="372"/>
      <c r="EYM73" s="372"/>
      <c r="EYN73" s="372"/>
      <c r="EYO73" s="372"/>
      <c r="EYP73" s="372"/>
      <c r="EYQ73" s="372"/>
      <c r="EYR73" s="372"/>
      <c r="EYS73" s="372"/>
      <c r="EYT73" s="373"/>
      <c r="EYU73" s="371"/>
      <c r="EYV73" s="372"/>
      <c r="EYW73" s="372"/>
      <c r="EYX73" s="372"/>
      <c r="EYY73" s="372"/>
      <c r="EYZ73" s="372"/>
      <c r="EZA73" s="372"/>
      <c r="EZB73" s="372"/>
      <c r="EZC73" s="372"/>
      <c r="EZD73" s="372"/>
      <c r="EZE73" s="372"/>
      <c r="EZF73" s="372"/>
      <c r="EZG73" s="372"/>
      <c r="EZH73" s="372"/>
      <c r="EZI73" s="372"/>
      <c r="EZJ73" s="372"/>
      <c r="EZK73" s="372"/>
      <c r="EZL73" s="372"/>
      <c r="EZM73" s="372"/>
      <c r="EZN73" s="372"/>
      <c r="EZO73" s="372"/>
      <c r="EZP73" s="372"/>
      <c r="EZQ73" s="372"/>
      <c r="EZR73" s="372"/>
      <c r="EZS73" s="372"/>
      <c r="EZT73" s="372"/>
      <c r="EZU73" s="372"/>
      <c r="EZV73" s="372"/>
      <c r="EZW73" s="372"/>
      <c r="EZX73" s="373"/>
      <c r="EZY73" s="371"/>
      <c r="EZZ73" s="372"/>
      <c r="FAA73" s="372"/>
      <c r="FAB73" s="372"/>
      <c r="FAC73" s="372"/>
      <c r="FAD73" s="372"/>
      <c r="FAE73" s="372"/>
      <c r="FAF73" s="372"/>
      <c r="FAG73" s="372"/>
      <c r="FAH73" s="372"/>
      <c r="FAI73" s="372"/>
      <c r="FAJ73" s="372"/>
      <c r="FAK73" s="372"/>
      <c r="FAL73" s="372"/>
      <c r="FAM73" s="372"/>
      <c r="FAN73" s="372"/>
      <c r="FAO73" s="372"/>
      <c r="FAP73" s="372"/>
      <c r="FAQ73" s="372"/>
      <c r="FAR73" s="372"/>
      <c r="FAS73" s="372"/>
      <c r="FAT73" s="372"/>
      <c r="FAU73" s="372"/>
      <c r="FAV73" s="372"/>
      <c r="FAW73" s="372"/>
      <c r="FAX73" s="372"/>
      <c r="FAY73" s="372"/>
      <c r="FAZ73" s="372"/>
      <c r="FBA73" s="372"/>
      <c r="FBB73" s="373"/>
      <c r="FBC73" s="371"/>
      <c r="FBD73" s="372"/>
      <c r="FBE73" s="372"/>
      <c r="FBF73" s="372"/>
      <c r="FBG73" s="372"/>
      <c r="FBH73" s="372"/>
      <c r="FBI73" s="372"/>
      <c r="FBJ73" s="372"/>
      <c r="FBK73" s="372"/>
      <c r="FBL73" s="372"/>
      <c r="FBM73" s="372"/>
      <c r="FBN73" s="372"/>
      <c r="FBO73" s="372"/>
      <c r="FBP73" s="372"/>
      <c r="FBQ73" s="372"/>
      <c r="FBR73" s="372"/>
      <c r="FBS73" s="372"/>
      <c r="FBT73" s="372"/>
      <c r="FBU73" s="372"/>
      <c r="FBV73" s="372"/>
      <c r="FBW73" s="372"/>
      <c r="FBX73" s="372"/>
      <c r="FBY73" s="372"/>
      <c r="FBZ73" s="372"/>
      <c r="FCA73" s="372"/>
      <c r="FCB73" s="372"/>
      <c r="FCC73" s="372"/>
      <c r="FCD73" s="372"/>
      <c r="FCE73" s="372"/>
      <c r="FCF73" s="373"/>
      <c r="FCG73" s="371"/>
      <c r="FCH73" s="372"/>
      <c r="FCI73" s="372"/>
      <c r="FCJ73" s="372"/>
      <c r="FCK73" s="372"/>
      <c r="FCL73" s="372"/>
      <c r="FCM73" s="372"/>
      <c r="FCN73" s="372"/>
      <c r="FCO73" s="372"/>
      <c r="FCP73" s="372"/>
      <c r="FCQ73" s="372"/>
      <c r="FCR73" s="372"/>
      <c r="FCS73" s="372"/>
      <c r="FCT73" s="372"/>
      <c r="FCU73" s="372"/>
      <c r="FCV73" s="372"/>
      <c r="FCW73" s="372"/>
      <c r="FCX73" s="372"/>
      <c r="FCY73" s="372"/>
      <c r="FCZ73" s="372"/>
      <c r="FDA73" s="372"/>
      <c r="FDB73" s="372"/>
      <c r="FDC73" s="372"/>
      <c r="FDD73" s="372"/>
      <c r="FDE73" s="372"/>
      <c r="FDF73" s="372"/>
      <c r="FDG73" s="372"/>
      <c r="FDH73" s="372"/>
      <c r="FDI73" s="372"/>
      <c r="FDJ73" s="373"/>
      <c r="FDK73" s="371"/>
      <c r="FDL73" s="372"/>
      <c r="FDM73" s="372"/>
      <c r="FDN73" s="372"/>
      <c r="FDO73" s="372"/>
      <c r="FDP73" s="372"/>
      <c r="FDQ73" s="372"/>
      <c r="FDR73" s="372"/>
      <c r="FDS73" s="372"/>
      <c r="FDT73" s="372"/>
      <c r="FDU73" s="372"/>
      <c r="FDV73" s="372"/>
      <c r="FDW73" s="372"/>
      <c r="FDX73" s="372"/>
      <c r="FDY73" s="372"/>
      <c r="FDZ73" s="372"/>
      <c r="FEA73" s="372"/>
      <c r="FEB73" s="372"/>
      <c r="FEC73" s="372"/>
      <c r="FED73" s="372"/>
      <c r="FEE73" s="372"/>
      <c r="FEF73" s="372"/>
      <c r="FEG73" s="372"/>
      <c r="FEH73" s="372"/>
      <c r="FEI73" s="372"/>
      <c r="FEJ73" s="372"/>
      <c r="FEK73" s="372"/>
      <c r="FEL73" s="372"/>
      <c r="FEM73" s="372"/>
      <c r="FEN73" s="373"/>
      <c r="FEO73" s="371"/>
      <c r="FEP73" s="372"/>
      <c r="FEQ73" s="372"/>
      <c r="FER73" s="372"/>
      <c r="FES73" s="372"/>
      <c r="FET73" s="372"/>
      <c r="FEU73" s="372"/>
      <c r="FEV73" s="372"/>
      <c r="FEW73" s="372"/>
      <c r="FEX73" s="372"/>
      <c r="FEY73" s="372"/>
      <c r="FEZ73" s="372"/>
      <c r="FFA73" s="372"/>
      <c r="FFB73" s="372"/>
      <c r="FFC73" s="372"/>
      <c r="FFD73" s="372"/>
      <c r="FFE73" s="372"/>
      <c r="FFF73" s="372"/>
      <c r="FFG73" s="372"/>
      <c r="FFH73" s="372"/>
      <c r="FFI73" s="372"/>
      <c r="FFJ73" s="372"/>
      <c r="FFK73" s="372"/>
      <c r="FFL73" s="372"/>
      <c r="FFM73" s="372"/>
      <c r="FFN73" s="372"/>
      <c r="FFO73" s="372"/>
      <c r="FFP73" s="372"/>
      <c r="FFQ73" s="372"/>
      <c r="FFR73" s="373"/>
      <c r="FFS73" s="371"/>
      <c r="FFT73" s="372"/>
      <c r="FFU73" s="372"/>
      <c r="FFV73" s="372"/>
      <c r="FFW73" s="372"/>
      <c r="FFX73" s="372"/>
      <c r="FFY73" s="372"/>
      <c r="FFZ73" s="372"/>
      <c r="FGA73" s="372"/>
      <c r="FGB73" s="372"/>
      <c r="FGC73" s="372"/>
      <c r="FGD73" s="372"/>
      <c r="FGE73" s="372"/>
      <c r="FGF73" s="372"/>
      <c r="FGG73" s="372"/>
      <c r="FGH73" s="372"/>
      <c r="FGI73" s="372"/>
      <c r="FGJ73" s="372"/>
      <c r="FGK73" s="372"/>
      <c r="FGL73" s="372"/>
      <c r="FGM73" s="372"/>
      <c r="FGN73" s="372"/>
      <c r="FGO73" s="372"/>
      <c r="FGP73" s="372"/>
      <c r="FGQ73" s="372"/>
      <c r="FGR73" s="372"/>
      <c r="FGS73" s="372"/>
      <c r="FGT73" s="372"/>
      <c r="FGU73" s="372"/>
      <c r="FGV73" s="373"/>
      <c r="FGW73" s="371"/>
      <c r="FGX73" s="372"/>
      <c r="FGY73" s="372"/>
      <c r="FGZ73" s="372"/>
      <c r="FHA73" s="372"/>
      <c r="FHB73" s="372"/>
      <c r="FHC73" s="372"/>
      <c r="FHD73" s="372"/>
      <c r="FHE73" s="372"/>
      <c r="FHF73" s="372"/>
      <c r="FHG73" s="372"/>
      <c r="FHH73" s="372"/>
      <c r="FHI73" s="372"/>
      <c r="FHJ73" s="372"/>
      <c r="FHK73" s="372"/>
      <c r="FHL73" s="372"/>
      <c r="FHM73" s="372"/>
      <c r="FHN73" s="372"/>
      <c r="FHO73" s="372"/>
      <c r="FHP73" s="372"/>
      <c r="FHQ73" s="372"/>
      <c r="FHR73" s="372"/>
      <c r="FHS73" s="372"/>
      <c r="FHT73" s="372"/>
      <c r="FHU73" s="372"/>
      <c r="FHV73" s="372"/>
      <c r="FHW73" s="372"/>
      <c r="FHX73" s="372"/>
      <c r="FHY73" s="372"/>
      <c r="FHZ73" s="373"/>
      <c r="FIA73" s="371"/>
      <c r="FIB73" s="372"/>
      <c r="FIC73" s="372"/>
      <c r="FID73" s="372"/>
      <c r="FIE73" s="372"/>
      <c r="FIF73" s="372"/>
      <c r="FIG73" s="372"/>
      <c r="FIH73" s="372"/>
      <c r="FII73" s="372"/>
      <c r="FIJ73" s="372"/>
      <c r="FIK73" s="372"/>
      <c r="FIL73" s="372"/>
      <c r="FIM73" s="372"/>
      <c r="FIN73" s="372"/>
      <c r="FIO73" s="372"/>
      <c r="FIP73" s="372"/>
      <c r="FIQ73" s="372"/>
      <c r="FIR73" s="372"/>
      <c r="FIS73" s="372"/>
      <c r="FIT73" s="372"/>
      <c r="FIU73" s="372"/>
      <c r="FIV73" s="372"/>
      <c r="FIW73" s="372"/>
      <c r="FIX73" s="372"/>
      <c r="FIY73" s="372"/>
      <c r="FIZ73" s="372"/>
      <c r="FJA73" s="372"/>
      <c r="FJB73" s="372"/>
      <c r="FJC73" s="372"/>
      <c r="FJD73" s="373"/>
      <c r="FJE73" s="371"/>
      <c r="FJF73" s="372"/>
      <c r="FJG73" s="372"/>
      <c r="FJH73" s="372"/>
      <c r="FJI73" s="372"/>
      <c r="FJJ73" s="372"/>
      <c r="FJK73" s="372"/>
      <c r="FJL73" s="372"/>
      <c r="FJM73" s="372"/>
      <c r="FJN73" s="372"/>
      <c r="FJO73" s="372"/>
      <c r="FJP73" s="372"/>
      <c r="FJQ73" s="372"/>
      <c r="FJR73" s="372"/>
      <c r="FJS73" s="372"/>
      <c r="FJT73" s="372"/>
      <c r="FJU73" s="372"/>
      <c r="FJV73" s="372"/>
      <c r="FJW73" s="372"/>
      <c r="FJX73" s="372"/>
      <c r="FJY73" s="372"/>
      <c r="FJZ73" s="372"/>
      <c r="FKA73" s="372"/>
      <c r="FKB73" s="372"/>
      <c r="FKC73" s="372"/>
      <c r="FKD73" s="372"/>
      <c r="FKE73" s="372"/>
      <c r="FKF73" s="372"/>
      <c r="FKG73" s="372"/>
      <c r="FKH73" s="373"/>
      <c r="FKI73" s="371"/>
      <c r="FKJ73" s="372"/>
      <c r="FKK73" s="372"/>
      <c r="FKL73" s="372"/>
      <c r="FKM73" s="372"/>
      <c r="FKN73" s="372"/>
      <c r="FKO73" s="372"/>
      <c r="FKP73" s="372"/>
      <c r="FKQ73" s="372"/>
      <c r="FKR73" s="372"/>
      <c r="FKS73" s="372"/>
      <c r="FKT73" s="372"/>
      <c r="FKU73" s="372"/>
      <c r="FKV73" s="372"/>
      <c r="FKW73" s="372"/>
      <c r="FKX73" s="372"/>
      <c r="FKY73" s="372"/>
      <c r="FKZ73" s="372"/>
      <c r="FLA73" s="372"/>
      <c r="FLB73" s="372"/>
      <c r="FLC73" s="372"/>
      <c r="FLD73" s="372"/>
      <c r="FLE73" s="372"/>
      <c r="FLF73" s="372"/>
      <c r="FLG73" s="372"/>
      <c r="FLH73" s="372"/>
      <c r="FLI73" s="372"/>
      <c r="FLJ73" s="372"/>
      <c r="FLK73" s="372"/>
      <c r="FLL73" s="373"/>
      <c r="FLM73" s="371"/>
      <c r="FLN73" s="372"/>
      <c r="FLO73" s="372"/>
      <c r="FLP73" s="372"/>
      <c r="FLQ73" s="372"/>
      <c r="FLR73" s="372"/>
      <c r="FLS73" s="372"/>
      <c r="FLT73" s="372"/>
      <c r="FLU73" s="372"/>
      <c r="FLV73" s="372"/>
      <c r="FLW73" s="372"/>
      <c r="FLX73" s="372"/>
      <c r="FLY73" s="372"/>
      <c r="FLZ73" s="372"/>
      <c r="FMA73" s="372"/>
      <c r="FMB73" s="372"/>
      <c r="FMC73" s="372"/>
      <c r="FMD73" s="372"/>
      <c r="FME73" s="372"/>
      <c r="FMF73" s="372"/>
      <c r="FMG73" s="372"/>
      <c r="FMH73" s="372"/>
      <c r="FMI73" s="372"/>
      <c r="FMJ73" s="372"/>
      <c r="FMK73" s="372"/>
      <c r="FML73" s="372"/>
      <c r="FMM73" s="372"/>
      <c r="FMN73" s="372"/>
      <c r="FMO73" s="372"/>
      <c r="FMP73" s="373"/>
      <c r="FMQ73" s="371"/>
      <c r="FMR73" s="372"/>
      <c r="FMS73" s="372"/>
      <c r="FMT73" s="372"/>
      <c r="FMU73" s="372"/>
      <c r="FMV73" s="372"/>
      <c r="FMW73" s="372"/>
      <c r="FMX73" s="372"/>
      <c r="FMY73" s="372"/>
      <c r="FMZ73" s="372"/>
      <c r="FNA73" s="372"/>
      <c r="FNB73" s="372"/>
      <c r="FNC73" s="372"/>
      <c r="FND73" s="372"/>
      <c r="FNE73" s="372"/>
      <c r="FNF73" s="372"/>
      <c r="FNG73" s="372"/>
      <c r="FNH73" s="372"/>
      <c r="FNI73" s="372"/>
      <c r="FNJ73" s="372"/>
      <c r="FNK73" s="372"/>
      <c r="FNL73" s="372"/>
      <c r="FNM73" s="372"/>
      <c r="FNN73" s="372"/>
      <c r="FNO73" s="372"/>
      <c r="FNP73" s="372"/>
      <c r="FNQ73" s="372"/>
      <c r="FNR73" s="372"/>
      <c r="FNS73" s="372"/>
      <c r="FNT73" s="373"/>
      <c r="FNU73" s="371"/>
      <c r="FNV73" s="372"/>
      <c r="FNW73" s="372"/>
      <c r="FNX73" s="372"/>
      <c r="FNY73" s="372"/>
      <c r="FNZ73" s="372"/>
      <c r="FOA73" s="372"/>
      <c r="FOB73" s="372"/>
      <c r="FOC73" s="372"/>
      <c r="FOD73" s="372"/>
      <c r="FOE73" s="372"/>
      <c r="FOF73" s="372"/>
      <c r="FOG73" s="372"/>
      <c r="FOH73" s="372"/>
      <c r="FOI73" s="372"/>
      <c r="FOJ73" s="372"/>
      <c r="FOK73" s="372"/>
      <c r="FOL73" s="372"/>
      <c r="FOM73" s="372"/>
      <c r="FON73" s="372"/>
      <c r="FOO73" s="372"/>
      <c r="FOP73" s="372"/>
      <c r="FOQ73" s="372"/>
      <c r="FOR73" s="372"/>
      <c r="FOS73" s="372"/>
      <c r="FOT73" s="372"/>
      <c r="FOU73" s="372"/>
      <c r="FOV73" s="372"/>
      <c r="FOW73" s="372"/>
      <c r="FOX73" s="373"/>
      <c r="FOY73" s="371"/>
      <c r="FOZ73" s="372"/>
      <c r="FPA73" s="372"/>
      <c r="FPB73" s="372"/>
      <c r="FPC73" s="372"/>
      <c r="FPD73" s="372"/>
      <c r="FPE73" s="372"/>
      <c r="FPF73" s="372"/>
      <c r="FPG73" s="372"/>
      <c r="FPH73" s="372"/>
      <c r="FPI73" s="372"/>
      <c r="FPJ73" s="372"/>
      <c r="FPK73" s="372"/>
      <c r="FPL73" s="372"/>
      <c r="FPM73" s="372"/>
      <c r="FPN73" s="372"/>
      <c r="FPO73" s="372"/>
      <c r="FPP73" s="372"/>
      <c r="FPQ73" s="372"/>
      <c r="FPR73" s="372"/>
      <c r="FPS73" s="372"/>
      <c r="FPT73" s="372"/>
      <c r="FPU73" s="372"/>
      <c r="FPV73" s="372"/>
      <c r="FPW73" s="372"/>
      <c r="FPX73" s="372"/>
      <c r="FPY73" s="372"/>
      <c r="FPZ73" s="372"/>
      <c r="FQA73" s="372"/>
      <c r="FQB73" s="373"/>
      <c r="FQC73" s="371"/>
      <c r="FQD73" s="372"/>
      <c r="FQE73" s="372"/>
      <c r="FQF73" s="372"/>
      <c r="FQG73" s="372"/>
      <c r="FQH73" s="372"/>
      <c r="FQI73" s="372"/>
      <c r="FQJ73" s="372"/>
      <c r="FQK73" s="372"/>
      <c r="FQL73" s="372"/>
      <c r="FQM73" s="372"/>
      <c r="FQN73" s="372"/>
      <c r="FQO73" s="372"/>
      <c r="FQP73" s="372"/>
      <c r="FQQ73" s="372"/>
      <c r="FQR73" s="372"/>
      <c r="FQS73" s="372"/>
      <c r="FQT73" s="372"/>
      <c r="FQU73" s="372"/>
      <c r="FQV73" s="372"/>
      <c r="FQW73" s="372"/>
      <c r="FQX73" s="372"/>
      <c r="FQY73" s="372"/>
      <c r="FQZ73" s="372"/>
      <c r="FRA73" s="372"/>
      <c r="FRB73" s="372"/>
      <c r="FRC73" s="372"/>
      <c r="FRD73" s="372"/>
      <c r="FRE73" s="372"/>
      <c r="FRF73" s="373"/>
      <c r="FRG73" s="371"/>
      <c r="FRH73" s="372"/>
      <c r="FRI73" s="372"/>
      <c r="FRJ73" s="372"/>
      <c r="FRK73" s="372"/>
      <c r="FRL73" s="372"/>
      <c r="FRM73" s="372"/>
      <c r="FRN73" s="372"/>
      <c r="FRO73" s="372"/>
      <c r="FRP73" s="372"/>
      <c r="FRQ73" s="372"/>
      <c r="FRR73" s="372"/>
      <c r="FRS73" s="372"/>
      <c r="FRT73" s="372"/>
      <c r="FRU73" s="372"/>
      <c r="FRV73" s="372"/>
      <c r="FRW73" s="372"/>
      <c r="FRX73" s="372"/>
      <c r="FRY73" s="372"/>
      <c r="FRZ73" s="372"/>
      <c r="FSA73" s="372"/>
      <c r="FSB73" s="372"/>
      <c r="FSC73" s="372"/>
      <c r="FSD73" s="372"/>
      <c r="FSE73" s="372"/>
      <c r="FSF73" s="372"/>
      <c r="FSG73" s="372"/>
      <c r="FSH73" s="372"/>
      <c r="FSI73" s="372"/>
      <c r="FSJ73" s="373"/>
      <c r="FSK73" s="371"/>
      <c r="FSL73" s="372"/>
      <c r="FSM73" s="372"/>
      <c r="FSN73" s="372"/>
      <c r="FSO73" s="372"/>
      <c r="FSP73" s="372"/>
      <c r="FSQ73" s="372"/>
      <c r="FSR73" s="372"/>
      <c r="FSS73" s="372"/>
      <c r="FST73" s="372"/>
      <c r="FSU73" s="372"/>
      <c r="FSV73" s="372"/>
      <c r="FSW73" s="372"/>
      <c r="FSX73" s="372"/>
      <c r="FSY73" s="372"/>
      <c r="FSZ73" s="372"/>
      <c r="FTA73" s="372"/>
      <c r="FTB73" s="372"/>
      <c r="FTC73" s="372"/>
      <c r="FTD73" s="372"/>
      <c r="FTE73" s="372"/>
      <c r="FTF73" s="372"/>
      <c r="FTG73" s="372"/>
      <c r="FTH73" s="372"/>
      <c r="FTI73" s="372"/>
      <c r="FTJ73" s="372"/>
      <c r="FTK73" s="372"/>
      <c r="FTL73" s="372"/>
      <c r="FTM73" s="372"/>
      <c r="FTN73" s="373"/>
      <c r="FTO73" s="371"/>
      <c r="FTP73" s="372"/>
      <c r="FTQ73" s="372"/>
      <c r="FTR73" s="372"/>
      <c r="FTS73" s="372"/>
      <c r="FTT73" s="372"/>
      <c r="FTU73" s="372"/>
      <c r="FTV73" s="372"/>
      <c r="FTW73" s="372"/>
      <c r="FTX73" s="372"/>
      <c r="FTY73" s="372"/>
      <c r="FTZ73" s="372"/>
      <c r="FUA73" s="372"/>
      <c r="FUB73" s="372"/>
      <c r="FUC73" s="372"/>
      <c r="FUD73" s="372"/>
      <c r="FUE73" s="372"/>
      <c r="FUF73" s="372"/>
      <c r="FUG73" s="372"/>
      <c r="FUH73" s="372"/>
      <c r="FUI73" s="372"/>
      <c r="FUJ73" s="372"/>
      <c r="FUK73" s="372"/>
      <c r="FUL73" s="372"/>
      <c r="FUM73" s="372"/>
      <c r="FUN73" s="372"/>
      <c r="FUO73" s="372"/>
      <c r="FUP73" s="372"/>
      <c r="FUQ73" s="372"/>
      <c r="FUR73" s="373"/>
      <c r="FUS73" s="371"/>
      <c r="FUT73" s="372"/>
      <c r="FUU73" s="372"/>
      <c r="FUV73" s="372"/>
      <c r="FUW73" s="372"/>
      <c r="FUX73" s="372"/>
      <c r="FUY73" s="372"/>
      <c r="FUZ73" s="372"/>
      <c r="FVA73" s="372"/>
      <c r="FVB73" s="372"/>
      <c r="FVC73" s="372"/>
      <c r="FVD73" s="372"/>
      <c r="FVE73" s="372"/>
      <c r="FVF73" s="372"/>
      <c r="FVG73" s="372"/>
      <c r="FVH73" s="372"/>
      <c r="FVI73" s="372"/>
      <c r="FVJ73" s="372"/>
      <c r="FVK73" s="372"/>
      <c r="FVL73" s="372"/>
      <c r="FVM73" s="372"/>
      <c r="FVN73" s="372"/>
      <c r="FVO73" s="372"/>
      <c r="FVP73" s="372"/>
      <c r="FVQ73" s="372"/>
      <c r="FVR73" s="372"/>
      <c r="FVS73" s="372"/>
      <c r="FVT73" s="372"/>
      <c r="FVU73" s="372"/>
      <c r="FVV73" s="373"/>
      <c r="FVW73" s="371"/>
      <c r="FVX73" s="372"/>
      <c r="FVY73" s="372"/>
      <c r="FVZ73" s="372"/>
      <c r="FWA73" s="372"/>
      <c r="FWB73" s="372"/>
      <c r="FWC73" s="372"/>
      <c r="FWD73" s="372"/>
      <c r="FWE73" s="372"/>
      <c r="FWF73" s="372"/>
      <c r="FWG73" s="372"/>
      <c r="FWH73" s="372"/>
      <c r="FWI73" s="372"/>
      <c r="FWJ73" s="372"/>
      <c r="FWK73" s="372"/>
      <c r="FWL73" s="372"/>
      <c r="FWM73" s="372"/>
      <c r="FWN73" s="372"/>
      <c r="FWO73" s="372"/>
      <c r="FWP73" s="372"/>
      <c r="FWQ73" s="372"/>
      <c r="FWR73" s="372"/>
      <c r="FWS73" s="372"/>
      <c r="FWT73" s="372"/>
      <c r="FWU73" s="372"/>
      <c r="FWV73" s="372"/>
      <c r="FWW73" s="372"/>
      <c r="FWX73" s="372"/>
      <c r="FWY73" s="372"/>
      <c r="FWZ73" s="373"/>
      <c r="FXA73" s="371"/>
      <c r="FXB73" s="372"/>
      <c r="FXC73" s="372"/>
      <c r="FXD73" s="372"/>
      <c r="FXE73" s="372"/>
      <c r="FXF73" s="372"/>
      <c r="FXG73" s="372"/>
      <c r="FXH73" s="372"/>
      <c r="FXI73" s="372"/>
      <c r="FXJ73" s="372"/>
      <c r="FXK73" s="372"/>
      <c r="FXL73" s="372"/>
      <c r="FXM73" s="372"/>
      <c r="FXN73" s="372"/>
      <c r="FXO73" s="372"/>
      <c r="FXP73" s="372"/>
      <c r="FXQ73" s="372"/>
      <c r="FXR73" s="372"/>
      <c r="FXS73" s="372"/>
      <c r="FXT73" s="372"/>
      <c r="FXU73" s="372"/>
      <c r="FXV73" s="372"/>
      <c r="FXW73" s="372"/>
      <c r="FXX73" s="372"/>
      <c r="FXY73" s="372"/>
      <c r="FXZ73" s="372"/>
      <c r="FYA73" s="372"/>
      <c r="FYB73" s="372"/>
      <c r="FYC73" s="372"/>
      <c r="FYD73" s="373"/>
      <c r="FYE73" s="371"/>
      <c r="FYF73" s="372"/>
      <c r="FYG73" s="372"/>
      <c r="FYH73" s="372"/>
      <c r="FYI73" s="372"/>
      <c r="FYJ73" s="372"/>
      <c r="FYK73" s="372"/>
      <c r="FYL73" s="372"/>
      <c r="FYM73" s="372"/>
      <c r="FYN73" s="372"/>
      <c r="FYO73" s="372"/>
      <c r="FYP73" s="372"/>
      <c r="FYQ73" s="372"/>
      <c r="FYR73" s="372"/>
      <c r="FYS73" s="372"/>
      <c r="FYT73" s="372"/>
      <c r="FYU73" s="372"/>
      <c r="FYV73" s="372"/>
      <c r="FYW73" s="372"/>
      <c r="FYX73" s="372"/>
      <c r="FYY73" s="372"/>
      <c r="FYZ73" s="372"/>
      <c r="FZA73" s="372"/>
      <c r="FZB73" s="372"/>
      <c r="FZC73" s="372"/>
      <c r="FZD73" s="372"/>
      <c r="FZE73" s="372"/>
      <c r="FZF73" s="372"/>
      <c r="FZG73" s="372"/>
      <c r="FZH73" s="373"/>
      <c r="FZI73" s="371"/>
      <c r="FZJ73" s="372"/>
      <c r="FZK73" s="372"/>
      <c r="FZL73" s="372"/>
      <c r="FZM73" s="372"/>
      <c r="FZN73" s="372"/>
      <c r="FZO73" s="372"/>
      <c r="FZP73" s="372"/>
      <c r="FZQ73" s="372"/>
      <c r="FZR73" s="372"/>
      <c r="FZS73" s="372"/>
      <c r="FZT73" s="372"/>
      <c r="FZU73" s="372"/>
      <c r="FZV73" s="372"/>
      <c r="FZW73" s="372"/>
      <c r="FZX73" s="372"/>
      <c r="FZY73" s="372"/>
      <c r="FZZ73" s="372"/>
      <c r="GAA73" s="372"/>
      <c r="GAB73" s="372"/>
      <c r="GAC73" s="372"/>
      <c r="GAD73" s="372"/>
      <c r="GAE73" s="372"/>
      <c r="GAF73" s="372"/>
      <c r="GAG73" s="372"/>
      <c r="GAH73" s="372"/>
      <c r="GAI73" s="372"/>
      <c r="GAJ73" s="372"/>
      <c r="GAK73" s="372"/>
      <c r="GAL73" s="373"/>
      <c r="GAM73" s="371"/>
      <c r="GAN73" s="372"/>
      <c r="GAO73" s="372"/>
      <c r="GAP73" s="372"/>
      <c r="GAQ73" s="372"/>
      <c r="GAR73" s="372"/>
      <c r="GAS73" s="372"/>
      <c r="GAT73" s="372"/>
      <c r="GAU73" s="372"/>
      <c r="GAV73" s="372"/>
      <c r="GAW73" s="372"/>
      <c r="GAX73" s="372"/>
      <c r="GAY73" s="372"/>
      <c r="GAZ73" s="372"/>
      <c r="GBA73" s="372"/>
      <c r="GBB73" s="372"/>
      <c r="GBC73" s="372"/>
      <c r="GBD73" s="372"/>
      <c r="GBE73" s="372"/>
      <c r="GBF73" s="372"/>
      <c r="GBG73" s="372"/>
      <c r="GBH73" s="372"/>
      <c r="GBI73" s="372"/>
      <c r="GBJ73" s="372"/>
      <c r="GBK73" s="372"/>
      <c r="GBL73" s="372"/>
      <c r="GBM73" s="372"/>
      <c r="GBN73" s="372"/>
      <c r="GBO73" s="372"/>
      <c r="GBP73" s="373"/>
      <c r="GBQ73" s="371"/>
      <c r="GBR73" s="372"/>
      <c r="GBS73" s="372"/>
      <c r="GBT73" s="372"/>
      <c r="GBU73" s="372"/>
      <c r="GBV73" s="372"/>
      <c r="GBW73" s="372"/>
      <c r="GBX73" s="372"/>
      <c r="GBY73" s="372"/>
      <c r="GBZ73" s="372"/>
      <c r="GCA73" s="372"/>
      <c r="GCB73" s="372"/>
      <c r="GCC73" s="372"/>
      <c r="GCD73" s="372"/>
      <c r="GCE73" s="372"/>
      <c r="GCF73" s="372"/>
      <c r="GCG73" s="372"/>
      <c r="GCH73" s="372"/>
      <c r="GCI73" s="372"/>
      <c r="GCJ73" s="372"/>
      <c r="GCK73" s="372"/>
      <c r="GCL73" s="372"/>
      <c r="GCM73" s="372"/>
      <c r="GCN73" s="372"/>
      <c r="GCO73" s="372"/>
      <c r="GCP73" s="372"/>
      <c r="GCQ73" s="372"/>
      <c r="GCR73" s="372"/>
      <c r="GCS73" s="372"/>
      <c r="GCT73" s="373"/>
      <c r="GCU73" s="371"/>
      <c r="GCV73" s="372"/>
      <c r="GCW73" s="372"/>
      <c r="GCX73" s="372"/>
      <c r="GCY73" s="372"/>
      <c r="GCZ73" s="372"/>
      <c r="GDA73" s="372"/>
      <c r="GDB73" s="372"/>
      <c r="GDC73" s="372"/>
      <c r="GDD73" s="372"/>
      <c r="GDE73" s="372"/>
      <c r="GDF73" s="372"/>
      <c r="GDG73" s="372"/>
      <c r="GDH73" s="372"/>
      <c r="GDI73" s="372"/>
      <c r="GDJ73" s="372"/>
      <c r="GDK73" s="372"/>
      <c r="GDL73" s="372"/>
      <c r="GDM73" s="372"/>
      <c r="GDN73" s="372"/>
      <c r="GDO73" s="372"/>
      <c r="GDP73" s="372"/>
      <c r="GDQ73" s="372"/>
      <c r="GDR73" s="372"/>
      <c r="GDS73" s="372"/>
      <c r="GDT73" s="372"/>
      <c r="GDU73" s="372"/>
      <c r="GDV73" s="372"/>
      <c r="GDW73" s="372"/>
      <c r="GDX73" s="373"/>
      <c r="GDY73" s="371"/>
      <c r="GDZ73" s="372"/>
      <c r="GEA73" s="372"/>
      <c r="GEB73" s="372"/>
      <c r="GEC73" s="372"/>
      <c r="GED73" s="372"/>
      <c r="GEE73" s="372"/>
      <c r="GEF73" s="372"/>
      <c r="GEG73" s="372"/>
      <c r="GEH73" s="372"/>
      <c r="GEI73" s="372"/>
      <c r="GEJ73" s="372"/>
      <c r="GEK73" s="372"/>
      <c r="GEL73" s="372"/>
      <c r="GEM73" s="372"/>
      <c r="GEN73" s="372"/>
      <c r="GEO73" s="372"/>
      <c r="GEP73" s="372"/>
      <c r="GEQ73" s="372"/>
      <c r="GER73" s="372"/>
      <c r="GES73" s="372"/>
      <c r="GET73" s="372"/>
      <c r="GEU73" s="372"/>
      <c r="GEV73" s="372"/>
      <c r="GEW73" s="372"/>
      <c r="GEX73" s="372"/>
      <c r="GEY73" s="372"/>
      <c r="GEZ73" s="372"/>
      <c r="GFA73" s="372"/>
      <c r="GFB73" s="373"/>
      <c r="GFC73" s="371"/>
      <c r="GFD73" s="372"/>
      <c r="GFE73" s="372"/>
      <c r="GFF73" s="372"/>
      <c r="GFG73" s="372"/>
      <c r="GFH73" s="372"/>
      <c r="GFI73" s="372"/>
      <c r="GFJ73" s="372"/>
      <c r="GFK73" s="372"/>
      <c r="GFL73" s="372"/>
      <c r="GFM73" s="372"/>
      <c r="GFN73" s="372"/>
      <c r="GFO73" s="372"/>
      <c r="GFP73" s="372"/>
      <c r="GFQ73" s="372"/>
      <c r="GFR73" s="372"/>
      <c r="GFS73" s="372"/>
      <c r="GFT73" s="372"/>
      <c r="GFU73" s="372"/>
      <c r="GFV73" s="372"/>
      <c r="GFW73" s="372"/>
      <c r="GFX73" s="372"/>
      <c r="GFY73" s="372"/>
      <c r="GFZ73" s="372"/>
      <c r="GGA73" s="372"/>
      <c r="GGB73" s="372"/>
      <c r="GGC73" s="372"/>
      <c r="GGD73" s="372"/>
      <c r="GGE73" s="372"/>
      <c r="GGF73" s="373"/>
      <c r="GGG73" s="371"/>
      <c r="GGH73" s="372"/>
      <c r="GGI73" s="372"/>
      <c r="GGJ73" s="372"/>
      <c r="GGK73" s="372"/>
      <c r="GGL73" s="372"/>
      <c r="GGM73" s="372"/>
      <c r="GGN73" s="372"/>
      <c r="GGO73" s="372"/>
      <c r="GGP73" s="372"/>
      <c r="GGQ73" s="372"/>
      <c r="GGR73" s="372"/>
      <c r="GGS73" s="372"/>
      <c r="GGT73" s="372"/>
      <c r="GGU73" s="372"/>
      <c r="GGV73" s="372"/>
      <c r="GGW73" s="372"/>
      <c r="GGX73" s="372"/>
      <c r="GGY73" s="372"/>
      <c r="GGZ73" s="372"/>
      <c r="GHA73" s="372"/>
      <c r="GHB73" s="372"/>
      <c r="GHC73" s="372"/>
      <c r="GHD73" s="372"/>
      <c r="GHE73" s="372"/>
      <c r="GHF73" s="372"/>
      <c r="GHG73" s="372"/>
      <c r="GHH73" s="372"/>
      <c r="GHI73" s="372"/>
      <c r="GHJ73" s="373"/>
      <c r="GHK73" s="371"/>
      <c r="GHL73" s="372"/>
      <c r="GHM73" s="372"/>
      <c r="GHN73" s="372"/>
      <c r="GHO73" s="372"/>
      <c r="GHP73" s="372"/>
      <c r="GHQ73" s="372"/>
      <c r="GHR73" s="372"/>
      <c r="GHS73" s="372"/>
      <c r="GHT73" s="372"/>
      <c r="GHU73" s="372"/>
      <c r="GHV73" s="372"/>
      <c r="GHW73" s="372"/>
      <c r="GHX73" s="372"/>
      <c r="GHY73" s="372"/>
      <c r="GHZ73" s="372"/>
      <c r="GIA73" s="372"/>
      <c r="GIB73" s="372"/>
      <c r="GIC73" s="372"/>
      <c r="GID73" s="372"/>
      <c r="GIE73" s="372"/>
      <c r="GIF73" s="372"/>
      <c r="GIG73" s="372"/>
      <c r="GIH73" s="372"/>
      <c r="GII73" s="372"/>
      <c r="GIJ73" s="372"/>
      <c r="GIK73" s="372"/>
      <c r="GIL73" s="372"/>
      <c r="GIM73" s="372"/>
      <c r="GIN73" s="373"/>
      <c r="GIO73" s="371"/>
      <c r="GIP73" s="372"/>
      <c r="GIQ73" s="372"/>
      <c r="GIR73" s="372"/>
      <c r="GIS73" s="372"/>
      <c r="GIT73" s="372"/>
      <c r="GIU73" s="372"/>
      <c r="GIV73" s="372"/>
      <c r="GIW73" s="372"/>
      <c r="GIX73" s="372"/>
      <c r="GIY73" s="372"/>
      <c r="GIZ73" s="372"/>
      <c r="GJA73" s="372"/>
      <c r="GJB73" s="372"/>
      <c r="GJC73" s="372"/>
      <c r="GJD73" s="372"/>
      <c r="GJE73" s="372"/>
      <c r="GJF73" s="372"/>
      <c r="GJG73" s="372"/>
      <c r="GJH73" s="372"/>
      <c r="GJI73" s="372"/>
      <c r="GJJ73" s="372"/>
      <c r="GJK73" s="372"/>
      <c r="GJL73" s="372"/>
      <c r="GJM73" s="372"/>
      <c r="GJN73" s="372"/>
      <c r="GJO73" s="372"/>
      <c r="GJP73" s="372"/>
      <c r="GJQ73" s="372"/>
      <c r="GJR73" s="373"/>
      <c r="GJS73" s="371"/>
      <c r="GJT73" s="372"/>
      <c r="GJU73" s="372"/>
      <c r="GJV73" s="372"/>
      <c r="GJW73" s="372"/>
      <c r="GJX73" s="372"/>
      <c r="GJY73" s="372"/>
      <c r="GJZ73" s="372"/>
      <c r="GKA73" s="372"/>
      <c r="GKB73" s="372"/>
      <c r="GKC73" s="372"/>
      <c r="GKD73" s="372"/>
      <c r="GKE73" s="372"/>
      <c r="GKF73" s="372"/>
      <c r="GKG73" s="372"/>
      <c r="GKH73" s="372"/>
      <c r="GKI73" s="372"/>
      <c r="GKJ73" s="372"/>
      <c r="GKK73" s="372"/>
      <c r="GKL73" s="372"/>
      <c r="GKM73" s="372"/>
      <c r="GKN73" s="372"/>
      <c r="GKO73" s="372"/>
      <c r="GKP73" s="372"/>
      <c r="GKQ73" s="372"/>
      <c r="GKR73" s="372"/>
      <c r="GKS73" s="372"/>
      <c r="GKT73" s="372"/>
      <c r="GKU73" s="372"/>
      <c r="GKV73" s="373"/>
      <c r="GKW73" s="371"/>
      <c r="GKX73" s="372"/>
      <c r="GKY73" s="372"/>
      <c r="GKZ73" s="372"/>
      <c r="GLA73" s="372"/>
      <c r="GLB73" s="372"/>
      <c r="GLC73" s="372"/>
      <c r="GLD73" s="372"/>
      <c r="GLE73" s="372"/>
      <c r="GLF73" s="372"/>
      <c r="GLG73" s="372"/>
      <c r="GLH73" s="372"/>
      <c r="GLI73" s="372"/>
      <c r="GLJ73" s="372"/>
      <c r="GLK73" s="372"/>
      <c r="GLL73" s="372"/>
      <c r="GLM73" s="372"/>
      <c r="GLN73" s="372"/>
      <c r="GLO73" s="372"/>
      <c r="GLP73" s="372"/>
      <c r="GLQ73" s="372"/>
      <c r="GLR73" s="372"/>
      <c r="GLS73" s="372"/>
      <c r="GLT73" s="372"/>
      <c r="GLU73" s="372"/>
      <c r="GLV73" s="372"/>
      <c r="GLW73" s="372"/>
      <c r="GLX73" s="372"/>
      <c r="GLY73" s="372"/>
      <c r="GLZ73" s="373"/>
      <c r="GMA73" s="371"/>
      <c r="GMB73" s="372"/>
      <c r="GMC73" s="372"/>
      <c r="GMD73" s="372"/>
      <c r="GME73" s="372"/>
      <c r="GMF73" s="372"/>
      <c r="GMG73" s="372"/>
      <c r="GMH73" s="372"/>
      <c r="GMI73" s="372"/>
      <c r="GMJ73" s="372"/>
      <c r="GMK73" s="372"/>
      <c r="GML73" s="372"/>
      <c r="GMM73" s="372"/>
      <c r="GMN73" s="372"/>
      <c r="GMO73" s="372"/>
      <c r="GMP73" s="372"/>
      <c r="GMQ73" s="372"/>
      <c r="GMR73" s="372"/>
      <c r="GMS73" s="372"/>
      <c r="GMT73" s="372"/>
      <c r="GMU73" s="372"/>
      <c r="GMV73" s="372"/>
      <c r="GMW73" s="372"/>
      <c r="GMX73" s="372"/>
      <c r="GMY73" s="372"/>
      <c r="GMZ73" s="372"/>
      <c r="GNA73" s="372"/>
      <c r="GNB73" s="372"/>
      <c r="GNC73" s="372"/>
      <c r="GND73" s="373"/>
      <c r="GNE73" s="371"/>
      <c r="GNF73" s="372"/>
      <c r="GNG73" s="372"/>
      <c r="GNH73" s="372"/>
      <c r="GNI73" s="372"/>
      <c r="GNJ73" s="372"/>
      <c r="GNK73" s="372"/>
      <c r="GNL73" s="372"/>
      <c r="GNM73" s="372"/>
      <c r="GNN73" s="372"/>
      <c r="GNO73" s="372"/>
      <c r="GNP73" s="372"/>
      <c r="GNQ73" s="372"/>
      <c r="GNR73" s="372"/>
      <c r="GNS73" s="372"/>
      <c r="GNT73" s="372"/>
      <c r="GNU73" s="372"/>
      <c r="GNV73" s="372"/>
      <c r="GNW73" s="372"/>
      <c r="GNX73" s="372"/>
      <c r="GNY73" s="372"/>
      <c r="GNZ73" s="372"/>
      <c r="GOA73" s="372"/>
      <c r="GOB73" s="372"/>
      <c r="GOC73" s="372"/>
      <c r="GOD73" s="372"/>
      <c r="GOE73" s="372"/>
      <c r="GOF73" s="372"/>
      <c r="GOG73" s="372"/>
      <c r="GOH73" s="373"/>
      <c r="GOI73" s="371"/>
      <c r="GOJ73" s="372"/>
      <c r="GOK73" s="372"/>
      <c r="GOL73" s="372"/>
      <c r="GOM73" s="372"/>
      <c r="GON73" s="372"/>
      <c r="GOO73" s="372"/>
      <c r="GOP73" s="372"/>
      <c r="GOQ73" s="372"/>
      <c r="GOR73" s="372"/>
      <c r="GOS73" s="372"/>
      <c r="GOT73" s="372"/>
      <c r="GOU73" s="372"/>
      <c r="GOV73" s="372"/>
      <c r="GOW73" s="372"/>
      <c r="GOX73" s="372"/>
      <c r="GOY73" s="372"/>
      <c r="GOZ73" s="372"/>
      <c r="GPA73" s="372"/>
      <c r="GPB73" s="372"/>
      <c r="GPC73" s="372"/>
      <c r="GPD73" s="372"/>
      <c r="GPE73" s="372"/>
      <c r="GPF73" s="372"/>
      <c r="GPG73" s="372"/>
      <c r="GPH73" s="372"/>
      <c r="GPI73" s="372"/>
      <c r="GPJ73" s="372"/>
      <c r="GPK73" s="372"/>
      <c r="GPL73" s="373"/>
      <c r="GPM73" s="371"/>
      <c r="GPN73" s="372"/>
      <c r="GPO73" s="372"/>
      <c r="GPP73" s="372"/>
      <c r="GPQ73" s="372"/>
      <c r="GPR73" s="372"/>
      <c r="GPS73" s="372"/>
      <c r="GPT73" s="372"/>
      <c r="GPU73" s="372"/>
      <c r="GPV73" s="372"/>
      <c r="GPW73" s="372"/>
      <c r="GPX73" s="372"/>
      <c r="GPY73" s="372"/>
      <c r="GPZ73" s="372"/>
      <c r="GQA73" s="372"/>
      <c r="GQB73" s="372"/>
      <c r="GQC73" s="372"/>
      <c r="GQD73" s="372"/>
      <c r="GQE73" s="372"/>
      <c r="GQF73" s="372"/>
      <c r="GQG73" s="372"/>
      <c r="GQH73" s="372"/>
      <c r="GQI73" s="372"/>
      <c r="GQJ73" s="372"/>
      <c r="GQK73" s="372"/>
      <c r="GQL73" s="372"/>
      <c r="GQM73" s="372"/>
      <c r="GQN73" s="372"/>
      <c r="GQO73" s="372"/>
      <c r="GQP73" s="373"/>
      <c r="GQQ73" s="371"/>
      <c r="GQR73" s="372"/>
      <c r="GQS73" s="372"/>
      <c r="GQT73" s="372"/>
      <c r="GQU73" s="372"/>
      <c r="GQV73" s="372"/>
      <c r="GQW73" s="372"/>
      <c r="GQX73" s="372"/>
      <c r="GQY73" s="372"/>
      <c r="GQZ73" s="372"/>
      <c r="GRA73" s="372"/>
      <c r="GRB73" s="372"/>
      <c r="GRC73" s="372"/>
      <c r="GRD73" s="372"/>
      <c r="GRE73" s="372"/>
      <c r="GRF73" s="372"/>
      <c r="GRG73" s="372"/>
      <c r="GRH73" s="372"/>
      <c r="GRI73" s="372"/>
      <c r="GRJ73" s="372"/>
      <c r="GRK73" s="372"/>
      <c r="GRL73" s="372"/>
      <c r="GRM73" s="372"/>
      <c r="GRN73" s="372"/>
      <c r="GRO73" s="372"/>
      <c r="GRP73" s="372"/>
      <c r="GRQ73" s="372"/>
      <c r="GRR73" s="372"/>
      <c r="GRS73" s="372"/>
      <c r="GRT73" s="373"/>
      <c r="GRU73" s="371"/>
      <c r="GRV73" s="372"/>
      <c r="GRW73" s="372"/>
      <c r="GRX73" s="372"/>
      <c r="GRY73" s="372"/>
      <c r="GRZ73" s="372"/>
      <c r="GSA73" s="372"/>
      <c r="GSB73" s="372"/>
      <c r="GSC73" s="372"/>
      <c r="GSD73" s="372"/>
      <c r="GSE73" s="372"/>
      <c r="GSF73" s="372"/>
      <c r="GSG73" s="372"/>
      <c r="GSH73" s="372"/>
      <c r="GSI73" s="372"/>
      <c r="GSJ73" s="372"/>
      <c r="GSK73" s="372"/>
      <c r="GSL73" s="372"/>
      <c r="GSM73" s="372"/>
      <c r="GSN73" s="372"/>
      <c r="GSO73" s="372"/>
      <c r="GSP73" s="372"/>
      <c r="GSQ73" s="372"/>
      <c r="GSR73" s="372"/>
      <c r="GSS73" s="372"/>
      <c r="GST73" s="372"/>
      <c r="GSU73" s="372"/>
      <c r="GSV73" s="372"/>
      <c r="GSW73" s="372"/>
      <c r="GSX73" s="373"/>
      <c r="GSY73" s="371"/>
      <c r="GSZ73" s="372"/>
      <c r="GTA73" s="372"/>
      <c r="GTB73" s="372"/>
      <c r="GTC73" s="372"/>
      <c r="GTD73" s="372"/>
      <c r="GTE73" s="372"/>
      <c r="GTF73" s="372"/>
      <c r="GTG73" s="372"/>
      <c r="GTH73" s="372"/>
      <c r="GTI73" s="372"/>
      <c r="GTJ73" s="372"/>
      <c r="GTK73" s="372"/>
      <c r="GTL73" s="372"/>
      <c r="GTM73" s="372"/>
      <c r="GTN73" s="372"/>
      <c r="GTO73" s="372"/>
      <c r="GTP73" s="372"/>
      <c r="GTQ73" s="372"/>
      <c r="GTR73" s="372"/>
      <c r="GTS73" s="372"/>
      <c r="GTT73" s="372"/>
      <c r="GTU73" s="372"/>
      <c r="GTV73" s="372"/>
      <c r="GTW73" s="372"/>
      <c r="GTX73" s="372"/>
      <c r="GTY73" s="372"/>
      <c r="GTZ73" s="372"/>
      <c r="GUA73" s="372"/>
      <c r="GUB73" s="373"/>
      <c r="GUC73" s="371"/>
      <c r="GUD73" s="372"/>
      <c r="GUE73" s="372"/>
      <c r="GUF73" s="372"/>
      <c r="GUG73" s="372"/>
      <c r="GUH73" s="372"/>
      <c r="GUI73" s="372"/>
      <c r="GUJ73" s="372"/>
      <c r="GUK73" s="372"/>
      <c r="GUL73" s="372"/>
      <c r="GUM73" s="372"/>
      <c r="GUN73" s="372"/>
      <c r="GUO73" s="372"/>
      <c r="GUP73" s="372"/>
      <c r="GUQ73" s="372"/>
      <c r="GUR73" s="372"/>
      <c r="GUS73" s="372"/>
      <c r="GUT73" s="372"/>
      <c r="GUU73" s="372"/>
      <c r="GUV73" s="372"/>
      <c r="GUW73" s="372"/>
      <c r="GUX73" s="372"/>
      <c r="GUY73" s="372"/>
      <c r="GUZ73" s="372"/>
      <c r="GVA73" s="372"/>
      <c r="GVB73" s="372"/>
      <c r="GVC73" s="372"/>
      <c r="GVD73" s="372"/>
      <c r="GVE73" s="372"/>
      <c r="GVF73" s="373"/>
      <c r="GVG73" s="371"/>
      <c r="GVH73" s="372"/>
      <c r="GVI73" s="372"/>
      <c r="GVJ73" s="372"/>
      <c r="GVK73" s="372"/>
      <c r="GVL73" s="372"/>
      <c r="GVM73" s="372"/>
      <c r="GVN73" s="372"/>
      <c r="GVO73" s="372"/>
      <c r="GVP73" s="372"/>
      <c r="GVQ73" s="372"/>
      <c r="GVR73" s="372"/>
      <c r="GVS73" s="372"/>
      <c r="GVT73" s="372"/>
      <c r="GVU73" s="372"/>
      <c r="GVV73" s="372"/>
      <c r="GVW73" s="372"/>
      <c r="GVX73" s="372"/>
      <c r="GVY73" s="372"/>
      <c r="GVZ73" s="372"/>
      <c r="GWA73" s="372"/>
      <c r="GWB73" s="372"/>
      <c r="GWC73" s="372"/>
      <c r="GWD73" s="372"/>
      <c r="GWE73" s="372"/>
      <c r="GWF73" s="372"/>
      <c r="GWG73" s="372"/>
      <c r="GWH73" s="372"/>
      <c r="GWI73" s="372"/>
      <c r="GWJ73" s="373"/>
      <c r="GWK73" s="371"/>
      <c r="GWL73" s="372"/>
      <c r="GWM73" s="372"/>
      <c r="GWN73" s="372"/>
      <c r="GWO73" s="372"/>
      <c r="GWP73" s="372"/>
      <c r="GWQ73" s="372"/>
      <c r="GWR73" s="372"/>
      <c r="GWS73" s="372"/>
      <c r="GWT73" s="372"/>
      <c r="GWU73" s="372"/>
      <c r="GWV73" s="372"/>
      <c r="GWW73" s="372"/>
      <c r="GWX73" s="372"/>
      <c r="GWY73" s="372"/>
      <c r="GWZ73" s="372"/>
      <c r="GXA73" s="372"/>
      <c r="GXB73" s="372"/>
      <c r="GXC73" s="372"/>
      <c r="GXD73" s="372"/>
      <c r="GXE73" s="372"/>
      <c r="GXF73" s="372"/>
      <c r="GXG73" s="372"/>
      <c r="GXH73" s="372"/>
      <c r="GXI73" s="372"/>
      <c r="GXJ73" s="372"/>
      <c r="GXK73" s="372"/>
      <c r="GXL73" s="372"/>
      <c r="GXM73" s="372"/>
      <c r="GXN73" s="373"/>
      <c r="GXO73" s="371"/>
      <c r="GXP73" s="372"/>
      <c r="GXQ73" s="372"/>
      <c r="GXR73" s="372"/>
      <c r="GXS73" s="372"/>
      <c r="GXT73" s="372"/>
      <c r="GXU73" s="372"/>
      <c r="GXV73" s="372"/>
      <c r="GXW73" s="372"/>
      <c r="GXX73" s="372"/>
      <c r="GXY73" s="372"/>
      <c r="GXZ73" s="372"/>
      <c r="GYA73" s="372"/>
      <c r="GYB73" s="372"/>
      <c r="GYC73" s="372"/>
      <c r="GYD73" s="372"/>
      <c r="GYE73" s="372"/>
      <c r="GYF73" s="372"/>
      <c r="GYG73" s="372"/>
      <c r="GYH73" s="372"/>
      <c r="GYI73" s="372"/>
      <c r="GYJ73" s="372"/>
      <c r="GYK73" s="372"/>
      <c r="GYL73" s="372"/>
      <c r="GYM73" s="372"/>
      <c r="GYN73" s="372"/>
      <c r="GYO73" s="372"/>
      <c r="GYP73" s="372"/>
      <c r="GYQ73" s="372"/>
      <c r="GYR73" s="373"/>
      <c r="GYS73" s="371"/>
      <c r="GYT73" s="372"/>
      <c r="GYU73" s="372"/>
      <c r="GYV73" s="372"/>
      <c r="GYW73" s="372"/>
      <c r="GYX73" s="372"/>
      <c r="GYY73" s="372"/>
      <c r="GYZ73" s="372"/>
      <c r="GZA73" s="372"/>
      <c r="GZB73" s="372"/>
      <c r="GZC73" s="372"/>
      <c r="GZD73" s="372"/>
      <c r="GZE73" s="372"/>
      <c r="GZF73" s="372"/>
      <c r="GZG73" s="372"/>
      <c r="GZH73" s="372"/>
      <c r="GZI73" s="372"/>
      <c r="GZJ73" s="372"/>
      <c r="GZK73" s="372"/>
      <c r="GZL73" s="372"/>
      <c r="GZM73" s="372"/>
      <c r="GZN73" s="372"/>
      <c r="GZO73" s="372"/>
      <c r="GZP73" s="372"/>
      <c r="GZQ73" s="372"/>
      <c r="GZR73" s="372"/>
      <c r="GZS73" s="372"/>
      <c r="GZT73" s="372"/>
      <c r="GZU73" s="372"/>
      <c r="GZV73" s="373"/>
      <c r="GZW73" s="371"/>
      <c r="GZX73" s="372"/>
      <c r="GZY73" s="372"/>
      <c r="GZZ73" s="372"/>
      <c r="HAA73" s="372"/>
      <c r="HAB73" s="372"/>
      <c r="HAC73" s="372"/>
      <c r="HAD73" s="372"/>
      <c r="HAE73" s="372"/>
      <c r="HAF73" s="372"/>
      <c r="HAG73" s="372"/>
      <c r="HAH73" s="372"/>
      <c r="HAI73" s="372"/>
      <c r="HAJ73" s="372"/>
      <c r="HAK73" s="372"/>
      <c r="HAL73" s="372"/>
      <c r="HAM73" s="372"/>
      <c r="HAN73" s="372"/>
      <c r="HAO73" s="372"/>
      <c r="HAP73" s="372"/>
      <c r="HAQ73" s="372"/>
      <c r="HAR73" s="372"/>
      <c r="HAS73" s="372"/>
      <c r="HAT73" s="372"/>
      <c r="HAU73" s="372"/>
      <c r="HAV73" s="372"/>
      <c r="HAW73" s="372"/>
      <c r="HAX73" s="372"/>
      <c r="HAY73" s="372"/>
      <c r="HAZ73" s="373"/>
      <c r="HBA73" s="371"/>
      <c r="HBB73" s="372"/>
      <c r="HBC73" s="372"/>
      <c r="HBD73" s="372"/>
      <c r="HBE73" s="372"/>
      <c r="HBF73" s="372"/>
      <c r="HBG73" s="372"/>
      <c r="HBH73" s="372"/>
      <c r="HBI73" s="372"/>
      <c r="HBJ73" s="372"/>
      <c r="HBK73" s="372"/>
      <c r="HBL73" s="372"/>
      <c r="HBM73" s="372"/>
      <c r="HBN73" s="372"/>
      <c r="HBO73" s="372"/>
      <c r="HBP73" s="372"/>
      <c r="HBQ73" s="372"/>
      <c r="HBR73" s="372"/>
      <c r="HBS73" s="372"/>
      <c r="HBT73" s="372"/>
      <c r="HBU73" s="372"/>
      <c r="HBV73" s="372"/>
      <c r="HBW73" s="372"/>
      <c r="HBX73" s="372"/>
      <c r="HBY73" s="372"/>
      <c r="HBZ73" s="372"/>
      <c r="HCA73" s="372"/>
      <c r="HCB73" s="372"/>
      <c r="HCC73" s="372"/>
      <c r="HCD73" s="373"/>
      <c r="HCE73" s="371"/>
      <c r="HCF73" s="372"/>
      <c r="HCG73" s="372"/>
      <c r="HCH73" s="372"/>
      <c r="HCI73" s="372"/>
      <c r="HCJ73" s="372"/>
      <c r="HCK73" s="372"/>
      <c r="HCL73" s="372"/>
      <c r="HCM73" s="372"/>
      <c r="HCN73" s="372"/>
      <c r="HCO73" s="372"/>
      <c r="HCP73" s="372"/>
      <c r="HCQ73" s="372"/>
      <c r="HCR73" s="372"/>
      <c r="HCS73" s="372"/>
      <c r="HCT73" s="372"/>
      <c r="HCU73" s="372"/>
      <c r="HCV73" s="372"/>
      <c r="HCW73" s="372"/>
      <c r="HCX73" s="372"/>
      <c r="HCY73" s="372"/>
      <c r="HCZ73" s="372"/>
      <c r="HDA73" s="372"/>
      <c r="HDB73" s="372"/>
      <c r="HDC73" s="372"/>
      <c r="HDD73" s="372"/>
      <c r="HDE73" s="372"/>
      <c r="HDF73" s="372"/>
      <c r="HDG73" s="372"/>
      <c r="HDH73" s="373"/>
      <c r="HDI73" s="371"/>
      <c r="HDJ73" s="372"/>
      <c r="HDK73" s="372"/>
      <c r="HDL73" s="372"/>
      <c r="HDM73" s="372"/>
      <c r="HDN73" s="372"/>
      <c r="HDO73" s="372"/>
      <c r="HDP73" s="372"/>
      <c r="HDQ73" s="372"/>
      <c r="HDR73" s="372"/>
      <c r="HDS73" s="372"/>
      <c r="HDT73" s="372"/>
      <c r="HDU73" s="372"/>
      <c r="HDV73" s="372"/>
      <c r="HDW73" s="372"/>
      <c r="HDX73" s="372"/>
      <c r="HDY73" s="372"/>
      <c r="HDZ73" s="372"/>
      <c r="HEA73" s="372"/>
      <c r="HEB73" s="372"/>
      <c r="HEC73" s="372"/>
      <c r="HED73" s="372"/>
      <c r="HEE73" s="372"/>
      <c r="HEF73" s="372"/>
      <c r="HEG73" s="372"/>
      <c r="HEH73" s="372"/>
      <c r="HEI73" s="372"/>
      <c r="HEJ73" s="372"/>
      <c r="HEK73" s="372"/>
      <c r="HEL73" s="373"/>
      <c r="HEM73" s="371"/>
      <c r="HEN73" s="372"/>
      <c r="HEO73" s="372"/>
      <c r="HEP73" s="372"/>
      <c r="HEQ73" s="372"/>
      <c r="HER73" s="372"/>
      <c r="HES73" s="372"/>
      <c r="HET73" s="372"/>
      <c r="HEU73" s="372"/>
      <c r="HEV73" s="372"/>
      <c r="HEW73" s="372"/>
      <c r="HEX73" s="372"/>
      <c r="HEY73" s="372"/>
      <c r="HEZ73" s="372"/>
      <c r="HFA73" s="372"/>
      <c r="HFB73" s="372"/>
      <c r="HFC73" s="372"/>
      <c r="HFD73" s="372"/>
      <c r="HFE73" s="372"/>
      <c r="HFF73" s="372"/>
      <c r="HFG73" s="372"/>
      <c r="HFH73" s="372"/>
      <c r="HFI73" s="372"/>
      <c r="HFJ73" s="372"/>
      <c r="HFK73" s="372"/>
      <c r="HFL73" s="372"/>
      <c r="HFM73" s="372"/>
      <c r="HFN73" s="372"/>
      <c r="HFO73" s="372"/>
      <c r="HFP73" s="373"/>
      <c r="HFQ73" s="371"/>
      <c r="HFR73" s="372"/>
      <c r="HFS73" s="372"/>
      <c r="HFT73" s="372"/>
      <c r="HFU73" s="372"/>
      <c r="HFV73" s="372"/>
      <c r="HFW73" s="372"/>
      <c r="HFX73" s="372"/>
      <c r="HFY73" s="372"/>
      <c r="HFZ73" s="372"/>
      <c r="HGA73" s="372"/>
      <c r="HGB73" s="372"/>
      <c r="HGC73" s="372"/>
      <c r="HGD73" s="372"/>
      <c r="HGE73" s="372"/>
      <c r="HGF73" s="372"/>
      <c r="HGG73" s="372"/>
      <c r="HGH73" s="372"/>
      <c r="HGI73" s="372"/>
      <c r="HGJ73" s="372"/>
      <c r="HGK73" s="372"/>
      <c r="HGL73" s="372"/>
      <c r="HGM73" s="372"/>
      <c r="HGN73" s="372"/>
      <c r="HGO73" s="372"/>
      <c r="HGP73" s="372"/>
      <c r="HGQ73" s="372"/>
      <c r="HGR73" s="372"/>
      <c r="HGS73" s="372"/>
      <c r="HGT73" s="373"/>
      <c r="HGU73" s="371"/>
      <c r="HGV73" s="372"/>
      <c r="HGW73" s="372"/>
      <c r="HGX73" s="372"/>
      <c r="HGY73" s="372"/>
      <c r="HGZ73" s="372"/>
      <c r="HHA73" s="372"/>
      <c r="HHB73" s="372"/>
      <c r="HHC73" s="372"/>
      <c r="HHD73" s="372"/>
      <c r="HHE73" s="372"/>
      <c r="HHF73" s="372"/>
      <c r="HHG73" s="372"/>
      <c r="HHH73" s="372"/>
      <c r="HHI73" s="372"/>
      <c r="HHJ73" s="372"/>
      <c r="HHK73" s="372"/>
      <c r="HHL73" s="372"/>
      <c r="HHM73" s="372"/>
      <c r="HHN73" s="372"/>
      <c r="HHO73" s="372"/>
      <c r="HHP73" s="372"/>
      <c r="HHQ73" s="372"/>
      <c r="HHR73" s="372"/>
      <c r="HHS73" s="372"/>
      <c r="HHT73" s="372"/>
      <c r="HHU73" s="372"/>
      <c r="HHV73" s="372"/>
      <c r="HHW73" s="372"/>
      <c r="HHX73" s="373"/>
      <c r="HHY73" s="371"/>
      <c r="HHZ73" s="372"/>
      <c r="HIA73" s="372"/>
      <c r="HIB73" s="372"/>
      <c r="HIC73" s="372"/>
      <c r="HID73" s="372"/>
      <c r="HIE73" s="372"/>
      <c r="HIF73" s="372"/>
      <c r="HIG73" s="372"/>
      <c r="HIH73" s="372"/>
      <c r="HII73" s="372"/>
      <c r="HIJ73" s="372"/>
      <c r="HIK73" s="372"/>
      <c r="HIL73" s="372"/>
      <c r="HIM73" s="372"/>
      <c r="HIN73" s="372"/>
      <c r="HIO73" s="372"/>
      <c r="HIP73" s="372"/>
      <c r="HIQ73" s="372"/>
      <c r="HIR73" s="372"/>
      <c r="HIS73" s="372"/>
      <c r="HIT73" s="372"/>
      <c r="HIU73" s="372"/>
      <c r="HIV73" s="372"/>
      <c r="HIW73" s="372"/>
      <c r="HIX73" s="372"/>
      <c r="HIY73" s="372"/>
      <c r="HIZ73" s="372"/>
      <c r="HJA73" s="372"/>
      <c r="HJB73" s="373"/>
      <c r="HJC73" s="371"/>
      <c r="HJD73" s="372"/>
      <c r="HJE73" s="372"/>
      <c r="HJF73" s="372"/>
      <c r="HJG73" s="372"/>
      <c r="HJH73" s="372"/>
      <c r="HJI73" s="372"/>
      <c r="HJJ73" s="372"/>
      <c r="HJK73" s="372"/>
      <c r="HJL73" s="372"/>
      <c r="HJM73" s="372"/>
      <c r="HJN73" s="372"/>
      <c r="HJO73" s="372"/>
      <c r="HJP73" s="372"/>
      <c r="HJQ73" s="372"/>
      <c r="HJR73" s="372"/>
      <c r="HJS73" s="372"/>
      <c r="HJT73" s="372"/>
      <c r="HJU73" s="372"/>
      <c r="HJV73" s="372"/>
      <c r="HJW73" s="372"/>
      <c r="HJX73" s="372"/>
      <c r="HJY73" s="372"/>
      <c r="HJZ73" s="372"/>
      <c r="HKA73" s="372"/>
      <c r="HKB73" s="372"/>
      <c r="HKC73" s="372"/>
      <c r="HKD73" s="372"/>
      <c r="HKE73" s="372"/>
      <c r="HKF73" s="373"/>
      <c r="HKG73" s="371"/>
      <c r="HKH73" s="372"/>
      <c r="HKI73" s="372"/>
      <c r="HKJ73" s="372"/>
      <c r="HKK73" s="372"/>
      <c r="HKL73" s="372"/>
      <c r="HKM73" s="372"/>
      <c r="HKN73" s="372"/>
      <c r="HKO73" s="372"/>
      <c r="HKP73" s="372"/>
      <c r="HKQ73" s="372"/>
      <c r="HKR73" s="372"/>
      <c r="HKS73" s="372"/>
      <c r="HKT73" s="372"/>
      <c r="HKU73" s="372"/>
      <c r="HKV73" s="372"/>
      <c r="HKW73" s="372"/>
      <c r="HKX73" s="372"/>
      <c r="HKY73" s="372"/>
      <c r="HKZ73" s="372"/>
      <c r="HLA73" s="372"/>
      <c r="HLB73" s="372"/>
      <c r="HLC73" s="372"/>
      <c r="HLD73" s="372"/>
      <c r="HLE73" s="372"/>
      <c r="HLF73" s="372"/>
      <c r="HLG73" s="372"/>
      <c r="HLH73" s="372"/>
      <c r="HLI73" s="372"/>
      <c r="HLJ73" s="373"/>
      <c r="HLK73" s="371"/>
      <c r="HLL73" s="372"/>
      <c r="HLM73" s="372"/>
      <c r="HLN73" s="372"/>
      <c r="HLO73" s="372"/>
      <c r="HLP73" s="372"/>
      <c r="HLQ73" s="372"/>
      <c r="HLR73" s="372"/>
      <c r="HLS73" s="372"/>
      <c r="HLT73" s="372"/>
      <c r="HLU73" s="372"/>
      <c r="HLV73" s="372"/>
      <c r="HLW73" s="372"/>
      <c r="HLX73" s="372"/>
      <c r="HLY73" s="372"/>
      <c r="HLZ73" s="372"/>
      <c r="HMA73" s="372"/>
      <c r="HMB73" s="372"/>
      <c r="HMC73" s="372"/>
      <c r="HMD73" s="372"/>
      <c r="HME73" s="372"/>
      <c r="HMF73" s="372"/>
      <c r="HMG73" s="372"/>
      <c r="HMH73" s="372"/>
      <c r="HMI73" s="372"/>
      <c r="HMJ73" s="372"/>
      <c r="HMK73" s="372"/>
      <c r="HML73" s="372"/>
      <c r="HMM73" s="372"/>
      <c r="HMN73" s="373"/>
      <c r="HMO73" s="371"/>
      <c r="HMP73" s="372"/>
      <c r="HMQ73" s="372"/>
      <c r="HMR73" s="372"/>
      <c r="HMS73" s="372"/>
      <c r="HMT73" s="372"/>
      <c r="HMU73" s="372"/>
      <c r="HMV73" s="372"/>
      <c r="HMW73" s="372"/>
      <c r="HMX73" s="372"/>
      <c r="HMY73" s="372"/>
      <c r="HMZ73" s="372"/>
      <c r="HNA73" s="372"/>
      <c r="HNB73" s="372"/>
      <c r="HNC73" s="372"/>
      <c r="HND73" s="372"/>
      <c r="HNE73" s="372"/>
      <c r="HNF73" s="372"/>
      <c r="HNG73" s="372"/>
      <c r="HNH73" s="372"/>
      <c r="HNI73" s="372"/>
      <c r="HNJ73" s="372"/>
      <c r="HNK73" s="372"/>
      <c r="HNL73" s="372"/>
      <c r="HNM73" s="372"/>
      <c r="HNN73" s="372"/>
      <c r="HNO73" s="372"/>
      <c r="HNP73" s="372"/>
      <c r="HNQ73" s="372"/>
      <c r="HNR73" s="373"/>
      <c r="HNS73" s="371"/>
      <c r="HNT73" s="372"/>
      <c r="HNU73" s="372"/>
      <c r="HNV73" s="372"/>
      <c r="HNW73" s="372"/>
      <c r="HNX73" s="372"/>
      <c r="HNY73" s="372"/>
      <c r="HNZ73" s="372"/>
      <c r="HOA73" s="372"/>
      <c r="HOB73" s="372"/>
      <c r="HOC73" s="372"/>
      <c r="HOD73" s="372"/>
      <c r="HOE73" s="372"/>
      <c r="HOF73" s="372"/>
      <c r="HOG73" s="372"/>
      <c r="HOH73" s="372"/>
      <c r="HOI73" s="372"/>
      <c r="HOJ73" s="372"/>
      <c r="HOK73" s="372"/>
      <c r="HOL73" s="372"/>
      <c r="HOM73" s="372"/>
      <c r="HON73" s="372"/>
      <c r="HOO73" s="372"/>
      <c r="HOP73" s="372"/>
      <c r="HOQ73" s="372"/>
      <c r="HOR73" s="372"/>
      <c r="HOS73" s="372"/>
      <c r="HOT73" s="372"/>
      <c r="HOU73" s="372"/>
      <c r="HOV73" s="373"/>
      <c r="HOW73" s="371"/>
      <c r="HOX73" s="372"/>
      <c r="HOY73" s="372"/>
      <c r="HOZ73" s="372"/>
      <c r="HPA73" s="372"/>
      <c r="HPB73" s="372"/>
      <c r="HPC73" s="372"/>
      <c r="HPD73" s="372"/>
      <c r="HPE73" s="372"/>
      <c r="HPF73" s="372"/>
      <c r="HPG73" s="372"/>
      <c r="HPH73" s="372"/>
      <c r="HPI73" s="372"/>
      <c r="HPJ73" s="372"/>
      <c r="HPK73" s="372"/>
      <c r="HPL73" s="372"/>
      <c r="HPM73" s="372"/>
      <c r="HPN73" s="372"/>
      <c r="HPO73" s="372"/>
      <c r="HPP73" s="372"/>
      <c r="HPQ73" s="372"/>
      <c r="HPR73" s="372"/>
      <c r="HPS73" s="372"/>
      <c r="HPT73" s="372"/>
      <c r="HPU73" s="372"/>
      <c r="HPV73" s="372"/>
      <c r="HPW73" s="372"/>
      <c r="HPX73" s="372"/>
      <c r="HPY73" s="372"/>
      <c r="HPZ73" s="373"/>
      <c r="HQA73" s="371"/>
      <c r="HQB73" s="372"/>
      <c r="HQC73" s="372"/>
      <c r="HQD73" s="372"/>
      <c r="HQE73" s="372"/>
      <c r="HQF73" s="372"/>
      <c r="HQG73" s="372"/>
      <c r="HQH73" s="372"/>
      <c r="HQI73" s="372"/>
      <c r="HQJ73" s="372"/>
      <c r="HQK73" s="372"/>
      <c r="HQL73" s="372"/>
      <c r="HQM73" s="372"/>
      <c r="HQN73" s="372"/>
      <c r="HQO73" s="372"/>
      <c r="HQP73" s="372"/>
      <c r="HQQ73" s="372"/>
      <c r="HQR73" s="372"/>
      <c r="HQS73" s="372"/>
      <c r="HQT73" s="372"/>
      <c r="HQU73" s="372"/>
      <c r="HQV73" s="372"/>
      <c r="HQW73" s="372"/>
      <c r="HQX73" s="372"/>
      <c r="HQY73" s="372"/>
      <c r="HQZ73" s="372"/>
      <c r="HRA73" s="372"/>
      <c r="HRB73" s="372"/>
      <c r="HRC73" s="372"/>
      <c r="HRD73" s="373"/>
      <c r="HRE73" s="371"/>
      <c r="HRF73" s="372"/>
      <c r="HRG73" s="372"/>
      <c r="HRH73" s="372"/>
      <c r="HRI73" s="372"/>
      <c r="HRJ73" s="372"/>
      <c r="HRK73" s="372"/>
      <c r="HRL73" s="372"/>
      <c r="HRM73" s="372"/>
      <c r="HRN73" s="372"/>
      <c r="HRO73" s="372"/>
      <c r="HRP73" s="372"/>
      <c r="HRQ73" s="372"/>
      <c r="HRR73" s="372"/>
      <c r="HRS73" s="372"/>
      <c r="HRT73" s="372"/>
      <c r="HRU73" s="372"/>
      <c r="HRV73" s="372"/>
      <c r="HRW73" s="372"/>
      <c r="HRX73" s="372"/>
      <c r="HRY73" s="372"/>
      <c r="HRZ73" s="372"/>
      <c r="HSA73" s="372"/>
      <c r="HSB73" s="372"/>
      <c r="HSC73" s="372"/>
      <c r="HSD73" s="372"/>
      <c r="HSE73" s="372"/>
      <c r="HSF73" s="372"/>
      <c r="HSG73" s="372"/>
      <c r="HSH73" s="373"/>
      <c r="HSI73" s="371"/>
      <c r="HSJ73" s="372"/>
      <c r="HSK73" s="372"/>
      <c r="HSL73" s="372"/>
      <c r="HSM73" s="372"/>
      <c r="HSN73" s="372"/>
      <c r="HSO73" s="372"/>
      <c r="HSP73" s="372"/>
      <c r="HSQ73" s="372"/>
      <c r="HSR73" s="372"/>
      <c r="HSS73" s="372"/>
      <c r="HST73" s="372"/>
      <c r="HSU73" s="372"/>
      <c r="HSV73" s="372"/>
      <c r="HSW73" s="372"/>
      <c r="HSX73" s="372"/>
      <c r="HSY73" s="372"/>
      <c r="HSZ73" s="372"/>
      <c r="HTA73" s="372"/>
      <c r="HTB73" s="372"/>
      <c r="HTC73" s="372"/>
      <c r="HTD73" s="372"/>
      <c r="HTE73" s="372"/>
      <c r="HTF73" s="372"/>
      <c r="HTG73" s="372"/>
      <c r="HTH73" s="372"/>
      <c r="HTI73" s="372"/>
      <c r="HTJ73" s="372"/>
      <c r="HTK73" s="372"/>
      <c r="HTL73" s="373"/>
      <c r="HTM73" s="371"/>
      <c r="HTN73" s="372"/>
      <c r="HTO73" s="372"/>
      <c r="HTP73" s="372"/>
      <c r="HTQ73" s="372"/>
      <c r="HTR73" s="372"/>
      <c r="HTS73" s="372"/>
      <c r="HTT73" s="372"/>
      <c r="HTU73" s="372"/>
      <c r="HTV73" s="372"/>
      <c r="HTW73" s="372"/>
      <c r="HTX73" s="372"/>
      <c r="HTY73" s="372"/>
      <c r="HTZ73" s="372"/>
      <c r="HUA73" s="372"/>
      <c r="HUB73" s="372"/>
      <c r="HUC73" s="372"/>
      <c r="HUD73" s="372"/>
      <c r="HUE73" s="372"/>
      <c r="HUF73" s="372"/>
      <c r="HUG73" s="372"/>
      <c r="HUH73" s="372"/>
      <c r="HUI73" s="372"/>
      <c r="HUJ73" s="372"/>
      <c r="HUK73" s="372"/>
      <c r="HUL73" s="372"/>
      <c r="HUM73" s="372"/>
      <c r="HUN73" s="372"/>
      <c r="HUO73" s="372"/>
      <c r="HUP73" s="373"/>
      <c r="HUQ73" s="371"/>
      <c r="HUR73" s="372"/>
      <c r="HUS73" s="372"/>
      <c r="HUT73" s="372"/>
      <c r="HUU73" s="372"/>
      <c r="HUV73" s="372"/>
      <c r="HUW73" s="372"/>
      <c r="HUX73" s="372"/>
      <c r="HUY73" s="372"/>
      <c r="HUZ73" s="372"/>
      <c r="HVA73" s="372"/>
      <c r="HVB73" s="372"/>
      <c r="HVC73" s="372"/>
      <c r="HVD73" s="372"/>
      <c r="HVE73" s="372"/>
      <c r="HVF73" s="372"/>
      <c r="HVG73" s="372"/>
      <c r="HVH73" s="372"/>
      <c r="HVI73" s="372"/>
      <c r="HVJ73" s="372"/>
      <c r="HVK73" s="372"/>
      <c r="HVL73" s="372"/>
      <c r="HVM73" s="372"/>
      <c r="HVN73" s="372"/>
      <c r="HVO73" s="372"/>
      <c r="HVP73" s="372"/>
      <c r="HVQ73" s="372"/>
      <c r="HVR73" s="372"/>
      <c r="HVS73" s="372"/>
      <c r="HVT73" s="373"/>
      <c r="HVU73" s="371"/>
      <c r="HVV73" s="372"/>
      <c r="HVW73" s="372"/>
      <c r="HVX73" s="372"/>
      <c r="HVY73" s="372"/>
      <c r="HVZ73" s="372"/>
      <c r="HWA73" s="372"/>
      <c r="HWB73" s="372"/>
      <c r="HWC73" s="372"/>
      <c r="HWD73" s="372"/>
      <c r="HWE73" s="372"/>
      <c r="HWF73" s="372"/>
      <c r="HWG73" s="372"/>
      <c r="HWH73" s="372"/>
      <c r="HWI73" s="372"/>
      <c r="HWJ73" s="372"/>
      <c r="HWK73" s="372"/>
      <c r="HWL73" s="372"/>
      <c r="HWM73" s="372"/>
      <c r="HWN73" s="372"/>
      <c r="HWO73" s="372"/>
      <c r="HWP73" s="372"/>
      <c r="HWQ73" s="372"/>
      <c r="HWR73" s="372"/>
      <c r="HWS73" s="372"/>
      <c r="HWT73" s="372"/>
      <c r="HWU73" s="372"/>
      <c r="HWV73" s="372"/>
      <c r="HWW73" s="372"/>
      <c r="HWX73" s="373"/>
      <c r="HWY73" s="371"/>
      <c r="HWZ73" s="372"/>
      <c r="HXA73" s="372"/>
      <c r="HXB73" s="372"/>
      <c r="HXC73" s="372"/>
      <c r="HXD73" s="372"/>
      <c r="HXE73" s="372"/>
      <c r="HXF73" s="372"/>
      <c r="HXG73" s="372"/>
      <c r="HXH73" s="372"/>
      <c r="HXI73" s="372"/>
      <c r="HXJ73" s="372"/>
      <c r="HXK73" s="372"/>
      <c r="HXL73" s="372"/>
      <c r="HXM73" s="372"/>
      <c r="HXN73" s="372"/>
      <c r="HXO73" s="372"/>
      <c r="HXP73" s="372"/>
      <c r="HXQ73" s="372"/>
      <c r="HXR73" s="372"/>
      <c r="HXS73" s="372"/>
      <c r="HXT73" s="372"/>
      <c r="HXU73" s="372"/>
      <c r="HXV73" s="372"/>
      <c r="HXW73" s="372"/>
      <c r="HXX73" s="372"/>
      <c r="HXY73" s="372"/>
      <c r="HXZ73" s="372"/>
      <c r="HYA73" s="372"/>
      <c r="HYB73" s="373"/>
      <c r="HYC73" s="371"/>
      <c r="HYD73" s="372"/>
      <c r="HYE73" s="372"/>
      <c r="HYF73" s="372"/>
      <c r="HYG73" s="372"/>
      <c r="HYH73" s="372"/>
      <c r="HYI73" s="372"/>
      <c r="HYJ73" s="372"/>
      <c r="HYK73" s="372"/>
      <c r="HYL73" s="372"/>
      <c r="HYM73" s="372"/>
      <c r="HYN73" s="372"/>
      <c r="HYO73" s="372"/>
      <c r="HYP73" s="372"/>
      <c r="HYQ73" s="372"/>
      <c r="HYR73" s="372"/>
      <c r="HYS73" s="372"/>
      <c r="HYT73" s="372"/>
      <c r="HYU73" s="372"/>
      <c r="HYV73" s="372"/>
      <c r="HYW73" s="372"/>
      <c r="HYX73" s="372"/>
      <c r="HYY73" s="372"/>
      <c r="HYZ73" s="372"/>
      <c r="HZA73" s="372"/>
      <c r="HZB73" s="372"/>
      <c r="HZC73" s="372"/>
      <c r="HZD73" s="372"/>
      <c r="HZE73" s="372"/>
      <c r="HZF73" s="373"/>
      <c r="HZG73" s="371"/>
      <c r="HZH73" s="372"/>
      <c r="HZI73" s="372"/>
      <c r="HZJ73" s="372"/>
      <c r="HZK73" s="372"/>
      <c r="HZL73" s="372"/>
      <c r="HZM73" s="372"/>
      <c r="HZN73" s="372"/>
      <c r="HZO73" s="372"/>
      <c r="HZP73" s="372"/>
      <c r="HZQ73" s="372"/>
      <c r="HZR73" s="372"/>
      <c r="HZS73" s="372"/>
      <c r="HZT73" s="372"/>
      <c r="HZU73" s="372"/>
      <c r="HZV73" s="372"/>
      <c r="HZW73" s="372"/>
      <c r="HZX73" s="372"/>
      <c r="HZY73" s="372"/>
      <c r="HZZ73" s="372"/>
      <c r="IAA73" s="372"/>
      <c r="IAB73" s="372"/>
      <c r="IAC73" s="372"/>
      <c r="IAD73" s="372"/>
      <c r="IAE73" s="372"/>
      <c r="IAF73" s="372"/>
      <c r="IAG73" s="372"/>
      <c r="IAH73" s="372"/>
      <c r="IAI73" s="372"/>
      <c r="IAJ73" s="373"/>
      <c r="IAK73" s="371"/>
      <c r="IAL73" s="372"/>
      <c r="IAM73" s="372"/>
      <c r="IAN73" s="372"/>
      <c r="IAO73" s="372"/>
      <c r="IAP73" s="372"/>
      <c r="IAQ73" s="372"/>
      <c r="IAR73" s="372"/>
      <c r="IAS73" s="372"/>
      <c r="IAT73" s="372"/>
      <c r="IAU73" s="372"/>
      <c r="IAV73" s="372"/>
      <c r="IAW73" s="372"/>
      <c r="IAX73" s="372"/>
      <c r="IAY73" s="372"/>
      <c r="IAZ73" s="372"/>
      <c r="IBA73" s="372"/>
      <c r="IBB73" s="372"/>
      <c r="IBC73" s="372"/>
      <c r="IBD73" s="372"/>
      <c r="IBE73" s="372"/>
      <c r="IBF73" s="372"/>
      <c r="IBG73" s="372"/>
      <c r="IBH73" s="372"/>
      <c r="IBI73" s="372"/>
      <c r="IBJ73" s="372"/>
      <c r="IBK73" s="372"/>
      <c r="IBL73" s="372"/>
      <c r="IBM73" s="372"/>
      <c r="IBN73" s="373"/>
      <c r="IBO73" s="371"/>
      <c r="IBP73" s="372"/>
      <c r="IBQ73" s="372"/>
      <c r="IBR73" s="372"/>
      <c r="IBS73" s="372"/>
      <c r="IBT73" s="372"/>
      <c r="IBU73" s="372"/>
      <c r="IBV73" s="372"/>
      <c r="IBW73" s="372"/>
      <c r="IBX73" s="372"/>
      <c r="IBY73" s="372"/>
      <c r="IBZ73" s="372"/>
      <c r="ICA73" s="372"/>
      <c r="ICB73" s="372"/>
      <c r="ICC73" s="372"/>
      <c r="ICD73" s="372"/>
      <c r="ICE73" s="372"/>
      <c r="ICF73" s="372"/>
      <c r="ICG73" s="372"/>
      <c r="ICH73" s="372"/>
      <c r="ICI73" s="372"/>
      <c r="ICJ73" s="372"/>
      <c r="ICK73" s="372"/>
      <c r="ICL73" s="372"/>
      <c r="ICM73" s="372"/>
      <c r="ICN73" s="372"/>
      <c r="ICO73" s="372"/>
      <c r="ICP73" s="372"/>
      <c r="ICQ73" s="372"/>
      <c r="ICR73" s="373"/>
      <c r="ICS73" s="371"/>
      <c r="ICT73" s="372"/>
      <c r="ICU73" s="372"/>
      <c r="ICV73" s="372"/>
      <c r="ICW73" s="372"/>
      <c r="ICX73" s="372"/>
      <c r="ICY73" s="372"/>
      <c r="ICZ73" s="372"/>
      <c r="IDA73" s="372"/>
      <c r="IDB73" s="372"/>
      <c r="IDC73" s="372"/>
      <c r="IDD73" s="372"/>
      <c r="IDE73" s="372"/>
      <c r="IDF73" s="372"/>
      <c r="IDG73" s="372"/>
      <c r="IDH73" s="372"/>
      <c r="IDI73" s="372"/>
      <c r="IDJ73" s="372"/>
      <c r="IDK73" s="372"/>
      <c r="IDL73" s="372"/>
      <c r="IDM73" s="372"/>
      <c r="IDN73" s="372"/>
      <c r="IDO73" s="372"/>
      <c r="IDP73" s="372"/>
      <c r="IDQ73" s="372"/>
      <c r="IDR73" s="372"/>
      <c r="IDS73" s="372"/>
      <c r="IDT73" s="372"/>
      <c r="IDU73" s="372"/>
      <c r="IDV73" s="373"/>
      <c r="IDW73" s="371"/>
      <c r="IDX73" s="372"/>
      <c r="IDY73" s="372"/>
      <c r="IDZ73" s="372"/>
      <c r="IEA73" s="372"/>
      <c r="IEB73" s="372"/>
      <c r="IEC73" s="372"/>
      <c r="IED73" s="372"/>
      <c r="IEE73" s="372"/>
      <c r="IEF73" s="372"/>
      <c r="IEG73" s="372"/>
      <c r="IEH73" s="372"/>
      <c r="IEI73" s="372"/>
      <c r="IEJ73" s="372"/>
      <c r="IEK73" s="372"/>
      <c r="IEL73" s="372"/>
      <c r="IEM73" s="372"/>
      <c r="IEN73" s="372"/>
      <c r="IEO73" s="372"/>
      <c r="IEP73" s="372"/>
      <c r="IEQ73" s="372"/>
      <c r="IER73" s="372"/>
      <c r="IES73" s="372"/>
      <c r="IET73" s="372"/>
      <c r="IEU73" s="372"/>
      <c r="IEV73" s="372"/>
      <c r="IEW73" s="372"/>
      <c r="IEX73" s="372"/>
      <c r="IEY73" s="372"/>
      <c r="IEZ73" s="373"/>
      <c r="IFA73" s="371"/>
      <c r="IFB73" s="372"/>
      <c r="IFC73" s="372"/>
      <c r="IFD73" s="372"/>
      <c r="IFE73" s="372"/>
      <c r="IFF73" s="372"/>
      <c r="IFG73" s="372"/>
      <c r="IFH73" s="372"/>
      <c r="IFI73" s="372"/>
      <c r="IFJ73" s="372"/>
      <c r="IFK73" s="372"/>
      <c r="IFL73" s="372"/>
      <c r="IFM73" s="372"/>
      <c r="IFN73" s="372"/>
      <c r="IFO73" s="372"/>
      <c r="IFP73" s="372"/>
      <c r="IFQ73" s="372"/>
      <c r="IFR73" s="372"/>
      <c r="IFS73" s="372"/>
      <c r="IFT73" s="372"/>
      <c r="IFU73" s="372"/>
      <c r="IFV73" s="372"/>
      <c r="IFW73" s="372"/>
      <c r="IFX73" s="372"/>
      <c r="IFY73" s="372"/>
      <c r="IFZ73" s="372"/>
      <c r="IGA73" s="372"/>
      <c r="IGB73" s="372"/>
      <c r="IGC73" s="372"/>
      <c r="IGD73" s="373"/>
      <c r="IGE73" s="371"/>
      <c r="IGF73" s="372"/>
      <c r="IGG73" s="372"/>
      <c r="IGH73" s="372"/>
      <c r="IGI73" s="372"/>
      <c r="IGJ73" s="372"/>
      <c r="IGK73" s="372"/>
      <c r="IGL73" s="372"/>
      <c r="IGM73" s="372"/>
      <c r="IGN73" s="372"/>
      <c r="IGO73" s="372"/>
      <c r="IGP73" s="372"/>
      <c r="IGQ73" s="372"/>
      <c r="IGR73" s="372"/>
      <c r="IGS73" s="372"/>
      <c r="IGT73" s="372"/>
      <c r="IGU73" s="372"/>
      <c r="IGV73" s="372"/>
      <c r="IGW73" s="372"/>
      <c r="IGX73" s="372"/>
      <c r="IGY73" s="372"/>
      <c r="IGZ73" s="372"/>
      <c r="IHA73" s="372"/>
      <c r="IHB73" s="372"/>
      <c r="IHC73" s="372"/>
      <c r="IHD73" s="372"/>
      <c r="IHE73" s="372"/>
      <c r="IHF73" s="372"/>
      <c r="IHG73" s="372"/>
      <c r="IHH73" s="373"/>
      <c r="IHI73" s="371"/>
      <c r="IHJ73" s="372"/>
      <c r="IHK73" s="372"/>
      <c r="IHL73" s="372"/>
      <c r="IHM73" s="372"/>
      <c r="IHN73" s="372"/>
      <c r="IHO73" s="372"/>
      <c r="IHP73" s="372"/>
      <c r="IHQ73" s="372"/>
      <c r="IHR73" s="372"/>
      <c r="IHS73" s="372"/>
      <c r="IHT73" s="372"/>
      <c r="IHU73" s="372"/>
      <c r="IHV73" s="372"/>
      <c r="IHW73" s="372"/>
      <c r="IHX73" s="372"/>
      <c r="IHY73" s="372"/>
      <c r="IHZ73" s="372"/>
      <c r="IIA73" s="372"/>
      <c r="IIB73" s="372"/>
      <c r="IIC73" s="372"/>
      <c r="IID73" s="372"/>
      <c r="IIE73" s="372"/>
      <c r="IIF73" s="372"/>
      <c r="IIG73" s="372"/>
      <c r="IIH73" s="372"/>
      <c r="III73" s="372"/>
      <c r="IIJ73" s="372"/>
      <c r="IIK73" s="372"/>
      <c r="IIL73" s="373"/>
      <c r="IIM73" s="371"/>
      <c r="IIN73" s="372"/>
      <c r="IIO73" s="372"/>
      <c r="IIP73" s="372"/>
      <c r="IIQ73" s="372"/>
      <c r="IIR73" s="372"/>
      <c r="IIS73" s="372"/>
      <c r="IIT73" s="372"/>
      <c r="IIU73" s="372"/>
      <c r="IIV73" s="372"/>
      <c r="IIW73" s="372"/>
      <c r="IIX73" s="372"/>
      <c r="IIY73" s="372"/>
      <c r="IIZ73" s="372"/>
      <c r="IJA73" s="372"/>
      <c r="IJB73" s="372"/>
      <c r="IJC73" s="372"/>
      <c r="IJD73" s="372"/>
      <c r="IJE73" s="372"/>
      <c r="IJF73" s="372"/>
      <c r="IJG73" s="372"/>
      <c r="IJH73" s="372"/>
      <c r="IJI73" s="372"/>
      <c r="IJJ73" s="372"/>
      <c r="IJK73" s="372"/>
      <c r="IJL73" s="372"/>
      <c r="IJM73" s="372"/>
      <c r="IJN73" s="372"/>
      <c r="IJO73" s="372"/>
      <c r="IJP73" s="373"/>
      <c r="IJQ73" s="371"/>
      <c r="IJR73" s="372"/>
      <c r="IJS73" s="372"/>
      <c r="IJT73" s="372"/>
      <c r="IJU73" s="372"/>
      <c r="IJV73" s="372"/>
      <c r="IJW73" s="372"/>
      <c r="IJX73" s="372"/>
      <c r="IJY73" s="372"/>
      <c r="IJZ73" s="372"/>
      <c r="IKA73" s="372"/>
      <c r="IKB73" s="372"/>
      <c r="IKC73" s="372"/>
      <c r="IKD73" s="372"/>
      <c r="IKE73" s="372"/>
      <c r="IKF73" s="372"/>
      <c r="IKG73" s="372"/>
      <c r="IKH73" s="372"/>
      <c r="IKI73" s="372"/>
      <c r="IKJ73" s="372"/>
      <c r="IKK73" s="372"/>
      <c r="IKL73" s="372"/>
      <c r="IKM73" s="372"/>
      <c r="IKN73" s="372"/>
      <c r="IKO73" s="372"/>
      <c r="IKP73" s="372"/>
      <c r="IKQ73" s="372"/>
      <c r="IKR73" s="372"/>
      <c r="IKS73" s="372"/>
      <c r="IKT73" s="373"/>
      <c r="IKU73" s="371"/>
      <c r="IKV73" s="372"/>
      <c r="IKW73" s="372"/>
      <c r="IKX73" s="372"/>
      <c r="IKY73" s="372"/>
      <c r="IKZ73" s="372"/>
      <c r="ILA73" s="372"/>
      <c r="ILB73" s="372"/>
      <c r="ILC73" s="372"/>
      <c r="ILD73" s="372"/>
      <c r="ILE73" s="372"/>
      <c r="ILF73" s="372"/>
      <c r="ILG73" s="372"/>
      <c r="ILH73" s="372"/>
      <c r="ILI73" s="372"/>
      <c r="ILJ73" s="372"/>
      <c r="ILK73" s="372"/>
      <c r="ILL73" s="372"/>
      <c r="ILM73" s="372"/>
      <c r="ILN73" s="372"/>
      <c r="ILO73" s="372"/>
      <c r="ILP73" s="372"/>
      <c r="ILQ73" s="372"/>
      <c r="ILR73" s="372"/>
      <c r="ILS73" s="372"/>
      <c r="ILT73" s="372"/>
      <c r="ILU73" s="372"/>
      <c r="ILV73" s="372"/>
      <c r="ILW73" s="372"/>
      <c r="ILX73" s="373"/>
      <c r="ILY73" s="371"/>
      <c r="ILZ73" s="372"/>
      <c r="IMA73" s="372"/>
      <c r="IMB73" s="372"/>
      <c r="IMC73" s="372"/>
      <c r="IMD73" s="372"/>
      <c r="IME73" s="372"/>
      <c r="IMF73" s="372"/>
      <c r="IMG73" s="372"/>
      <c r="IMH73" s="372"/>
      <c r="IMI73" s="372"/>
      <c r="IMJ73" s="372"/>
      <c r="IMK73" s="372"/>
      <c r="IML73" s="372"/>
      <c r="IMM73" s="372"/>
      <c r="IMN73" s="372"/>
      <c r="IMO73" s="372"/>
      <c r="IMP73" s="372"/>
      <c r="IMQ73" s="372"/>
      <c r="IMR73" s="372"/>
      <c r="IMS73" s="372"/>
      <c r="IMT73" s="372"/>
      <c r="IMU73" s="372"/>
      <c r="IMV73" s="372"/>
      <c r="IMW73" s="372"/>
      <c r="IMX73" s="372"/>
      <c r="IMY73" s="372"/>
      <c r="IMZ73" s="372"/>
      <c r="INA73" s="372"/>
      <c r="INB73" s="373"/>
      <c r="INC73" s="371"/>
      <c r="IND73" s="372"/>
      <c r="INE73" s="372"/>
      <c r="INF73" s="372"/>
      <c r="ING73" s="372"/>
      <c r="INH73" s="372"/>
      <c r="INI73" s="372"/>
      <c r="INJ73" s="372"/>
      <c r="INK73" s="372"/>
      <c r="INL73" s="372"/>
      <c r="INM73" s="372"/>
      <c r="INN73" s="372"/>
      <c r="INO73" s="372"/>
      <c r="INP73" s="372"/>
      <c r="INQ73" s="372"/>
      <c r="INR73" s="372"/>
      <c r="INS73" s="372"/>
      <c r="INT73" s="372"/>
      <c r="INU73" s="372"/>
      <c r="INV73" s="372"/>
      <c r="INW73" s="372"/>
      <c r="INX73" s="372"/>
      <c r="INY73" s="372"/>
      <c r="INZ73" s="372"/>
      <c r="IOA73" s="372"/>
      <c r="IOB73" s="372"/>
      <c r="IOC73" s="372"/>
      <c r="IOD73" s="372"/>
      <c r="IOE73" s="372"/>
      <c r="IOF73" s="373"/>
      <c r="IOG73" s="371"/>
      <c r="IOH73" s="372"/>
      <c r="IOI73" s="372"/>
      <c r="IOJ73" s="372"/>
      <c r="IOK73" s="372"/>
      <c r="IOL73" s="372"/>
      <c r="IOM73" s="372"/>
      <c r="ION73" s="372"/>
      <c r="IOO73" s="372"/>
      <c r="IOP73" s="372"/>
      <c r="IOQ73" s="372"/>
      <c r="IOR73" s="372"/>
      <c r="IOS73" s="372"/>
      <c r="IOT73" s="372"/>
      <c r="IOU73" s="372"/>
      <c r="IOV73" s="372"/>
      <c r="IOW73" s="372"/>
      <c r="IOX73" s="372"/>
      <c r="IOY73" s="372"/>
      <c r="IOZ73" s="372"/>
      <c r="IPA73" s="372"/>
      <c r="IPB73" s="372"/>
      <c r="IPC73" s="372"/>
      <c r="IPD73" s="372"/>
      <c r="IPE73" s="372"/>
      <c r="IPF73" s="372"/>
      <c r="IPG73" s="372"/>
      <c r="IPH73" s="372"/>
      <c r="IPI73" s="372"/>
      <c r="IPJ73" s="373"/>
      <c r="IPK73" s="371"/>
      <c r="IPL73" s="372"/>
      <c r="IPM73" s="372"/>
      <c r="IPN73" s="372"/>
      <c r="IPO73" s="372"/>
      <c r="IPP73" s="372"/>
      <c r="IPQ73" s="372"/>
      <c r="IPR73" s="372"/>
      <c r="IPS73" s="372"/>
      <c r="IPT73" s="372"/>
      <c r="IPU73" s="372"/>
      <c r="IPV73" s="372"/>
      <c r="IPW73" s="372"/>
      <c r="IPX73" s="372"/>
      <c r="IPY73" s="372"/>
      <c r="IPZ73" s="372"/>
      <c r="IQA73" s="372"/>
      <c r="IQB73" s="372"/>
      <c r="IQC73" s="372"/>
      <c r="IQD73" s="372"/>
      <c r="IQE73" s="372"/>
      <c r="IQF73" s="372"/>
      <c r="IQG73" s="372"/>
      <c r="IQH73" s="372"/>
      <c r="IQI73" s="372"/>
      <c r="IQJ73" s="372"/>
      <c r="IQK73" s="372"/>
      <c r="IQL73" s="372"/>
      <c r="IQM73" s="372"/>
      <c r="IQN73" s="373"/>
      <c r="IQO73" s="371"/>
      <c r="IQP73" s="372"/>
      <c r="IQQ73" s="372"/>
      <c r="IQR73" s="372"/>
      <c r="IQS73" s="372"/>
      <c r="IQT73" s="372"/>
      <c r="IQU73" s="372"/>
      <c r="IQV73" s="372"/>
      <c r="IQW73" s="372"/>
      <c r="IQX73" s="372"/>
      <c r="IQY73" s="372"/>
      <c r="IQZ73" s="372"/>
      <c r="IRA73" s="372"/>
      <c r="IRB73" s="372"/>
      <c r="IRC73" s="372"/>
      <c r="IRD73" s="372"/>
      <c r="IRE73" s="372"/>
      <c r="IRF73" s="372"/>
      <c r="IRG73" s="372"/>
      <c r="IRH73" s="372"/>
      <c r="IRI73" s="372"/>
      <c r="IRJ73" s="372"/>
      <c r="IRK73" s="372"/>
      <c r="IRL73" s="372"/>
      <c r="IRM73" s="372"/>
      <c r="IRN73" s="372"/>
      <c r="IRO73" s="372"/>
      <c r="IRP73" s="372"/>
      <c r="IRQ73" s="372"/>
      <c r="IRR73" s="373"/>
      <c r="IRS73" s="371"/>
      <c r="IRT73" s="372"/>
      <c r="IRU73" s="372"/>
      <c r="IRV73" s="372"/>
      <c r="IRW73" s="372"/>
      <c r="IRX73" s="372"/>
      <c r="IRY73" s="372"/>
      <c r="IRZ73" s="372"/>
      <c r="ISA73" s="372"/>
      <c r="ISB73" s="372"/>
      <c r="ISC73" s="372"/>
      <c r="ISD73" s="372"/>
      <c r="ISE73" s="372"/>
      <c r="ISF73" s="372"/>
      <c r="ISG73" s="372"/>
      <c r="ISH73" s="372"/>
      <c r="ISI73" s="372"/>
      <c r="ISJ73" s="372"/>
      <c r="ISK73" s="372"/>
      <c r="ISL73" s="372"/>
      <c r="ISM73" s="372"/>
      <c r="ISN73" s="372"/>
      <c r="ISO73" s="372"/>
      <c r="ISP73" s="372"/>
      <c r="ISQ73" s="372"/>
      <c r="ISR73" s="372"/>
      <c r="ISS73" s="372"/>
      <c r="IST73" s="372"/>
      <c r="ISU73" s="372"/>
      <c r="ISV73" s="373"/>
      <c r="ISW73" s="371"/>
      <c r="ISX73" s="372"/>
      <c r="ISY73" s="372"/>
      <c r="ISZ73" s="372"/>
      <c r="ITA73" s="372"/>
      <c r="ITB73" s="372"/>
      <c r="ITC73" s="372"/>
      <c r="ITD73" s="372"/>
      <c r="ITE73" s="372"/>
      <c r="ITF73" s="372"/>
      <c r="ITG73" s="372"/>
      <c r="ITH73" s="372"/>
      <c r="ITI73" s="372"/>
      <c r="ITJ73" s="372"/>
      <c r="ITK73" s="372"/>
      <c r="ITL73" s="372"/>
      <c r="ITM73" s="372"/>
      <c r="ITN73" s="372"/>
      <c r="ITO73" s="372"/>
      <c r="ITP73" s="372"/>
      <c r="ITQ73" s="372"/>
      <c r="ITR73" s="372"/>
      <c r="ITS73" s="372"/>
      <c r="ITT73" s="372"/>
      <c r="ITU73" s="372"/>
      <c r="ITV73" s="372"/>
      <c r="ITW73" s="372"/>
      <c r="ITX73" s="372"/>
      <c r="ITY73" s="372"/>
      <c r="ITZ73" s="373"/>
      <c r="IUA73" s="371"/>
      <c r="IUB73" s="372"/>
      <c r="IUC73" s="372"/>
      <c r="IUD73" s="372"/>
      <c r="IUE73" s="372"/>
      <c r="IUF73" s="372"/>
      <c r="IUG73" s="372"/>
      <c r="IUH73" s="372"/>
      <c r="IUI73" s="372"/>
      <c r="IUJ73" s="372"/>
      <c r="IUK73" s="372"/>
      <c r="IUL73" s="372"/>
      <c r="IUM73" s="372"/>
      <c r="IUN73" s="372"/>
      <c r="IUO73" s="372"/>
      <c r="IUP73" s="372"/>
      <c r="IUQ73" s="372"/>
      <c r="IUR73" s="372"/>
      <c r="IUS73" s="372"/>
      <c r="IUT73" s="372"/>
      <c r="IUU73" s="372"/>
      <c r="IUV73" s="372"/>
      <c r="IUW73" s="372"/>
      <c r="IUX73" s="372"/>
      <c r="IUY73" s="372"/>
      <c r="IUZ73" s="372"/>
      <c r="IVA73" s="372"/>
      <c r="IVB73" s="372"/>
      <c r="IVC73" s="372"/>
      <c r="IVD73" s="373"/>
      <c r="IVE73" s="371"/>
      <c r="IVF73" s="372"/>
      <c r="IVG73" s="372"/>
      <c r="IVH73" s="372"/>
      <c r="IVI73" s="372"/>
      <c r="IVJ73" s="372"/>
      <c r="IVK73" s="372"/>
      <c r="IVL73" s="372"/>
      <c r="IVM73" s="372"/>
      <c r="IVN73" s="372"/>
      <c r="IVO73" s="372"/>
      <c r="IVP73" s="372"/>
      <c r="IVQ73" s="372"/>
      <c r="IVR73" s="372"/>
      <c r="IVS73" s="372"/>
      <c r="IVT73" s="372"/>
      <c r="IVU73" s="372"/>
      <c r="IVV73" s="372"/>
      <c r="IVW73" s="372"/>
      <c r="IVX73" s="372"/>
      <c r="IVY73" s="372"/>
      <c r="IVZ73" s="372"/>
      <c r="IWA73" s="372"/>
      <c r="IWB73" s="372"/>
      <c r="IWC73" s="372"/>
      <c r="IWD73" s="372"/>
      <c r="IWE73" s="372"/>
      <c r="IWF73" s="372"/>
      <c r="IWG73" s="372"/>
      <c r="IWH73" s="373"/>
      <c r="IWI73" s="371"/>
      <c r="IWJ73" s="372"/>
      <c r="IWK73" s="372"/>
      <c r="IWL73" s="372"/>
      <c r="IWM73" s="372"/>
      <c r="IWN73" s="372"/>
      <c r="IWO73" s="372"/>
      <c r="IWP73" s="372"/>
      <c r="IWQ73" s="372"/>
      <c r="IWR73" s="372"/>
      <c r="IWS73" s="372"/>
      <c r="IWT73" s="372"/>
      <c r="IWU73" s="372"/>
      <c r="IWV73" s="372"/>
      <c r="IWW73" s="372"/>
      <c r="IWX73" s="372"/>
      <c r="IWY73" s="372"/>
      <c r="IWZ73" s="372"/>
      <c r="IXA73" s="372"/>
      <c r="IXB73" s="372"/>
      <c r="IXC73" s="372"/>
      <c r="IXD73" s="372"/>
      <c r="IXE73" s="372"/>
      <c r="IXF73" s="372"/>
      <c r="IXG73" s="372"/>
      <c r="IXH73" s="372"/>
      <c r="IXI73" s="372"/>
      <c r="IXJ73" s="372"/>
      <c r="IXK73" s="372"/>
      <c r="IXL73" s="373"/>
      <c r="IXM73" s="371"/>
      <c r="IXN73" s="372"/>
      <c r="IXO73" s="372"/>
      <c r="IXP73" s="372"/>
      <c r="IXQ73" s="372"/>
      <c r="IXR73" s="372"/>
      <c r="IXS73" s="372"/>
      <c r="IXT73" s="372"/>
      <c r="IXU73" s="372"/>
      <c r="IXV73" s="372"/>
      <c r="IXW73" s="372"/>
      <c r="IXX73" s="372"/>
      <c r="IXY73" s="372"/>
      <c r="IXZ73" s="372"/>
      <c r="IYA73" s="372"/>
      <c r="IYB73" s="372"/>
      <c r="IYC73" s="372"/>
      <c r="IYD73" s="372"/>
      <c r="IYE73" s="372"/>
      <c r="IYF73" s="372"/>
      <c r="IYG73" s="372"/>
      <c r="IYH73" s="372"/>
      <c r="IYI73" s="372"/>
      <c r="IYJ73" s="372"/>
      <c r="IYK73" s="372"/>
      <c r="IYL73" s="372"/>
      <c r="IYM73" s="372"/>
      <c r="IYN73" s="372"/>
      <c r="IYO73" s="372"/>
      <c r="IYP73" s="373"/>
      <c r="IYQ73" s="371"/>
      <c r="IYR73" s="372"/>
      <c r="IYS73" s="372"/>
      <c r="IYT73" s="372"/>
      <c r="IYU73" s="372"/>
      <c r="IYV73" s="372"/>
      <c r="IYW73" s="372"/>
      <c r="IYX73" s="372"/>
      <c r="IYY73" s="372"/>
      <c r="IYZ73" s="372"/>
      <c r="IZA73" s="372"/>
      <c r="IZB73" s="372"/>
      <c r="IZC73" s="372"/>
      <c r="IZD73" s="372"/>
      <c r="IZE73" s="372"/>
      <c r="IZF73" s="372"/>
      <c r="IZG73" s="372"/>
      <c r="IZH73" s="372"/>
      <c r="IZI73" s="372"/>
      <c r="IZJ73" s="372"/>
      <c r="IZK73" s="372"/>
      <c r="IZL73" s="372"/>
      <c r="IZM73" s="372"/>
      <c r="IZN73" s="372"/>
      <c r="IZO73" s="372"/>
      <c r="IZP73" s="372"/>
      <c r="IZQ73" s="372"/>
      <c r="IZR73" s="372"/>
      <c r="IZS73" s="372"/>
      <c r="IZT73" s="373"/>
      <c r="IZU73" s="371"/>
      <c r="IZV73" s="372"/>
      <c r="IZW73" s="372"/>
      <c r="IZX73" s="372"/>
      <c r="IZY73" s="372"/>
      <c r="IZZ73" s="372"/>
      <c r="JAA73" s="372"/>
      <c r="JAB73" s="372"/>
      <c r="JAC73" s="372"/>
      <c r="JAD73" s="372"/>
      <c r="JAE73" s="372"/>
      <c r="JAF73" s="372"/>
      <c r="JAG73" s="372"/>
      <c r="JAH73" s="372"/>
      <c r="JAI73" s="372"/>
      <c r="JAJ73" s="372"/>
      <c r="JAK73" s="372"/>
      <c r="JAL73" s="372"/>
      <c r="JAM73" s="372"/>
      <c r="JAN73" s="372"/>
      <c r="JAO73" s="372"/>
      <c r="JAP73" s="372"/>
      <c r="JAQ73" s="372"/>
      <c r="JAR73" s="372"/>
      <c r="JAS73" s="372"/>
      <c r="JAT73" s="372"/>
      <c r="JAU73" s="372"/>
      <c r="JAV73" s="372"/>
      <c r="JAW73" s="372"/>
      <c r="JAX73" s="373"/>
      <c r="JAY73" s="371"/>
      <c r="JAZ73" s="372"/>
      <c r="JBA73" s="372"/>
      <c r="JBB73" s="372"/>
      <c r="JBC73" s="372"/>
      <c r="JBD73" s="372"/>
      <c r="JBE73" s="372"/>
      <c r="JBF73" s="372"/>
      <c r="JBG73" s="372"/>
      <c r="JBH73" s="372"/>
      <c r="JBI73" s="372"/>
      <c r="JBJ73" s="372"/>
      <c r="JBK73" s="372"/>
      <c r="JBL73" s="372"/>
      <c r="JBM73" s="372"/>
      <c r="JBN73" s="372"/>
      <c r="JBO73" s="372"/>
      <c r="JBP73" s="372"/>
      <c r="JBQ73" s="372"/>
      <c r="JBR73" s="372"/>
      <c r="JBS73" s="372"/>
      <c r="JBT73" s="372"/>
      <c r="JBU73" s="372"/>
      <c r="JBV73" s="372"/>
      <c r="JBW73" s="372"/>
      <c r="JBX73" s="372"/>
      <c r="JBY73" s="372"/>
      <c r="JBZ73" s="372"/>
      <c r="JCA73" s="372"/>
      <c r="JCB73" s="373"/>
      <c r="JCC73" s="371"/>
      <c r="JCD73" s="372"/>
      <c r="JCE73" s="372"/>
      <c r="JCF73" s="372"/>
      <c r="JCG73" s="372"/>
      <c r="JCH73" s="372"/>
      <c r="JCI73" s="372"/>
      <c r="JCJ73" s="372"/>
      <c r="JCK73" s="372"/>
      <c r="JCL73" s="372"/>
      <c r="JCM73" s="372"/>
      <c r="JCN73" s="372"/>
      <c r="JCO73" s="372"/>
      <c r="JCP73" s="372"/>
      <c r="JCQ73" s="372"/>
      <c r="JCR73" s="372"/>
      <c r="JCS73" s="372"/>
      <c r="JCT73" s="372"/>
      <c r="JCU73" s="372"/>
      <c r="JCV73" s="372"/>
      <c r="JCW73" s="372"/>
      <c r="JCX73" s="372"/>
      <c r="JCY73" s="372"/>
      <c r="JCZ73" s="372"/>
      <c r="JDA73" s="372"/>
      <c r="JDB73" s="372"/>
      <c r="JDC73" s="372"/>
      <c r="JDD73" s="372"/>
      <c r="JDE73" s="372"/>
      <c r="JDF73" s="373"/>
      <c r="JDG73" s="371"/>
      <c r="JDH73" s="372"/>
      <c r="JDI73" s="372"/>
      <c r="JDJ73" s="372"/>
      <c r="JDK73" s="372"/>
      <c r="JDL73" s="372"/>
      <c r="JDM73" s="372"/>
      <c r="JDN73" s="372"/>
      <c r="JDO73" s="372"/>
      <c r="JDP73" s="372"/>
      <c r="JDQ73" s="372"/>
      <c r="JDR73" s="372"/>
      <c r="JDS73" s="372"/>
      <c r="JDT73" s="372"/>
      <c r="JDU73" s="372"/>
      <c r="JDV73" s="372"/>
      <c r="JDW73" s="372"/>
      <c r="JDX73" s="372"/>
      <c r="JDY73" s="372"/>
      <c r="JDZ73" s="372"/>
      <c r="JEA73" s="372"/>
      <c r="JEB73" s="372"/>
      <c r="JEC73" s="372"/>
      <c r="JED73" s="372"/>
      <c r="JEE73" s="372"/>
      <c r="JEF73" s="372"/>
      <c r="JEG73" s="372"/>
      <c r="JEH73" s="372"/>
      <c r="JEI73" s="372"/>
      <c r="JEJ73" s="373"/>
      <c r="JEK73" s="371"/>
      <c r="JEL73" s="372"/>
      <c r="JEM73" s="372"/>
      <c r="JEN73" s="372"/>
      <c r="JEO73" s="372"/>
      <c r="JEP73" s="372"/>
      <c r="JEQ73" s="372"/>
      <c r="JER73" s="372"/>
      <c r="JES73" s="372"/>
      <c r="JET73" s="372"/>
      <c r="JEU73" s="372"/>
      <c r="JEV73" s="372"/>
      <c r="JEW73" s="372"/>
      <c r="JEX73" s="372"/>
      <c r="JEY73" s="372"/>
      <c r="JEZ73" s="372"/>
      <c r="JFA73" s="372"/>
      <c r="JFB73" s="372"/>
      <c r="JFC73" s="372"/>
      <c r="JFD73" s="372"/>
      <c r="JFE73" s="372"/>
      <c r="JFF73" s="372"/>
      <c r="JFG73" s="372"/>
      <c r="JFH73" s="372"/>
      <c r="JFI73" s="372"/>
      <c r="JFJ73" s="372"/>
      <c r="JFK73" s="372"/>
      <c r="JFL73" s="372"/>
      <c r="JFM73" s="372"/>
      <c r="JFN73" s="373"/>
      <c r="JFO73" s="371"/>
      <c r="JFP73" s="372"/>
      <c r="JFQ73" s="372"/>
      <c r="JFR73" s="372"/>
      <c r="JFS73" s="372"/>
      <c r="JFT73" s="372"/>
      <c r="JFU73" s="372"/>
      <c r="JFV73" s="372"/>
      <c r="JFW73" s="372"/>
      <c r="JFX73" s="372"/>
      <c r="JFY73" s="372"/>
      <c r="JFZ73" s="372"/>
      <c r="JGA73" s="372"/>
      <c r="JGB73" s="372"/>
      <c r="JGC73" s="372"/>
      <c r="JGD73" s="372"/>
      <c r="JGE73" s="372"/>
      <c r="JGF73" s="372"/>
      <c r="JGG73" s="372"/>
      <c r="JGH73" s="372"/>
      <c r="JGI73" s="372"/>
      <c r="JGJ73" s="372"/>
      <c r="JGK73" s="372"/>
      <c r="JGL73" s="372"/>
      <c r="JGM73" s="372"/>
      <c r="JGN73" s="372"/>
      <c r="JGO73" s="372"/>
      <c r="JGP73" s="372"/>
      <c r="JGQ73" s="372"/>
      <c r="JGR73" s="373"/>
      <c r="JGS73" s="371"/>
      <c r="JGT73" s="372"/>
      <c r="JGU73" s="372"/>
      <c r="JGV73" s="372"/>
      <c r="JGW73" s="372"/>
      <c r="JGX73" s="372"/>
      <c r="JGY73" s="372"/>
      <c r="JGZ73" s="372"/>
      <c r="JHA73" s="372"/>
      <c r="JHB73" s="372"/>
      <c r="JHC73" s="372"/>
      <c r="JHD73" s="372"/>
      <c r="JHE73" s="372"/>
      <c r="JHF73" s="372"/>
      <c r="JHG73" s="372"/>
      <c r="JHH73" s="372"/>
      <c r="JHI73" s="372"/>
      <c r="JHJ73" s="372"/>
      <c r="JHK73" s="372"/>
      <c r="JHL73" s="372"/>
      <c r="JHM73" s="372"/>
      <c r="JHN73" s="372"/>
      <c r="JHO73" s="372"/>
      <c r="JHP73" s="372"/>
      <c r="JHQ73" s="372"/>
      <c r="JHR73" s="372"/>
      <c r="JHS73" s="372"/>
      <c r="JHT73" s="372"/>
      <c r="JHU73" s="372"/>
      <c r="JHV73" s="373"/>
      <c r="JHW73" s="371"/>
      <c r="JHX73" s="372"/>
      <c r="JHY73" s="372"/>
      <c r="JHZ73" s="372"/>
      <c r="JIA73" s="372"/>
      <c r="JIB73" s="372"/>
      <c r="JIC73" s="372"/>
      <c r="JID73" s="372"/>
      <c r="JIE73" s="372"/>
      <c r="JIF73" s="372"/>
      <c r="JIG73" s="372"/>
      <c r="JIH73" s="372"/>
      <c r="JII73" s="372"/>
      <c r="JIJ73" s="372"/>
      <c r="JIK73" s="372"/>
      <c r="JIL73" s="372"/>
      <c r="JIM73" s="372"/>
      <c r="JIN73" s="372"/>
      <c r="JIO73" s="372"/>
      <c r="JIP73" s="372"/>
      <c r="JIQ73" s="372"/>
      <c r="JIR73" s="372"/>
      <c r="JIS73" s="372"/>
      <c r="JIT73" s="372"/>
      <c r="JIU73" s="372"/>
      <c r="JIV73" s="372"/>
      <c r="JIW73" s="372"/>
      <c r="JIX73" s="372"/>
      <c r="JIY73" s="372"/>
      <c r="JIZ73" s="373"/>
      <c r="JJA73" s="371"/>
      <c r="JJB73" s="372"/>
      <c r="JJC73" s="372"/>
      <c r="JJD73" s="372"/>
      <c r="JJE73" s="372"/>
      <c r="JJF73" s="372"/>
      <c r="JJG73" s="372"/>
      <c r="JJH73" s="372"/>
      <c r="JJI73" s="372"/>
      <c r="JJJ73" s="372"/>
      <c r="JJK73" s="372"/>
      <c r="JJL73" s="372"/>
      <c r="JJM73" s="372"/>
      <c r="JJN73" s="372"/>
      <c r="JJO73" s="372"/>
      <c r="JJP73" s="372"/>
      <c r="JJQ73" s="372"/>
      <c r="JJR73" s="372"/>
      <c r="JJS73" s="372"/>
      <c r="JJT73" s="372"/>
      <c r="JJU73" s="372"/>
      <c r="JJV73" s="372"/>
      <c r="JJW73" s="372"/>
      <c r="JJX73" s="372"/>
      <c r="JJY73" s="372"/>
      <c r="JJZ73" s="372"/>
      <c r="JKA73" s="372"/>
      <c r="JKB73" s="372"/>
      <c r="JKC73" s="372"/>
      <c r="JKD73" s="373"/>
      <c r="JKE73" s="371"/>
      <c r="JKF73" s="372"/>
      <c r="JKG73" s="372"/>
      <c r="JKH73" s="372"/>
      <c r="JKI73" s="372"/>
      <c r="JKJ73" s="372"/>
      <c r="JKK73" s="372"/>
      <c r="JKL73" s="372"/>
      <c r="JKM73" s="372"/>
      <c r="JKN73" s="372"/>
      <c r="JKO73" s="372"/>
      <c r="JKP73" s="372"/>
      <c r="JKQ73" s="372"/>
      <c r="JKR73" s="372"/>
      <c r="JKS73" s="372"/>
      <c r="JKT73" s="372"/>
      <c r="JKU73" s="372"/>
      <c r="JKV73" s="372"/>
      <c r="JKW73" s="372"/>
      <c r="JKX73" s="372"/>
      <c r="JKY73" s="372"/>
      <c r="JKZ73" s="372"/>
      <c r="JLA73" s="372"/>
      <c r="JLB73" s="372"/>
      <c r="JLC73" s="372"/>
      <c r="JLD73" s="372"/>
      <c r="JLE73" s="372"/>
      <c r="JLF73" s="372"/>
      <c r="JLG73" s="372"/>
      <c r="JLH73" s="373"/>
      <c r="JLI73" s="371"/>
      <c r="JLJ73" s="372"/>
      <c r="JLK73" s="372"/>
      <c r="JLL73" s="372"/>
      <c r="JLM73" s="372"/>
      <c r="JLN73" s="372"/>
      <c r="JLO73" s="372"/>
      <c r="JLP73" s="372"/>
      <c r="JLQ73" s="372"/>
      <c r="JLR73" s="372"/>
      <c r="JLS73" s="372"/>
      <c r="JLT73" s="372"/>
      <c r="JLU73" s="372"/>
      <c r="JLV73" s="372"/>
      <c r="JLW73" s="372"/>
      <c r="JLX73" s="372"/>
      <c r="JLY73" s="372"/>
      <c r="JLZ73" s="372"/>
      <c r="JMA73" s="372"/>
      <c r="JMB73" s="372"/>
      <c r="JMC73" s="372"/>
      <c r="JMD73" s="372"/>
      <c r="JME73" s="372"/>
      <c r="JMF73" s="372"/>
      <c r="JMG73" s="372"/>
      <c r="JMH73" s="372"/>
      <c r="JMI73" s="372"/>
      <c r="JMJ73" s="372"/>
      <c r="JMK73" s="372"/>
      <c r="JML73" s="373"/>
      <c r="JMM73" s="371"/>
      <c r="JMN73" s="372"/>
      <c r="JMO73" s="372"/>
      <c r="JMP73" s="372"/>
      <c r="JMQ73" s="372"/>
      <c r="JMR73" s="372"/>
      <c r="JMS73" s="372"/>
      <c r="JMT73" s="372"/>
      <c r="JMU73" s="372"/>
      <c r="JMV73" s="372"/>
      <c r="JMW73" s="372"/>
      <c r="JMX73" s="372"/>
      <c r="JMY73" s="372"/>
      <c r="JMZ73" s="372"/>
      <c r="JNA73" s="372"/>
      <c r="JNB73" s="372"/>
      <c r="JNC73" s="372"/>
      <c r="JND73" s="372"/>
      <c r="JNE73" s="372"/>
      <c r="JNF73" s="372"/>
      <c r="JNG73" s="372"/>
      <c r="JNH73" s="372"/>
      <c r="JNI73" s="372"/>
      <c r="JNJ73" s="372"/>
      <c r="JNK73" s="372"/>
      <c r="JNL73" s="372"/>
      <c r="JNM73" s="372"/>
      <c r="JNN73" s="372"/>
      <c r="JNO73" s="372"/>
      <c r="JNP73" s="373"/>
      <c r="JNQ73" s="371"/>
      <c r="JNR73" s="372"/>
      <c r="JNS73" s="372"/>
      <c r="JNT73" s="372"/>
      <c r="JNU73" s="372"/>
      <c r="JNV73" s="372"/>
      <c r="JNW73" s="372"/>
      <c r="JNX73" s="372"/>
      <c r="JNY73" s="372"/>
      <c r="JNZ73" s="372"/>
      <c r="JOA73" s="372"/>
      <c r="JOB73" s="372"/>
      <c r="JOC73" s="372"/>
      <c r="JOD73" s="372"/>
      <c r="JOE73" s="372"/>
      <c r="JOF73" s="372"/>
      <c r="JOG73" s="372"/>
      <c r="JOH73" s="372"/>
      <c r="JOI73" s="372"/>
      <c r="JOJ73" s="372"/>
      <c r="JOK73" s="372"/>
      <c r="JOL73" s="372"/>
      <c r="JOM73" s="372"/>
      <c r="JON73" s="372"/>
      <c r="JOO73" s="372"/>
      <c r="JOP73" s="372"/>
      <c r="JOQ73" s="372"/>
      <c r="JOR73" s="372"/>
      <c r="JOS73" s="372"/>
      <c r="JOT73" s="373"/>
      <c r="JOU73" s="371"/>
      <c r="JOV73" s="372"/>
      <c r="JOW73" s="372"/>
      <c r="JOX73" s="372"/>
      <c r="JOY73" s="372"/>
      <c r="JOZ73" s="372"/>
      <c r="JPA73" s="372"/>
      <c r="JPB73" s="372"/>
      <c r="JPC73" s="372"/>
      <c r="JPD73" s="372"/>
      <c r="JPE73" s="372"/>
      <c r="JPF73" s="372"/>
      <c r="JPG73" s="372"/>
      <c r="JPH73" s="372"/>
      <c r="JPI73" s="372"/>
      <c r="JPJ73" s="372"/>
      <c r="JPK73" s="372"/>
      <c r="JPL73" s="372"/>
      <c r="JPM73" s="372"/>
      <c r="JPN73" s="372"/>
      <c r="JPO73" s="372"/>
      <c r="JPP73" s="372"/>
      <c r="JPQ73" s="372"/>
      <c r="JPR73" s="372"/>
      <c r="JPS73" s="372"/>
      <c r="JPT73" s="372"/>
      <c r="JPU73" s="372"/>
      <c r="JPV73" s="372"/>
      <c r="JPW73" s="372"/>
      <c r="JPX73" s="373"/>
      <c r="JPY73" s="371"/>
      <c r="JPZ73" s="372"/>
      <c r="JQA73" s="372"/>
      <c r="JQB73" s="372"/>
      <c r="JQC73" s="372"/>
      <c r="JQD73" s="372"/>
      <c r="JQE73" s="372"/>
      <c r="JQF73" s="372"/>
      <c r="JQG73" s="372"/>
      <c r="JQH73" s="372"/>
      <c r="JQI73" s="372"/>
      <c r="JQJ73" s="372"/>
      <c r="JQK73" s="372"/>
      <c r="JQL73" s="372"/>
      <c r="JQM73" s="372"/>
      <c r="JQN73" s="372"/>
      <c r="JQO73" s="372"/>
      <c r="JQP73" s="372"/>
      <c r="JQQ73" s="372"/>
      <c r="JQR73" s="372"/>
      <c r="JQS73" s="372"/>
      <c r="JQT73" s="372"/>
      <c r="JQU73" s="372"/>
      <c r="JQV73" s="372"/>
      <c r="JQW73" s="372"/>
      <c r="JQX73" s="372"/>
      <c r="JQY73" s="372"/>
      <c r="JQZ73" s="372"/>
      <c r="JRA73" s="372"/>
      <c r="JRB73" s="373"/>
      <c r="JRC73" s="371"/>
      <c r="JRD73" s="372"/>
      <c r="JRE73" s="372"/>
      <c r="JRF73" s="372"/>
      <c r="JRG73" s="372"/>
      <c r="JRH73" s="372"/>
      <c r="JRI73" s="372"/>
      <c r="JRJ73" s="372"/>
      <c r="JRK73" s="372"/>
      <c r="JRL73" s="372"/>
      <c r="JRM73" s="372"/>
      <c r="JRN73" s="372"/>
      <c r="JRO73" s="372"/>
      <c r="JRP73" s="372"/>
      <c r="JRQ73" s="372"/>
      <c r="JRR73" s="372"/>
      <c r="JRS73" s="372"/>
      <c r="JRT73" s="372"/>
      <c r="JRU73" s="372"/>
      <c r="JRV73" s="372"/>
      <c r="JRW73" s="372"/>
      <c r="JRX73" s="372"/>
      <c r="JRY73" s="372"/>
      <c r="JRZ73" s="372"/>
      <c r="JSA73" s="372"/>
      <c r="JSB73" s="372"/>
      <c r="JSC73" s="372"/>
      <c r="JSD73" s="372"/>
      <c r="JSE73" s="372"/>
      <c r="JSF73" s="373"/>
      <c r="JSG73" s="371"/>
      <c r="JSH73" s="372"/>
      <c r="JSI73" s="372"/>
      <c r="JSJ73" s="372"/>
      <c r="JSK73" s="372"/>
      <c r="JSL73" s="372"/>
      <c r="JSM73" s="372"/>
      <c r="JSN73" s="372"/>
      <c r="JSO73" s="372"/>
      <c r="JSP73" s="372"/>
      <c r="JSQ73" s="372"/>
      <c r="JSR73" s="372"/>
      <c r="JSS73" s="372"/>
      <c r="JST73" s="372"/>
      <c r="JSU73" s="372"/>
      <c r="JSV73" s="372"/>
      <c r="JSW73" s="372"/>
      <c r="JSX73" s="372"/>
      <c r="JSY73" s="372"/>
      <c r="JSZ73" s="372"/>
      <c r="JTA73" s="372"/>
      <c r="JTB73" s="372"/>
      <c r="JTC73" s="372"/>
      <c r="JTD73" s="372"/>
      <c r="JTE73" s="372"/>
      <c r="JTF73" s="372"/>
      <c r="JTG73" s="372"/>
      <c r="JTH73" s="372"/>
      <c r="JTI73" s="372"/>
      <c r="JTJ73" s="373"/>
      <c r="JTK73" s="371"/>
      <c r="JTL73" s="372"/>
      <c r="JTM73" s="372"/>
      <c r="JTN73" s="372"/>
      <c r="JTO73" s="372"/>
      <c r="JTP73" s="372"/>
      <c r="JTQ73" s="372"/>
      <c r="JTR73" s="372"/>
      <c r="JTS73" s="372"/>
      <c r="JTT73" s="372"/>
      <c r="JTU73" s="372"/>
      <c r="JTV73" s="372"/>
      <c r="JTW73" s="372"/>
      <c r="JTX73" s="372"/>
      <c r="JTY73" s="372"/>
      <c r="JTZ73" s="372"/>
      <c r="JUA73" s="372"/>
      <c r="JUB73" s="372"/>
      <c r="JUC73" s="372"/>
      <c r="JUD73" s="372"/>
      <c r="JUE73" s="372"/>
      <c r="JUF73" s="372"/>
      <c r="JUG73" s="372"/>
      <c r="JUH73" s="372"/>
      <c r="JUI73" s="372"/>
      <c r="JUJ73" s="372"/>
      <c r="JUK73" s="372"/>
      <c r="JUL73" s="372"/>
      <c r="JUM73" s="372"/>
      <c r="JUN73" s="373"/>
      <c r="JUO73" s="371"/>
      <c r="JUP73" s="372"/>
      <c r="JUQ73" s="372"/>
      <c r="JUR73" s="372"/>
      <c r="JUS73" s="372"/>
      <c r="JUT73" s="372"/>
      <c r="JUU73" s="372"/>
      <c r="JUV73" s="372"/>
      <c r="JUW73" s="372"/>
      <c r="JUX73" s="372"/>
      <c r="JUY73" s="372"/>
      <c r="JUZ73" s="372"/>
      <c r="JVA73" s="372"/>
      <c r="JVB73" s="372"/>
      <c r="JVC73" s="372"/>
      <c r="JVD73" s="372"/>
      <c r="JVE73" s="372"/>
      <c r="JVF73" s="372"/>
      <c r="JVG73" s="372"/>
      <c r="JVH73" s="372"/>
      <c r="JVI73" s="372"/>
      <c r="JVJ73" s="372"/>
      <c r="JVK73" s="372"/>
      <c r="JVL73" s="372"/>
      <c r="JVM73" s="372"/>
      <c r="JVN73" s="372"/>
      <c r="JVO73" s="372"/>
      <c r="JVP73" s="372"/>
      <c r="JVQ73" s="372"/>
      <c r="JVR73" s="373"/>
      <c r="JVS73" s="371"/>
      <c r="JVT73" s="372"/>
      <c r="JVU73" s="372"/>
      <c r="JVV73" s="372"/>
      <c r="JVW73" s="372"/>
      <c r="JVX73" s="372"/>
      <c r="JVY73" s="372"/>
      <c r="JVZ73" s="372"/>
      <c r="JWA73" s="372"/>
      <c r="JWB73" s="372"/>
      <c r="JWC73" s="372"/>
      <c r="JWD73" s="372"/>
      <c r="JWE73" s="372"/>
      <c r="JWF73" s="372"/>
      <c r="JWG73" s="372"/>
      <c r="JWH73" s="372"/>
      <c r="JWI73" s="372"/>
      <c r="JWJ73" s="372"/>
      <c r="JWK73" s="372"/>
      <c r="JWL73" s="372"/>
      <c r="JWM73" s="372"/>
      <c r="JWN73" s="372"/>
      <c r="JWO73" s="372"/>
      <c r="JWP73" s="372"/>
      <c r="JWQ73" s="372"/>
      <c r="JWR73" s="372"/>
      <c r="JWS73" s="372"/>
      <c r="JWT73" s="372"/>
      <c r="JWU73" s="372"/>
      <c r="JWV73" s="373"/>
      <c r="JWW73" s="371"/>
      <c r="JWX73" s="372"/>
      <c r="JWY73" s="372"/>
      <c r="JWZ73" s="372"/>
      <c r="JXA73" s="372"/>
      <c r="JXB73" s="372"/>
      <c r="JXC73" s="372"/>
      <c r="JXD73" s="372"/>
      <c r="JXE73" s="372"/>
      <c r="JXF73" s="372"/>
      <c r="JXG73" s="372"/>
      <c r="JXH73" s="372"/>
      <c r="JXI73" s="372"/>
      <c r="JXJ73" s="372"/>
      <c r="JXK73" s="372"/>
      <c r="JXL73" s="372"/>
      <c r="JXM73" s="372"/>
      <c r="JXN73" s="372"/>
      <c r="JXO73" s="372"/>
      <c r="JXP73" s="372"/>
      <c r="JXQ73" s="372"/>
      <c r="JXR73" s="372"/>
      <c r="JXS73" s="372"/>
      <c r="JXT73" s="372"/>
      <c r="JXU73" s="372"/>
      <c r="JXV73" s="372"/>
      <c r="JXW73" s="372"/>
      <c r="JXX73" s="372"/>
      <c r="JXY73" s="372"/>
      <c r="JXZ73" s="373"/>
      <c r="JYA73" s="371"/>
      <c r="JYB73" s="372"/>
      <c r="JYC73" s="372"/>
      <c r="JYD73" s="372"/>
      <c r="JYE73" s="372"/>
      <c r="JYF73" s="372"/>
      <c r="JYG73" s="372"/>
      <c r="JYH73" s="372"/>
      <c r="JYI73" s="372"/>
      <c r="JYJ73" s="372"/>
      <c r="JYK73" s="372"/>
      <c r="JYL73" s="372"/>
      <c r="JYM73" s="372"/>
      <c r="JYN73" s="372"/>
      <c r="JYO73" s="372"/>
      <c r="JYP73" s="372"/>
      <c r="JYQ73" s="372"/>
      <c r="JYR73" s="372"/>
      <c r="JYS73" s="372"/>
      <c r="JYT73" s="372"/>
      <c r="JYU73" s="372"/>
      <c r="JYV73" s="372"/>
      <c r="JYW73" s="372"/>
      <c r="JYX73" s="372"/>
      <c r="JYY73" s="372"/>
      <c r="JYZ73" s="372"/>
      <c r="JZA73" s="372"/>
      <c r="JZB73" s="372"/>
      <c r="JZC73" s="372"/>
      <c r="JZD73" s="373"/>
      <c r="JZE73" s="371"/>
      <c r="JZF73" s="372"/>
      <c r="JZG73" s="372"/>
      <c r="JZH73" s="372"/>
      <c r="JZI73" s="372"/>
      <c r="JZJ73" s="372"/>
      <c r="JZK73" s="372"/>
      <c r="JZL73" s="372"/>
      <c r="JZM73" s="372"/>
      <c r="JZN73" s="372"/>
      <c r="JZO73" s="372"/>
      <c r="JZP73" s="372"/>
      <c r="JZQ73" s="372"/>
      <c r="JZR73" s="372"/>
      <c r="JZS73" s="372"/>
      <c r="JZT73" s="372"/>
      <c r="JZU73" s="372"/>
      <c r="JZV73" s="372"/>
      <c r="JZW73" s="372"/>
      <c r="JZX73" s="372"/>
      <c r="JZY73" s="372"/>
      <c r="JZZ73" s="372"/>
      <c r="KAA73" s="372"/>
      <c r="KAB73" s="372"/>
      <c r="KAC73" s="372"/>
      <c r="KAD73" s="372"/>
      <c r="KAE73" s="372"/>
      <c r="KAF73" s="372"/>
      <c r="KAG73" s="372"/>
      <c r="KAH73" s="373"/>
      <c r="KAI73" s="371"/>
      <c r="KAJ73" s="372"/>
      <c r="KAK73" s="372"/>
      <c r="KAL73" s="372"/>
      <c r="KAM73" s="372"/>
      <c r="KAN73" s="372"/>
      <c r="KAO73" s="372"/>
      <c r="KAP73" s="372"/>
      <c r="KAQ73" s="372"/>
      <c r="KAR73" s="372"/>
      <c r="KAS73" s="372"/>
      <c r="KAT73" s="372"/>
      <c r="KAU73" s="372"/>
      <c r="KAV73" s="372"/>
      <c r="KAW73" s="372"/>
      <c r="KAX73" s="372"/>
      <c r="KAY73" s="372"/>
      <c r="KAZ73" s="372"/>
      <c r="KBA73" s="372"/>
      <c r="KBB73" s="372"/>
      <c r="KBC73" s="372"/>
      <c r="KBD73" s="372"/>
      <c r="KBE73" s="372"/>
      <c r="KBF73" s="372"/>
      <c r="KBG73" s="372"/>
      <c r="KBH73" s="372"/>
      <c r="KBI73" s="372"/>
      <c r="KBJ73" s="372"/>
      <c r="KBK73" s="372"/>
      <c r="KBL73" s="373"/>
      <c r="KBM73" s="371"/>
      <c r="KBN73" s="372"/>
      <c r="KBO73" s="372"/>
      <c r="KBP73" s="372"/>
      <c r="KBQ73" s="372"/>
      <c r="KBR73" s="372"/>
      <c r="KBS73" s="372"/>
      <c r="KBT73" s="372"/>
      <c r="KBU73" s="372"/>
      <c r="KBV73" s="372"/>
      <c r="KBW73" s="372"/>
      <c r="KBX73" s="372"/>
      <c r="KBY73" s="372"/>
      <c r="KBZ73" s="372"/>
      <c r="KCA73" s="372"/>
      <c r="KCB73" s="372"/>
      <c r="KCC73" s="372"/>
      <c r="KCD73" s="372"/>
      <c r="KCE73" s="372"/>
      <c r="KCF73" s="372"/>
      <c r="KCG73" s="372"/>
      <c r="KCH73" s="372"/>
      <c r="KCI73" s="372"/>
      <c r="KCJ73" s="372"/>
      <c r="KCK73" s="372"/>
      <c r="KCL73" s="372"/>
      <c r="KCM73" s="372"/>
      <c r="KCN73" s="372"/>
      <c r="KCO73" s="372"/>
      <c r="KCP73" s="373"/>
      <c r="KCQ73" s="371"/>
      <c r="KCR73" s="372"/>
      <c r="KCS73" s="372"/>
      <c r="KCT73" s="372"/>
      <c r="KCU73" s="372"/>
      <c r="KCV73" s="372"/>
      <c r="KCW73" s="372"/>
      <c r="KCX73" s="372"/>
      <c r="KCY73" s="372"/>
      <c r="KCZ73" s="372"/>
      <c r="KDA73" s="372"/>
      <c r="KDB73" s="372"/>
      <c r="KDC73" s="372"/>
      <c r="KDD73" s="372"/>
      <c r="KDE73" s="372"/>
      <c r="KDF73" s="372"/>
      <c r="KDG73" s="372"/>
      <c r="KDH73" s="372"/>
      <c r="KDI73" s="372"/>
      <c r="KDJ73" s="372"/>
      <c r="KDK73" s="372"/>
      <c r="KDL73" s="372"/>
      <c r="KDM73" s="372"/>
      <c r="KDN73" s="372"/>
      <c r="KDO73" s="372"/>
      <c r="KDP73" s="372"/>
      <c r="KDQ73" s="372"/>
      <c r="KDR73" s="372"/>
      <c r="KDS73" s="372"/>
      <c r="KDT73" s="373"/>
      <c r="KDU73" s="371"/>
      <c r="KDV73" s="372"/>
      <c r="KDW73" s="372"/>
      <c r="KDX73" s="372"/>
      <c r="KDY73" s="372"/>
      <c r="KDZ73" s="372"/>
      <c r="KEA73" s="372"/>
      <c r="KEB73" s="372"/>
      <c r="KEC73" s="372"/>
      <c r="KED73" s="372"/>
      <c r="KEE73" s="372"/>
      <c r="KEF73" s="372"/>
      <c r="KEG73" s="372"/>
      <c r="KEH73" s="372"/>
      <c r="KEI73" s="372"/>
      <c r="KEJ73" s="372"/>
      <c r="KEK73" s="372"/>
      <c r="KEL73" s="372"/>
      <c r="KEM73" s="372"/>
      <c r="KEN73" s="372"/>
      <c r="KEO73" s="372"/>
      <c r="KEP73" s="372"/>
      <c r="KEQ73" s="372"/>
      <c r="KER73" s="372"/>
      <c r="KES73" s="372"/>
      <c r="KET73" s="372"/>
      <c r="KEU73" s="372"/>
      <c r="KEV73" s="372"/>
      <c r="KEW73" s="372"/>
      <c r="KEX73" s="373"/>
      <c r="KEY73" s="371"/>
      <c r="KEZ73" s="372"/>
      <c r="KFA73" s="372"/>
      <c r="KFB73" s="372"/>
      <c r="KFC73" s="372"/>
      <c r="KFD73" s="372"/>
      <c r="KFE73" s="372"/>
      <c r="KFF73" s="372"/>
      <c r="KFG73" s="372"/>
      <c r="KFH73" s="372"/>
      <c r="KFI73" s="372"/>
      <c r="KFJ73" s="372"/>
      <c r="KFK73" s="372"/>
      <c r="KFL73" s="372"/>
      <c r="KFM73" s="372"/>
      <c r="KFN73" s="372"/>
      <c r="KFO73" s="372"/>
      <c r="KFP73" s="372"/>
      <c r="KFQ73" s="372"/>
      <c r="KFR73" s="372"/>
      <c r="KFS73" s="372"/>
      <c r="KFT73" s="372"/>
      <c r="KFU73" s="372"/>
      <c r="KFV73" s="372"/>
      <c r="KFW73" s="372"/>
      <c r="KFX73" s="372"/>
      <c r="KFY73" s="372"/>
      <c r="KFZ73" s="372"/>
      <c r="KGA73" s="372"/>
      <c r="KGB73" s="373"/>
      <c r="KGC73" s="371"/>
      <c r="KGD73" s="372"/>
      <c r="KGE73" s="372"/>
      <c r="KGF73" s="372"/>
      <c r="KGG73" s="372"/>
      <c r="KGH73" s="372"/>
      <c r="KGI73" s="372"/>
      <c r="KGJ73" s="372"/>
      <c r="KGK73" s="372"/>
      <c r="KGL73" s="372"/>
      <c r="KGM73" s="372"/>
      <c r="KGN73" s="372"/>
      <c r="KGO73" s="372"/>
      <c r="KGP73" s="372"/>
      <c r="KGQ73" s="372"/>
      <c r="KGR73" s="372"/>
      <c r="KGS73" s="372"/>
      <c r="KGT73" s="372"/>
      <c r="KGU73" s="372"/>
      <c r="KGV73" s="372"/>
      <c r="KGW73" s="372"/>
      <c r="KGX73" s="372"/>
      <c r="KGY73" s="372"/>
      <c r="KGZ73" s="372"/>
      <c r="KHA73" s="372"/>
      <c r="KHB73" s="372"/>
      <c r="KHC73" s="372"/>
      <c r="KHD73" s="372"/>
      <c r="KHE73" s="372"/>
      <c r="KHF73" s="373"/>
      <c r="KHG73" s="371"/>
      <c r="KHH73" s="372"/>
      <c r="KHI73" s="372"/>
      <c r="KHJ73" s="372"/>
      <c r="KHK73" s="372"/>
      <c r="KHL73" s="372"/>
      <c r="KHM73" s="372"/>
      <c r="KHN73" s="372"/>
      <c r="KHO73" s="372"/>
      <c r="KHP73" s="372"/>
      <c r="KHQ73" s="372"/>
      <c r="KHR73" s="372"/>
      <c r="KHS73" s="372"/>
      <c r="KHT73" s="372"/>
      <c r="KHU73" s="372"/>
      <c r="KHV73" s="372"/>
      <c r="KHW73" s="372"/>
      <c r="KHX73" s="372"/>
      <c r="KHY73" s="372"/>
      <c r="KHZ73" s="372"/>
      <c r="KIA73" s="372"/>
      <c r="KIB73" s="372"/>
      <c r="KIC73" s="372"/>
      <c r="KID73" s="372"/>
      <c r="KIE73" s="372"/>
      <c r="KIF73" s="372"/>
      <c r="KIG73" s="372"/>
      <c r="KIH73" s="372"/>
      <c r="KII73" s="372"/>
      <c r="KIJ73" s="373"/>
      <c r="KIK73" s="371"/>
      <c r="KIL73" s="372"/>
      <c r="KIM73" s="372"/>
      <c r="KIN73" s="372"/>
      <c r="KIO73" s="372"/>
      <c r="KIP73" s="372"/>
      <c r="KIQ73" s="372"/>
      <c r="KIR73" s="372"/>
      <c r="KIS73" s="372"/>
      <c r="KIT73" s="372"/>
      <c r="KIU73" s="372"/>
      <c r="KIV73" s="372"/>
      <c r="KIW73" s="372"/>
      <c r="KIX73" s="372"/>
      <c r="KIY73" s="372"/>
      <c r="KIZ73" s="372"/>
      <c r="KJA73" s="372"/>
      <c r="KJB73" s="372"/>
      <c r="KJC73" s="372"/>
      <c r="KJD73" s="372"/>
      <c r="KJE73" s="372"/>
      <c r="KJF73" s="372"/>
      <c r="KJG73" s="372"/>
      <c r="KJH73" s="372"/>
      <c r="KJI73" s="372"/>
      <c r="KJJ73" s="372"/>
      <c r="KJK73" s="372"/>
      <c r="KJL73" s="372"/>
      <c r="KJM73" s="372"/>
      <c r="KJN73" s="373"/>
      <c r="KJO73" s="371"/>
      <c r="KJP73" s="372"/>
      <c r="KJQ73" s="372"/>
      <c r="KJR73" s="372"/>
      <c r="KJS73" s="372"/>
      <c r="KJT73" s="372"/>
      <c r="KJU73" s="372"/>
      <c r="KJV73" s="372"/>
      <c r="KJW73" s="372"/>
      <c r="KJX73" s="372"/>
      <c r="KJY73" s="372"/>
      <c r="KJZ73" s="372"/>
      <c r="KKA73" s="372"/>
      <c r="KKB73" s="372"/>
      <c r="KKC73" s="372"/>
      <c r="KKD73" s="372"/>
      <c r="KKE73" s="372"/>
      <c r="KKF73" s="372"/>
      <c r="KKG73" s="372"/>
      <c r="KKH73" s="372"/>
      <c r="KKI73" s="372"/>
      <c r="KKJ73" s="372"/>
      <c r="KKK73" s="372"/>
      <c r="KKL73" s="372"/>
      <c r="KKM73" s="372"/>
      <c r="KKN73" s="372"/>
      <c r="KKO73" s="372"/>
      <c r="KKP73" s="372"/>
      <c r="KKQ73" s="372"/>
      <c r="KKR73" s="373"/>
      <c r="KKS73" s="371"/>
      <c r="KKT73" s="372"/>
      <c r="KKU73" s="372"/>
      <c r="KKV73" s="372"/>
      <c r="KKW73" s="372"/>
      <c r="KKX73" s="372"/>
      <c r="KKY73" s="372"/>
      <c r="KKZ73" s="372"/>
      <c r="KLA73" s="372"/>
      <c r="KLB73" s="372"/>
      <c r="KLC73" s="372"/>
      <c r="KLD73" s="372"/>
      <c r="KLE73" s="372"/>
      <c r="KLF73" s="372"/>
      <c r="KLG73" s="372"/>
      <c r="KLH73" s="372"/>
      <c r="KLI73" s="372"/>
      <c r="KLJ73" s="372"/>
      <c r="KLK73" s="372"/>
      <c r="KLL73" s="372"/>
      <c r="KLM73" s="372"/>
      <c r="KLN73" s="372"/>
      <c r="KLO73" s="372"/>
      <c r="KLP73" s="372"/>
      <c r="KLQ73" s="372"/>
      <c r="KLR73" s="372"/>
      <c r="KLS73" s="372"/>
      <c r="KLT73" s="372"/>
      <c r="KLU73" s="372"/>
      <c r="KLV73" s="373"/>
      <c r="KLW73" s="371"/>
      <c r="KLX73" s="372"/>
      <c r="KLY73" s="372"/>
      <c r="KLZ73" s="372"/>
      <c r="KMA73" s="372"/>
      <c r="KMB73" s="372"/>
      <c r="KMC73" s="372"/>
      <c r="KMD73" s="372"/>
      <c r="KME73" s="372"/>
      <c r="KMF73" s="372"/>
      <c r="KMG73" s="372"/>
      <c r="KMH73" s="372"/>
      <c r="KMI73" s="372"/>
      <c r="KMJ73" s="372"/>
      <c r="KMK73" s="372"/>
      <c r="KML73" s="372"/>
      <c r="KMM73" s="372"/>
      <c r="KMN73" s="372"/>
      <c r="KMO73" s="372"/>
      <c r="KMP73" s="372"/>
      <c r="KMQ73" s="372"/>
      <c r="KMR73" s="372"/>
      <c r="KMS73" s="372"/>
      <c r="KMT73" s="372"/>
      <c r="KMU73" s="372"/>
      <c r="KMV73" s="372"/>
      <c r="KMW73" s="372"/>
      <c r="KMX73" s="372"/>
      <c r="KMY73" s="372"/>
      <c r="KMZ73" s="373"/>
      <c r="KNA73" s="371"/>
      <c r="KNB73" s="372"/>
      <c r="KNC73" s="372"/>
      <c r="KND73" s="372"/>
      <c r="KNE73" s="372"/>
      <c r="KNF73" s="372"/>
      <c r="KNG73" s="372"/>
      <c r="KNH73" s="372"/>
      <c r="KNI73" s="372"/>
      <c r="KNJ73" s="372"/>
      <c r="KNK73" s="372"/>
      <c r="KNL73" s="372"/>
      <c r="KNM73" s="372"/>
      <c r="KNN73" s="372"/>
      <c r="KNO73" s="372"/>
      <c r="KNP73" s="372"/>
      <c r="KNQ73" s="372"/>
      <c r="KNR73" s="372"/>
      <c r="KNS73" s="372"/>
      <c r="KNT73" s="372"/>
      <c r="KNU73" s="372"/>
      <c r="KNV73" s="372"/>
      <c r="KNW73" s="372"/>
      <c r="KNX73" s="372"/>
      <c r="KNY73" s="372"/>
      <c r="KNZ73" s="372"/>
      <c r="KOA73" s="372"/>
      <c r="KOB73" s="372"/>
      <c r="KOC73" s="372"/>
      <c r="KOD73" s="373"/>
      <c r="KOE73" s="371"/>
      <c r="KOF73" s="372"/>
      <c r="KOG73" s="372"/>
      <c r="KOH73" s="372"/>
      <c r="KOI73" s="372"/>
      <c r="KOJ73" s="372"/>
      <c r="KOK73" s="372"/>
      <c r="KOL73" s="372"/>
      <c r="KOM73" s="372"/>
      <c r="KON73" s="372"/>
      <c r="KOO73" s="372"/>
      <c r="KOP73" s="372"/>
      <c r="KOQ73" s="372"/>
      <c r="KOR73" s="372"/>
      <c r="KOS73" s="372"/>
      <c r="KOT73" s="372"/>
      <c r="KOU73" s="372"/>
      <c r="KOV73" s="372"/>
      <c r="KOW73" s="372"/>
      <c r="KOX73" s="372"/>
      <c r="KOY73" s="372"/>
      <c r="KOZ73" s="372"/>
      <c r="KPA73" s="372"/>
      <c r="KPB73" s="372"/>
      <c r="KPC73" s="372"/>
      <c r="KPD73" s="372"/>
      <c r="KPE73" s="372"/>
      <c r="KPF73" s="372"/>
      <c r="KPG73" s="372"/>
      <c r="KPH73" s="373"/>
      <c r="KPI73" s="371"/>
      <c r="KPJ73" s="372"/>
      <c r="KPK73" s="372"/>
      <c r="KPL73" s="372"/>
      <c r="KPM73" s="372"/>
      <c r="KPN73" s="372"/>
      <c r="KPO73" s="372"/>
      <c r="KPP73" s="372"/>
      <c r="KPQ73" s="372"/>
      <c r="KPR73" s="372"/>
      <c r="KPS73" s="372"/>
      <c r="KPT73" s="372"/>
      <c r="KPU73" s="372"/>
      <c r="KPV73" s="372"/>
      <c r="KPW73" s="372"/>
      <c r="KPX73" s="372"/>
      <c r="KPY73" s="372"/>
      <c r="KPZ73" s="372"/>
      <c r="KQA73" s="372"/>
      <c r="KQB73" s="372"/>
      <c r="KQC73" s="372"/>
      <c r="KQD73" s="372"/>
      <c r="KQE73" s="372"/>
      <c r="KQF73" s="372"/>
      <c r="KQG73" s="372"/>
      <c r="KQH73" s="372"/>
      <c r="KQI73" s="372"/>
      <c r="KQJ73" s="372"/>
      <c r="KQK73" s="372"/>
      <c r="KQL73" s="373"/>
      <c r="KQM73" s="371"/>
      <c r="KQN73" s="372"/>
      <c r="KQO73" s="372"/>
      <c r="KQP73" s="372"/>
      <c r="KQQ73" s="372"/>
      <c r="KQR73" s="372"/>
      <c r="KQS73" s="372"/>
      <c r="KQT73" s="372"/>
      <c r="KQU73" s="372"/>
      <c r="KQV73" s="372"/>
      <c r="KQW73" s="372"/>
      <c r="KQX73" s="372"/>
      <c r="KQY73" s="372"/>
      <c r="KQZ73" s="372"/>
      <c r="KRA73" s="372"/>
      <c r="KRB73" s="372"/>
      <c r="KRC73" s="372"/>
      <c r="KRD73" s="372"/>
      <c r="KRE73" s="372"/>
      <c r="KRF73" s="372"/>
      <c r="KRG73" s="372"/>
      <c r="KRH73" s="372"/>
      <c r="KRI73" s="372"/>
      <c r="KRJ73" s="372"/>
      <c r="KRK73" s="372"/>
      <c r="KRL73" s="372"/>
      <c r="KRM73" s="372"/>
      <c r="KRN73" s="372"/>
      <c r="KRO73" s="372"/>
      <c r="KRP73" s="373"/>
      <c r="KRQ73" s="371"/>
      <c r="KRR73" s="372"/>
      <c r="KRS73" s="372"/>
      <c r="KRT73" s="372"/>
      <c r="KRU73" s="372"/>
      <c r="KRV73" s="372"/>
      <c r="KRW73" s="372"/>
      <c r="KRX73" s="372"/>
      <c r="KRY73" s="372"/>
      <c r="KRZ73" s="372"/>
      <c r="KSA73" s="372"/>
      <c r="KSB73" s="372"/>
      <c r="KSC73" s="372"/>
      <c r="KSD73" s="372"/>
      <c r="KSE73" s="372"/>
      <c r="KSF73" s="372"/>
      <c r="KSG73" s="372"/>
      <c r="KSH73" s="372"/>
      <c r="KSI73" s="372"/>
      <c r="KSJ73" s="372"/>
      <c r="KSK73" s="372"/>
      <c r="KSL73" s="372"/>
      <c r="KSM73" s="372"/>
      <c r="KSN73" s="372"/>
      <c r="KSO73" s="372"/>
      <c r="KSP73" s="372"/>
      <c r="KSQ73" s="372"/>
      <c r="KSR73" s="372"/>
      <c r="KSS73" s="372"/>
      <c r="KST73" s="373"/>
      <c r="KSU73" s="371"/>
      <c r="KSV73" s="372"/>
      <c r="KSW73" s="372"/>
      <c r="KSX73" s="372"/>
      <c r="KSY73" s="372"/>
      <c r="KSZ73" s="372"/>
      <c r="KTA73" s="372"/>
      <c r="KTB73" s="372"/>
      <c r="KTC73" s="372"/>
      <c r="KTD73" s="372"/>
      <c r="KTE73" s="372"/>
      <c r="KTF73" s="372"/>
      <c r="KTG73" s="372"/>
      <c r="KTH73" s="372"/>
      <c r="KTI73" s="372"/>
      <c r="KTJ73" s="372"/>
      <c r="KTK73" s="372"/>
      <c r="KTL73" s="372"/>
      <c r="KTM73" s="372"/>
      <c r="KTN73" s="372"/>
      <c r="KTO73" s="372"/>
      <c r="KTP73" s="372"/>
      <c r="KTQ73" s="372"/>
      <c r="KTR73" s="372"/>
      <c r="KTS73" s="372"/>
      <c r="KTT73" s="372"/>
      <c r="KTU73" s="372"/>
      <c r="KTV73" s="372"/>
      <c r="KTW73" s="372"/>
      <c r="KTX73" s="373"/>
      <c r="KTY73" s="371"/>
      <c r="KTZ73" s="372"/>
      <c r="KUA73" s="372"/>
      <c r="KUB73" s="372"/>
      <c r="KUC73" s="372"/>
      <c r="KUD73" s="372"/>
      <c r="KUE73" s="372"/>
      <c r="KUF73" s="372"/>
      <c r="KUG73" s="372"/>
      <c r="KUH73" s="372"/>
      <c r="KUI73" s="372"/>
      <c r="KUJ73" s="372"/>
      <c r="KUK73" s="372"/>
      <c r="KUL73" s="372"/>
      <c r="KUM73" s="372"/>
      <c r="KUN73" s="372"/>
      <c r="KUO73" s="372"/>
      <c r="KUP73" s="372"/>
      <c r="KUQ73" s="372"/>
      <c r="KUR73" s="372"/>
      <c r="KUS73" s="372"/>
      <c r="KUT73" s="372"/>
      <c r="KUU73" s="372"/>
      <c r="KUV73" s="372"/>
      <c r="KUW73" s="372"/>
      <c r="KUX73" s="372"/>
      <c r="KUY73" s="372"/>
      <c r="KUZ73" s="372"/>
      <c r="KVA73" s="372"/>
      <c r="KVB73" s="373"/>
      <c r="KVC73" s="371"/>
      <c r="KVD73" s="372"/>
      <c r="KVE73" s="372"/>
      <c r="KVF73" s="372"/>
      <c r="KVG73" s="372"/>
      <c r="KVH73" s="372"/>
      <c r="KVI73" s="372"/>
      <c r="KVJ73" s="372"/>
      <c r="KVK73" s="372"/>
      <c r="KVL73" s="372"/>
      <c r="KVM73" s="372"/>
      <c r="KVN73" s="372"/>
      <c r="KVO73" s="372"/>
      <c r="KVP73" s="372"/>
      <c r="KVQ73" s="372"/>
      <c r="KVR73" s="372"/>
      <c r="KVS73" s="372"/>
      <c r="KVT73" s="372"/>
      <c r="KVU73" s="372"/>
      <c r="KVV73" s="372"/>
      <c r="KVW73" s="372"/>
      <c r="KVX73" s="372"/>
      <c r="KVY73" s="372"/>
      <c r="KVZ73" s="372"/>
      <c r="KWA73" s="372"/>
      <c r="KWB73" s="372"/>
      <c r="KWC73" s="372"/>
      <c r="KWD73" s="372"/>
      <c r="KWE73" s="372"/>
      <c r="KWF73" s="373"/>
      <c r="KWG73" s="371"/>
      <c r="KWH73" s="372"/>
      <c r="KWI73" s="372"/>
      <c r="KWJ73" s="372"/>
      <c r="KWK73" s="372"/>
      <c r="KWL73" s="372"/>
      <c r="KWM73" s="372"/>
      <c r="KWN73" s="372"/>
      <c r="KWO73" s="372"/>
      <c r="KWP73" s="372"/>
      <c r="KWQ73" s="372"/>
      <c r="KWR73" s="372"/>
      <c r="KWS73" s="372"/>
      <c r="KWT73" s="372"/>
      <c r="KWU73" s="372"/>
      <c r="KWV73" s="372"/>
      <c r="KWW73" s="372"/>
      <c r="KWX73" s="372"/>
      <c r="KWY73" s="372"/>
      <c r="KWZ73" s="372"/>
      <c r="KXA73" s="372"/>
      <c r="KXB73" s="372"/>
      <c r="KXC73" s="372"/>
      <c r="KXD73" s="372"/>
      <c r="KXE73" s="372"/>
      <c r="KXF73" s="372"/>
      <c r="KXG73" s="372"/>
      <c r="KXH73" s="372"/>
      <c r="KXI73" s="372"/>
      <c r="KXJ73" s="373"/>
      <c r="KXK73" s="371"/>
      <c r="KXL73" s="372"/>
      <c r="KXM73" s="372"/>
      <c r="KXN73" s="372"/>
      <c r="KXO73" s="372"/>
      <c r="KXP73" s="372"/>
      <c r="KXQ73" s="372"/>
      <c r="KXR73" s="372"/>
      <c r="KXS73" s="372"/>
      <c r="KXT73" s="372"/>
      <c r="KXU73" s="372"/>
      <c r="KXV73" s="372"/>
      <c r="KXW73" s="372"/>
      <c r="KXX73" s="372"/>
      <c r="KXY73" s="372"/>
      <c r="KXZ73" s="372"/>
      <c r="KYA73" s="372"/>
      <c r="KYB73" s="372"/>
      <c r="KYC73" s="372"/>
      <c r="KYD73" s="372"/>
      <c r="KYE73" s="372"/>
      <c r="KYF73" s="372"/>
      <c r="KYG73" s="372"/>
      <c r="KYH73" s="372"/>
      <c r="KYI73" s="372"/>
      <c r="KYJ73" s="372"/>
      <c r="KYK73" s="372"/>
      <c r="KYL73" s="372"/>
      <c r="KYM73" s="372"/>
      <c r="KYN73" s="373"/>
      <c r="KYO73" s="371"/>
      <c r="KYP73" s="372"/>
      <c r="KYQ73" s="372"/>
      <c r="KYR73" s="372"/>
      <c r="KYS73" s="372"/>
      <c r="KYT73" s="372"/>
      <c r="KYU73" s="372"/>
      <c r="KYV73" s="372"/>
      <c r="KYW73" s="372"/>
      <c r="KYX73" s="372"/>
      <c r="KYY73" s="372"/>
      <c r="KYZ73" s="372"/>
      <c r="KZA73" s="372"/>
      <c r="KZB73" s="372"/>
      <c r="KZC73" s="372"/>
      <c r="KZD73" s="372"/>
      <c r="KZE73" s="372"/>
      <c r="KZF73" s="372"/>
      <c r="KZG73" s="372"/>
      <c r="KZH73" s="372"/>
      <c r="KZI73" s="372"/>
      <c r="KZJ73" s="372"/>
      <c r="KZK73" s="372"/>
      <c r="KZL73" s="372"/>
      <c r="KZM73" s="372"/>
      <c r="KZN73" s="372"/>
      <c r="KZO73" s="372"/>
      <c r="KZP73" s="372"/>
      <c r="KZQ73" s="372"/>
      <c r="KZR73" s="373"/>
      <c r="KZS73" s="371"/>
      <c r="KZT73" s="372"/>
      <c r="KZU73" s="372"/>
      <c r="KZV73" s="372"/>
      <c r="KZW73" s="372"/>
      <c r="KZX73" s="372"/>
      <c r="KZY73" s="372"/>
      <c r="KZZ73" s="372"/>
      <c r="LAA73" s="372"/>
      <c r="LAB73" s="372"/>
      <c r="LAC73" s="372"/>
      <c r="LAD73" s="372"/>
      <c r="LAE73" s="372"/>
      <c r="LAF73" s="372"/>
      <c r="LAG73" s="372"/>
      <c r="LAH73" s="372"/>
      <c r="LAI73" s="372"/>
      <c r="LAJ73" s="372"/>
      <c r="LAK73" s="372"/>
      <c r="LAL73" s="372"/>
      <c r="LAM73" s="372"/>
      <c r="LAN73" s="372"/>
      <c r="LAO73" s="372"/>
      <c r="LAP73" s="372"/>
      <c r="LAQ73" s="372"/>
      <c r="LAR73" s="372"/>
      <c r="LAS73" s="372"/>
      <c r="LAT73" s="372"/>
      <c r="LAU73" s="372"/>
      <c r="LAV73" s="373"/>
      <c r="LAW73" s="371"/>
      <c r="LAX73" s="372"/>
      <c r="LAY73" s="372"/>
      <c r="LAZ73" s="372"/>
      <c r="LBA73" s="372"/>
      <c r="LBB73" s="372"/>
      <c r="LBC73" s="372"/>
      <c r="LBD73" s="372"/>
      <c r="LBE73" s="372"/>
      <c r="LBF73" s="372"/>
      <c r="LBG73" s="372"/>
      <c r="LBH73" s="372"/>
      <c r="LBI73" s="372"/>
      <c r="LBJ73" s="372"/>
      <c r="LBK73" s="372"/>
      <c r="LBL73" s="372"/>
      <c r="LBM73" s="372"/>
      <c r="LBN73" s="372"/>
      <c r="LBO73" s="372"/>
      <c r="LBP73" s="372"/>
      <c r="LBQ73" s="372"/>
      <c r="LBR73" s="372"/>
      <c r="LBS73" s="372"/>
      <c r="LBT73" s="372"/>
      <c r="LBU73" s="372"/>
      <c r="LBV73" s="372"/>
      <c r="LBW73" s="372"/>
      <c r="LBX73" s="372"/>
      <c r="LBY73" s="372"/>
      <c r="LBZ73" s="373"/>
      <c r="LCA73" s="371"/>
      <c r="LCB73" s="372"/>
      <c r="LCC73" s="372"/>
      <c r="LCD73" s="372"/>
      <c r="LCE73" s="372"/>
      <c r="LCF73" s="372"/>
      <c r="LCG73" s="372"/>
      <c r="LCH73" s="372"/>
      <c r="LCI73" s="372"/>
      <c r="LCJ73" s="372"/>
      <c r="LCK73" s="372"/>
      <c r="LCL73" s="372"/>
      <c r="LCM73" s="372"/>
      <c r="LCN73" s="372"/>
      <c r="LCO73" s="372"/>
      <c r="LCP73" s="372"/>
      <c r="LCQ73" s="372"/>
      <c r="LCR73" s="372"/>
      <c r="LCS73" s="372"/>
      <c r="LCT73" s="372"/>
      <c r="LCU73" s="372"/>
      <c r="LCV73" s="372"/>
      <c r="LCW73" s="372"/>
      <c r="LCX73" s="372"/>
      <c r="LCY73" s="372"/>
      <c r="LCZ73" s="372"/>
      <c r="LDA73" s="372"/>
      <c r="LDB73" s="372"/>
      <c r="LDC73" s="372"/>
      <c r="LDD73" s="373"/>
      <c r="LDE73" s="371"/>
      <c r="LDF73" s="372"/>
      <c r="LDG73" s="372"/>
      <c r="LDH73" s="372"/>
      <c r="LDI73" s="372"/>
      <c r="LDJ73" s="372"/>
      <c r="LDK73" s="372"/>
      <c r="LDL73" s="372"/>
      <c r="LDM73" s="372"/>
      <c r="LDN73" s="372"/>
      <c r="LDO73" s="372"/>
      <c r="LDP73" s="372"/>
      <c r="LDQ73" s="372"/>
      <c r="LDR73" s="372"/>
      <c r="LDS73" s="372"/>
      <c r="LDT73" s="372"/>
      <c r="LDU73" s="372"/>
      <c r="LDV73" s="372"/>
      <c r="LDW73" s="372"/>
      <c r="LDX73" s="372"/>
      <c r="LDY73" s="372"/>
      <c r="LDZ73" s="372"/>
      <c r="LEA73" s="372"/>
      <c r="LEB73" s="372"/>
      <c r="LEC73" s="372"/>
      <c r="LED73" s="372"/>
      <c r="LEE73" s="372"/>
      <c r="LEF73" s="372"/>
      <c r="LEG73" s="372"/>
      <c r="LEH73" s="373"/>
      <c r="LEI73" s="371"/>
      <c r="LEJ73" s="372"/>
      <c r="LEK73" s="372"/>
      <c r="LEL73" s="372"/>
      <c r="LEM73" s="372"/>
      <c r="LEN73" s="372"/>
      <c r="LEO73" s="372"/>
      <c r="LEP73" s="372"/>
      <c r="LEQ73" s="372"/>
      <c r="LER73" s="372"/>
      <c r="LES73" s="372"/>
      <c r="LET73" s="372"/>
      <c r="LEU73" s="372"/>
      <c r="LEV73" s="372"/>
      <c r="LEW73" s="372"/>
      <c r="LEX73" s="372"/>
      <c r="LEY73" s="372"/>
      <c r="LEZ73" s="372"/>
      <c r="LFA73" s="372"/>
      <c r="LFB73" s="372"/>
      <c r="LFC73" s="372"/>
      <c r="LFD73" s="372"/>
      <c r="LFE73" s="372"/>
      <c r="LFF73" s="372"/>
      <c r="LFG73" s="372"/>
      <c r="LFH73" s="372"/>
      <c r="LFI73" s="372"/>
      <c r="LFJ73" s="372"/>
      <c r="LFK73" s="372"/>
      <c r="LFL73" s="373"/>
      <c r="LFM73" s="371"/>
      <c r="LFN73" s="372"/>
      <c r="LFO73" s="372"/>
      <c r="LFP73" s="372"/>
      <c r="LFQ73" s="372"/>
      <c r="LFR73" s="372"/>
      <c r="LFS73" s="372"/>
      <c r="LFT73" s="372"/>
      <c r="LFU73" s="372"/>
      <c r="LFV73" s="372"/>
      <c r="LFW73" s="372"/>
      <c r="LFX73" s="372"/>
      <c r="LFY73" s="372"/>
      <c r="LFZ73" s="372"/>
      <c r="LGA73" s="372"/>
      <c r="LGB73" s="372"/>
      <c r="LGC73" s="372"/>
      <c r="LGD73" s="372"/>
      <c r="LGE73" s="372"/>
      <c r="LGF73" s="372"/>
      <c r="LGG73" s="372"/>
      <c r="LGH73" s="372"/>
      <c r="LGI73" s="372"/>
      <c r="LGJ73" s="372"/>
      <c r="LGK73" s="372"/>
      <c r="LGL73" s="372"/>
      <c r="LGM73" s="372"/>
      <c r="LGN73" s="372"/>
      <c r="LGO73" s="372"/>
      <c r="LGP73" s="373"/>
      <c r="LGQ73" s="371"/>
      <c r="LGR73" s="372"/>
      <c r="LGS73" s="372"/>
      <c r="LGT73" s="372"/>
      <c r="LGU73" s="372"/>
      <c r="LGV73" s="372"/>
      <c r="LGW73" s="372"/>
      <c r="LGX73" s="372"/>
      <c r="LGY73" s="372"/>
      <c r="LGZ73" s="372"/>
      <c r="LHA73" s="372"/>
      <c r="LHB73" s="372"/>
      <c r="LHC73" s="372"/>
      <c r="LHD73" s="372"/>
      <c r="LHE73" s="372"/>
      <c r="LHF73" s="372"/>
      <c r="LHG73" s="372"/>
      <c r="LHH73" s="372"/>
      <c r="LHI73" s="372"/>
      <c r="LHJ73" s="372"/>
      <c r="LHK73" s="372"/>
      <c r="LHL73" s="372"/>
      <c r="LHM73" s="372"/>
      <c r="LHN73" s="372"/>
      <c r="LHO73" s="372"/>
      <c r="LHP73" s="372"/>
      <c r="LHQ73" s="372"/>
      <c r="LHR73" s="372"/>
      <c r="LHS73" s="372"/>
      <c r="LHT73" s="373"/>
      <c r="LHU73" s="371"/>
      <c r="LHV73" s="372"/>
      <c r="LHW73" s="372"/>
      <c r="LHX73" s="372"/>
      <c r="LHY73" s="372"/>
      <c r="LHZ73" s="372"/>
      <c r="LIA73" s="372"/>
      <c r="LIB73" s="372"/>
      <c r="LIC73" s="372"/>
      <c r="LID73" s="372"/>
      <c r="LIE73" s="372"/>
      <c r="LIF73" s="372"/>
      <c r="LIG73" s="372"/>
      <c r="LIH73" s="372"/>
      <c r="LII73" s="372"/>
      <c r="LIJ73" s="372"/>
      <c r="LIK73" s="372"/>
      <c r="LIL73" s="372"/>
      <c r="LIM73" s="372"/>
      <c r="LIN73" s="372"/>
      <c r="LIO73" s="372"/>
      <c r="LIP73" s="372"/>
      <c r="LIQ73" s="372"/>
      <c r="LIR73" s="372"/>
      <c r="LIS73" s="372"/>
      <c r="LIT73" s="372"/>
      <c r="LIU73" s="372"/>
      <c r="LIV73" s="372"/>
      <c r="LIW73" s="372"/>
      <c r="LIX73" s="373"/>
      <c r="LIY73" s="371"/>
      <c r="LIZ73" s="372"/>
      <c r="LJA73" s="372"/>
      <c r="LJB73" s="372"/>
      <c r="LJC73" s="372"/>
      <c r="LJD73" s="372"/>
      <c r="LJE73" s="372"/>
      <c r="LJF73" s="372"/>
      <c r="LJG73" s="372"/>
      <c r="LJH73" s="372"/>
      <c r="LJI73" s="372"/>
      <c r="LJJ73" s="372"/>
      <c r="LJK73" s="372"/>
      <c r="LJL73" s="372"/>
      <c r="LJM73" s="372"/>
      <c r="LJN73" s="372"/>
      <c r="LJO73" s="372"/>
      <c r="LJP73" s="372"/>
      <c r="LJQ73" s="372"/>
      <c r="LJR73" s="372"/>
      <c r="LJS73" s="372"/>
      <c r="LJT73" s="372"/>
      <c r="LJU73" s="372"/>
      <c r="LJV73" s="372"/>
      <c r="LJW73" s="372"/>
      <c r="LJX73" s="372"/>
      <c r="LJY73" s="372"/>
      <c r="LJZ73" s="372"/>
      <c r="LKA73" s="372"/>
      <c r="LKB73" s="373"/>
      <c r="LKC73" s="371"/>
      <c r="LKD73" s="372"/>
      <c r="LKE73" s="372"/>
      <c r="LKF73" s="372"/>
      <c r="LKG73" s="372"/>
      <c r="LKH73" s="372"/>
      <c r="LKI73" s="372"/>
      <c r="LKJ73" s="372"/>
      <c r="LKK73" s="372"/>
      <c r="LKL73" s="372"/>
      <c r="LKM73" s="372"/>
      <c r="LKN73" s="372"/>
      <c r="LKO73" s="372"/>
      <c r="LKP73" s="372"/>
      <c r="LKQ73" s="372"/>
      <c r="LKR73" s="372"/>
      <c r="LKS73" s="372"/>
      <c r="LKT73" s="372"/>
      <c r="LKU73" s="372"/>
      <c r="LKV73" s="372"/>
      <c r="LKW73" s="372"/>
      <c r="LKX73" s="372"/>
      <c r="LKY73" s="372"/>
      <c r="LKZ73" s="372"/>
      <c r="LLA73" s="372"/>
      <c r="LLB73" s="372"/>
      <c r="LLC73" s="372"/>
      <c r="LLD73" s="372"/>
      <c r="LLE73" s="372"/>
      <c r="LLF73" s="373"/>
      <c r="LLG73" s="371"/>
      <c r="LLH73" s="372"/>
      <c r="LLI73" s="372"/>
      <c r="LLJ73" s="372"/>
      <c r="LLK73" s="372"/>
      <c r="LLL73" s="372"/>
      <c r="LLM73" s="372"/>
      <c r="LLN73" s="372"/>
      <c r="LLO73" s="372"/>
      <c r="LLP73" s="372"/>
      <c r="LLQ73" s="372"/>
      <c r="LLR73" s="372"/>
      <c r="LLS73" s="372"/>
      <c r="LLT73" s="372"/>
      <c r="LLU73" s="372"/>
      <c r="LLV73" s="372"/>
      <c r="LLW73" s="372"/>
      <c r="LLX73" s="372"/>
      <c r="LLY73" s="372"/>
      <c r="LLZ73" s="372"/>
      <c r="LMA73" s="372"/>
      <c r="LMB73" s="372"/>
      <c r="LMC73" s="372"/>
      <c r="LMD73" s="372"/>
      <c r="LME73" s="372"/>
      <c r="LMF73" s="372"/>
      <c r="LMG73" s="372"/>
      <c r="LMH73" s="372"/>
      <c r="LMI73" s="372"/>
      <c r="LMJ73" s="373"/>
      <c r="LMK73" s="371"/>
      <c r="LML73" s="372"/>
      <c r="LMM73" s="372"/>
      <c r="LMN73" s="372"/>
      <c r="LMO73" s="372"/>
      <c r="LMP73" s="372"/>
      <c r="LMQ73" s="372"/>
      <c r="LMR73" s="372"/>
      <c r="LMS73" s="372"/>
      <c r="LMT73" s="372"/>
      <c r="LMU73" s="372"/>
      <c r="LMV73" s="372"/>
      <c r="LMW73" s="372"/>
      <c r="LMX73" s="372"/>
      <c r="LMY73" s="372"/>
      <c r="LMZ73" s="372"/>
      <c r="LNA73" s="372"/>
      <c r="LNB73" s="372"/>
      <c r="LNC73" s="372"/>
      <c r="LND73" s="372"/>
      <c r="LNE73" s="372"/>
      <c r="LNF73" s="372"/>
      <c r="LNG73" s="372"/>
      <c r="LNH73" s="372"/>
      <c r="LNI73" s="372"/>
      <c r="LNJ73" s="372"/>
      <c r="LNK73" s="372"/>
      <c r="LNL73" s="372"/>
      <c r="LNM73" s="372"/>
      <c r="LNN73" s="373"/>
      <c r="LNO73" s="371"/>
      <c r="LNP73" s="372"/>
      <c r="LNQ73" s="372"/>
      <c r="LNR73" s="372"/>
      <c r="LNS73" s="372"/>
      <c r="LNT73" s="372"/>
      <c r="LNU73" s="372"/>
      <c r="LNV73" s="372"/>
      <c r="LNW73" s="372"/>
      <c r="LNX73" s="372"/>
      <c r="LNY73" s="372"/>
      <c r="LNZ73" s="372"/>
      <c r="LOA73" s="372"/>
      <c r="LOB73" s="372"/>
      <c r="LOC73" s="372"/>
      <c r="LOD73" s="372"/>
      <c r="LOE73" s="372"/>
      <c r="LOF73" s="372"/>
      <c r="LOG73" s="372"/>
      <c r="LOH73" s="372"/>
      <c r="LOI73" s="372"/>
      <c r="LOJ73" s="372"/>
      <c r="LOK73" s="372"/>
      <c r="LOL73" s="372"/>
      <c r="LOM73" s="372"/>
      <c r="LON73" s="372"/>
      <c r="LOO73" s="372"/>
      <c r="LOP73" s="372"/>
      <c r="LOQ73" s="372"/>
      <c r="LOR73" s="373"/>
      <c r="LOS73" s="371"/>
      <c r="LOT73" s="372"/>
      <c r="LOU73" s="372"/>
      <c r="LOV73" s="372"/>
      <c r="LOW73" s="372"/>
      <c r="LOX73" s="372"/>
      <c r="LOY73" s="372"/>
      <c r="LOZ73" s="372"/>
      <c r="LPA73" s="372"/>
      <c r="LPB73" s="372"/>
      <c r="LPC73" s="372"/>
      <c r="LPD73" s="372"/>
      <c r="LPE73" s="372"/>
      <c r="LPF73" s="372"/>
      <c r="LPG73" s="372"/>
      <c r="LPH73" s="372"/>
      <c r="LPI73" s="372"/>
      <c r="LPJ73" s="372"/>
      <c r="LPK73" s="372"/>
      <c r="LPL73" s="372"/>
      <c r="LPM73" s="372"/>
      <c r="LPN73" s="372"/>
      <c r="LPO73" s="372"/>
      <c r="LPP73" s="372"/>
      <c r="LPQ73" s="372"/>
      <c r="LPR73" s="372"/>
      <c r="LPS73" s="372"/>
      <c r="LPT73" s="372"/>
      <c r="LPU73" s="372"/>
      <c r="LPV73" s="373"/>
      <c r="LPW73" s="371"/>
      <c r="LPX73" s="372"/>
      <c r="LPY73" s="372"/>
      <c r="LPZ73" s="372"/>
      <c r="LQA73" s="372"/>
      <c r="LQB73" s="372"/>
      <c r="LQC73" s="372"/>
      <c r="LQD73" s="372"/>
      <c r="LQE73" s="372"/>
      <c r="LQF73" s="372"/>
      <c r="LQG73" s="372"/>
      <c r="LQH73" s="372"/>
      <c r="LQI73" s="372"/>
      <c r="LQJ73" s="372"/>
      <c r="LQK73" s="372"/>
      <c r="LQL73" s="372"/>
      <c r="LQM73" s="372"/>
      <c r="LQN73" s="372"/>
      <c r="LQO73" s="372"/>
      <c r="LQP73" s="372"/>
      <c r="LQQ73" s="372"/>
      <c r="LQR73" s="372"/>
      <c r="LQS73" s="372"/>
      <c r="LQT73" s="372"/>
      <c r="LQU73" s="372"/>
      <c r="LQV73" s="372"/>
      <c r="LQW73" s="372"/>
      <c r="LQX73" s="372"/>
      <c r="LQY73" s="372"/>
      <c r="LQZ73" s="373"/>
      <c r="LRA73" s="371"/>
      <c r="LRB73" s="372"/>
      <c r="LRC73" s="372"/>
      <c r="LRD73" s="372"/>
      <c r="LRE73" s="372"/>
      <c r="LRF73" s="372"/>
      <c r="LRG73" s="372"/>
      <c r="LRH73" s="372"/>
      <c r="LRI73" s="372"/>
      <c r="LRJ73" s="372"/>
      <c r="LRK73" s="372"/>
      <c r="LRL73" s="372"/>
      <c r="LRM73" s="372"/>
      <c r="LRN73" s="372"/>
      <c r="LRO73" s="372"/>
      <c r="LRP73" s="372"/>
      <c r="LRQ73" s="372"/>
      <c r="LRR73" s="372"/>
      <c r="LRS73" s="372"/>
      <c r="LRT73" s="372"/>
      <c r="LRU73" s="372"/>
      <c r="LRV73" s="372"/>
      <c r="LRW73" s="372"/>
      <c r="LRX73" s="372"/>
      <c r="LRY73" s="372"/>
      <c r="LRZ73" s="372"/>
      <c r="LSA73" s="372"/>
      <c r="LSB73" s="372"/>
      <c r="LSC73" s="372"/>
      <c r="LSD73" s="373"/>
      <c r="LSE73" s="371"/>
      <c r="LSF73" s="372"/>
      <c r="LSG73" s="372"/>
      <c r="LSH73" s="372"/>
      <c r="LSI73" s="372"/>
      <c r="LSJ73" s="372"/>
      <c r="LSK73" s="372"/>
      <c r="LSL73" s="372"/>
      <c r="LSM73" s="372"/>
      <c r="LSN73" s="372"/>
      <c r="LSO73" s="372"/>
      <c r="LSP73" s="372"/>
      <c r="LSQ73" s="372"/>
      <c r="LSR73" s="372"/>
      <c r="LSS73" s="372"/>
      <c r="LST73" s="372"/>
      <c r="LSU73" s="372"/>
      <c r="LSV73" s="372"/>
      <c r="LSW73" s="372"/>
      <c r="LSX73" s="372"/>
      <c r="LSY73" s="372"/>
      <c r="LSZ73" s="372"/>
      <c r="LTA73" s="372"/>
      <c r="LTB73" s="372"/>
      <c r="LTC73" s="372"/>
      <c r="LTD73" s="372"/>
      <c r="LTE73" s="372"/>
      <c r="LTF73" s="372"/>
      <c r="LTG73" s="372"/>
      <c r="LTH73" s="373"/>
      <c r="LTI73" s="371"/>
      <c r="LTJ73" s="372"/>
      <c r="LTK73" s="372"/>
      <c r="LTL73" s="372"/>
      <c r="LTM73" s="372"/>
      <c r="LTN73" s="372"/>
      <c r="LTO73" s="372"/>
      <c r="LTP73" s="372"/>
      <c r="LTQ73" s="372"/>
      <c r="LTR73" s="372"/>
      <c r="LTS73" s="372"/>
      <c r="LTT73" s="372"/>
      <c r="LTU73" s="372"/>
      <c r="LTV73" s="372"/>
      <c r="LTW73" s="372"/>
      <c r="LTX73" s="372"/>
      <c r="LTY73" s="372"/>
      <c r="LTZ73" s="372"/>
      <c r="LUA73" s="372"/>
      <c r="LUB73" s="372"/>
      <c r="LUC73" s="372"/>
      <c r="LUD73" s="372"/>
      <c r="LUE73" s="372"/>
      <c r="LUF73" s="372"/>
      <c r="LUG73" s="372"/>
      <c r="LUH73" s="372"/>
      <c r="LUI73" s="372"/>
      <c r="LUJ73" s="372"/>
      <c r="LUK73" s="372"/>
      <c r="LUL73" s="373"/>
      <c r="LUM73" s="371"/>
      <c r="LUN73" s="372"/>
      <c r="LUO73" s="372"/>
      <c r="LUP73" s="372"/>
      <c r="LUQ73" s="372"/>
      <c r="LUR73" s="372"/>
      <c r="LUS73" s="372"/>
      <c r="LUT73" s="372"/>
      <c r="LUU73" s="372"/>
      <c r="LUV73" s="372"/>
      <c r="LUW73" s="372"/>
      <c r="LUX73" s="372"/>
      <c r="LUY73" s="372"/>
      <c r="LUZ73" s="372"/>
      <c r="LVA73" s="372"/>
      <c r="LVB73" s="372"/>
      <c r="LVC73" s="372"/>
      <c r="LVD73" s="372"/>
      <c r="LVE73" s="372"/>
      <c r="LVF73" s="372"/>
      <c r="LVG73" s="372"/>
      <c r="LVH73" s="372"/>
      <c r="LVI73" s="372"/>
      <c r="LVJ73" s="372"/>
      <c r="LVK73" s="372"/>
      <c r="LVL73" s="372"/>
      <c r="LVM73" s="372"/>
      <c r="LVN73" s="372"/>
      <c r="LVO73" s="372"/>
      <c r="LVP73" s="373"/>
      <c r="LVQ73" s="371"/>
      <c r="LVR73" s="372"/>
      <c r="LVS73" s="372"/>
      <c r="LVT73" s="372"/>
      <c r="LVU73" s="372"/>
      <c r="LVV73" s="372"/>
      <c r="LVW73" s="372"/>
      <c r="LVX73" s="372"/>
      <c r="LVY73" s="372"/>
      <c r="LVZ73" s="372"/>
      <c r="LWA73" s="372"/>
      <c r="LWB73" s="372"/>
      <c r="LWC73" s="372"/>
      <c r="LWD73" s="372"/>
      <c r="LWE73" s="372"/>
      <c r="LWF73" s="372"/>
      <c r="LWG73" s="372"/>
      <c r="LWH73" s="372"/>
      <c r="LWI73" s="372"/>
      <c r="LWJ73" s="372"/>
      <c r="LWK73" s="372"/>
      <c r="LWL73" s="372"/>
      <c r="LWM73" s="372"/>
      <c r="LWN73" s="372"/>
      <c r="LWO73" s="372"/>
      <c r="LWP73" s="372"/>
      <c r="LWQ73" s="372"/>
      <c r="LWR73" s="372"/>
      <c r="LWS73" s="372"/>
      <c r="LWT73" s="373"/>
      <c r="LWU73" s="371"/>
      <c r="LWV73" s="372"/>
      <c r="LWW73" s="372"/>
      <c r="LWX73" s="372"/>
      <c r="LWY73" s="372"/>
      <c r="LWZ73" s="372"/>
      <c r="LXA73" s="372"/>
      <c r="LXB73" s="372"/>
      <c r="LXC73" s="372"/>
      <c r="LXD73" s="372"/>
      <c r="LXE73" s="372"/>
      <c r="LXF73" s="372"/>
      <c r="LXG73" s="372"/>
      <c r="LXH73" s="372"/>
      <c r="LXI73" s="372"/>
      <c r="LXJ73" s="372"/>
      <c r="LXK73" s="372"/>
      <c r="LXL73" s="372"/>
      <c r="LXM73" s="372"/>
      <c r="LXN73" s="372"/>
      <c r="LXO73" s="372"/>
      <c r="LXP73" s="372"/>
      <c r="LXQ73" s="372"/>
      <c r="LXR73" s="372"/>
      <c r="LXS73" s="372"/>
      <c r="LXT73" s="372"/>
      <c r="LXU73" s="372"/>
      <c r="LXV73" s="372"/>
      <c r="LXW73" s="372"/>
      <c r="LXX73" s="373"/>
      <c r="LXY73" s="371"/>
      <c r="LXZ73" s="372"/>
      <c r="LYA73" s="372"/>
      <c r="LYB73" s="372"/>
      <c r="LYC73" s="372"/>
      <c r="LYD73" s="372"/>
      <c r="LYE73" s="372"/>
      <c r="LYF73" s="372"/>
      <c r="LYG73" s="372"/>
      <c r="LYH73" s="372"/>
      <c r="LYI73" s="372"/>
      <c r="LYJ73" s="372"/>
      <c r="LYK73" s="372"/>
      <c r="LYL73" s="372"/>
      <c r="LYM73" s="372"/>
      <c r="LYN73" s="372"/>
      <c r="LYO73" s="372"/>
      <c r="LYP73" s="372"/>
      <c r="LYQ73" s="372"/>
      <c r="LYR73" s="372"/>
      <c r="LYS73" s="372"/>
      <c r="LYT73" s="372"/>
      <c r="LYU73" s="372"/>
      <c r="LYV73" s="372"/>
      <c r="LYW73" s="372"/>
      <c r="LYX73" s="372"/>
      <c r="LYY73" s="372"/>
      <c r="LYZ73" s="372"/>
      <c r="LZA73" s="372"/>
      <c r="LZB73" s="373"/>
      <c r="LZC73" s="371"/>
      <c r="LZD73" s="372"/>
      <c r="LZE73" s="372"/>
      <c r="LZF73" s="372"/>
      <c r="LZG73" s="372"/>
      <c r="LZH73" s="372"/>
      <c r="LZI73" s="372"/>
      <c r="LZJ73" s="372"/>
      <c r="LZK73" s="372"/>
      <c r="LZL73" s="372"/>
      <c r="LZM73" s="372"/>
      <c r="LZN73" s="372"/>
      <c r="LZO73" s="372"/>
      <c r="LZP73" s="372"/>
      <c r="LZQ73" s="372"/>
      <c r="LZR73" s="372"/>
      <c r="LZS73" s="372"/>
      <c r="LZT73" s="372"/>
      <c r="LZU73" s="372"/>
      <c r="LZV73" s="372"/>
      <c r="LZW73" s="372"/>
      <c r="LZX73" s="372"/>
      <c r="LZY73" s="372"/>
      <c r="LZZ73" s="372"/>
      <c r="MAA73" s="372"/>
      <c r="MAB73" s="372"/>
      <c r="MAC73" s="372"/>
      <c r="MAD73" s="372"/>
      <c r="MAE73" s="372"/>
      <c r="MAF73" s="373"/>
      <c r="MAG73" s="371"/>
      <c r="MAH73" s="372"/>
      <c r="MAI73" s="372"/>
      <c r="MAJ73" s="372"/>
      <c r="MAK73" s="372"/>
      <c r="MAL73" s="372"/>
      <c r="MAM73" s="372"/>
      <c r="MAN73" s="372"/>
      <c r="MAO73" s="372"/>
      <c r="MAP73" s="372"/>
      <c r="MAQ73" s="372"/>
      <c r="MAR73" s="372"/>
      <c r="MAS73" s="372"/>
      <c r="MAT73" s="372"/>
      <c r="MAU73" s="372"/>
      <c r="MAV73" s="372"/>
      <c r="MAW73" s="372"/>
      <c r="MAX73" s="372"/>
      <c r="MAY73" s="372"/>
      <c r="MAZ73" s="372"/>
      <c r="MBA73" s="372"/>
      <c r="MBB73" s="372"/>
      <c r="MBC73" s="372"/>
      <c r="MBD73" s="372"/>
      <c r="MBE73" s="372"/>
      <c r="MBF73" s="372"/>
      <c r="MBG73" s="372"/>
      <c r="MBH73" s="372"/>
      <c r="MBI73" s="372"/>
      <c r="MBJ73" s="373"/>
      <c r="MBK73" s="371"/>
      <c r="MBL73" s="372"/>
      <c r="MBM73" s="372"/>
      <c r="MBN73" s="372"/>
      <c r="MBO73" s="372"/>
      <c r="MBP73" s="372"/>
      <c r="MBQ73" s="372"/>
      <c r="MBR73" s="372"/>
      <c r="MBS73" s="372"/>
      <c r="MBT73" s="372"/>
      <c r="MBU73" s="372"/>
      <c r="MBV73" s="372"/>
      <c r="MBW73" s="372"/>
      <c r="MBX73" s="372"/>
      <c r="MBY73" s="372"/>
      <c r="MBZ73" s="372"/>
      <c r="MCA73" s="372"/>
      <c r="MCB73" s="372"/>
      <c r="MCC73" s="372"/>
      <c r="MCD73" s="372"/>
      <c r="MCE73" s="372"/>
      <c r="MCF73" s="372"/>
      <c r="MCG73" s="372"/>
      <c r="MCH73" s="372"/>
      <c r="MCI73" s="372"/>
      <c r="MCJ73" s="372"/>
      <c r="MCK73" s="372"/>
      <c r="MCL73" s="372"/>
      <c r="MCM73" s="372"/>
      <c r="MCN73" s="373"/>
      <c r="MCO73" s="371"/>
      <c r="MCP73" s="372"/>
      <c r="MCQ73" s="372"/>
      <c r="MCR73" s="372"/>
      <c r="MCS73" s="372"/>
      <c r="MCT73" s="372"/>
      <c r="MCU73" s="372"/>
      <c r="MCV73" s="372"/>
      <c r="MCW73" s="372"/>
      <c r="MCX73" s="372"/>
      <c r="MCY73" s="372"/>
      <c r="MCZ73" s="372"/>
      <c r="MDA73" s="372"/>
      <c r="MDB73" s="372"/>
      <c r="MDC73" s="372"/>
      <c r="MDD73" s="372"/>
      <c r="MDE73" s="372"/>
      <c r="MDF73" s="372"/>
      <c r="MDG73" s="372"/>
      <c r="MDH73" s="372"/>
      <c r="MDI73" s="372"/>
      <c r="MDJ73" s="372"/>
      <c r="MDK73" s="372"/>
      <c r="MDL73" s="372"/>
      <c r="MDM73" s="372"/>
      <c r="MDN73" s="372"/>
      <c r="MDO73" s="372"/>
      <c r="MDP73" s="372"/>
      <c r="MDQ73" s="372"/>
      <c r="MDR73" s="373"/>
      <c r="MDS73" s="371"/>
      <c r="MDT73" s="372"/>
      <c r="MDU73" s="372"/>
      <c r="MDV73" s="372"/>
      <c r="MDW73" s="372"/>
      <c r="MDX73" s="372"/>
      <c r="MDY73" s="372"/>
      <c r="MDZ73" s="372"/>
      <c r="MEA73" s="372"/>
      <c r="MEB73" s="372"/>
      <c r="MEC73" s="372"/>
      <c r="MED73" s="372"/>
      <c r="MEE73" s="372"/>
      <c r="MEF73" s="372"/>
      <c r="MEG73" s="372"/>
      <c r="MEH73" s="372"/>
      <c r="MEI73" s="372"/>
      <c r="MEJ73" s="372"/>
      <c r="MEK73" s="372"/>
      <c r="MEL73" s="372"/>
      <c r="MEM73" s="372"/>
      <c r="MEN73" s="372"/>
      <c r="MEO73" s="372"/>
      <c r="MEP73" s="372"/>
      <c r="MEQ73" s="372"/>
      <c r="MER73" s="372"/>
      <c r="MES73" s="372"/>
      <c r="MET73" s="372"/>
      <c r="MEU73" s="372"/>
      <c r="MEV73" s="373"/>
      <c r="MEW73" s="371"/>
      <c r="MEX73" s="372"/>
      <c r="MEY73" s="372"/>
      <c r="MEZ73" s="372"/>
      <c r="MFA73" s="372"/>
      <c r="MFB73" s="372"/>
      <c r="MFC73" s="372"/>
      <c r="MFD73" s="372"/>
      <c r="MFE73" s="372"/>
      <c r="MFF73" s="372"/>
      <c r="MFG73" s="372"/>
      <c r="MFH73" s="372"/>
      <c r="MFI73" s="372"/>
      <c r="MFJ73" s="372"/>
      <c r="MFK73" s="372"/>
      <c r="MFL73" s="372"/>
      <c r="MFM73" s="372"/>
      <c r="MFN73" s="372"/>
      <c r="MFO73" s="372"/>
      <c r="MFP73" s="372"/>
      <c r="MFQ73" s="372"/>
      <c r="MFR73" s="372"/>
      <c r="MFS73" s="372"/>
      <c r="MFT73" s="372"/>
      <c r="MFU73" s="372"/>
      <c r="MFV73" s="372"/>
      <c r="MFW73" s="372"/>
      <c r="MFX73" s="372"/>
      <c r="MFY73" s="372"/>
      <c r="MFZ73" s="373"/>
      <c r="MGA73" s="371"/>
      <c r="MGB73" s="372"/>
      <c r="MGC73" s="372"/>
      <c r="MGD73" s="372"/>
      <c r="MGE73" s="372"/>
      <c r="MGF73" s="372"/>
      <c r="MGG73" s="372"/>
      <c r="MGH73" s="372"/>
      <c r="MGI73" s="372"/>
      <c r="MGJ73" s="372"/>
      <c r="MGK73" s="372"/>
      <c r="MGL73" s="372"/>
      <c r="MGM73" s="372"/>
      <c r="MGN73" s="372"/>
      <c r="MGO73" s="372"/>
      <c r="MGP73" s="372"/>
      <c r="MGQ73" s="372"/>
      <c r="MGR73" s="372"/>
      <c r="MGS73" s="372"/>
      <c r="MGT73" s="372"/>
      <c r="MGU73" s="372"/>
      <c r="MGV73" s="372"/>
      <c r="MGW73" s="372"/>
      <c r="MGX73" s="372"/>
      <c r="MGY73" s="372"/>
      <c r="MGZ73" s="372"/>
      <c r="MHA73" s="372"/>
      <c r="MHB73" s="372"/>
      <c r="MHC73" s="372"/>
      <c r="MHD73" s="373"/>
      <c r="MHE73" s="371"/>
      <c r="MHF73" s="372"/>
      <c r="MHG73" s="372"/>
      <c r="MHH73" s="372"/>
      <c r="MHI73" s="372"/>
      <c r="MHJ73" s="372"/>
      <c r="MHK73" s="372"/>
      <c r="MHL73" s="372"/>
      <c r="MHM73" s="372"/>
      <c r="MHN73" s="372"/>
      <c r="MHO73" s="372"/>
      <c r="MHP73" s="372"/>
      <c r="MHQ73" s="372"/>
      <c r="MHR73" s="372"/>
      <c r="MHS73" s="372"/>
      <c r="MHT73" s="372"/>
      <c r="MHU73" s="372"/>
      <c r="MHV73" s="372"/>
      <c r="MHW73" s="372"/>
      <c r="MHX73" s="372"/>
      <c r="MHY73" s="372"/>
      <c r="MHZ73" s="372"/>
      <c r="MIA73" s="372"/>
      <c r="MIB73" s="372"/>
      <c r="MIC73" s="372"/>
      <c r="MID73" s="372"/>
      <c r="MIE73" s="372"/>
      <c r="MIF73" s="372"/>
      <c r="MIG73" s="372"/>
      <c r="MIH73" s="373"/>
      <c r="MII73" s="371"/>
      <c r="MIJ73" s="372"/>
      <c r="MIK73" s="372"/>
      <c r="MIL73" s="372"/>
      <c r="MIM73" s="372"/>
      <c r="MIN73" s="372"/>
      <c r="MIO73" s="372"/>
      <c r="MIP73" s="372"/>
      <c r="MIQ73" s="372"/>
      <c r="MIR73" s="372"/>
      <c r="MIS73" s="372"/>
      <c r="MIT73" s="372"/>
      <c r="MIU73" s="372"/>
      <c r="MIV73" s="372"/>
      <c r="MIW73" s="372"/>
      <c r="MIX73" s="372"/>
      <c r="MIY73" s="372"/>
      <c r="MIZ73" s="372"/>
      <c r="MJA73" s="372"/>
      <c r="MJB73" s="372"/>
      <c r="MJC73" s="372"/>
      <c r="MJD73" s="372"/>
      <c r="MJE73" s="372"/>
      <c r="MJF73" s="372"/>
      <c r="MJG73" s="372"/>
      <c r="MJH73" s="372"/>
      <c r="MJI73" s="372"/>
      <c r="MJJ73" s="372"/>
      <c r="MJK73" s="372"/>
      <c r="MJL73" s="373"/>
      <c r="MJM73" s="371"/>
      <c r="MJN73" s="372"/>
      <c r="MJO73" s="372"/>
      <c r="MJP73" s="372"/>
      <c r="MJQ73" s="372"/>
      <c r="MJR73" s="372"/>
      <c r="MJS73" s="372"/>
      <c r="MJT73" s="372"/>
      <c r="MJU73" s="372"/>
      <c r="MJV73" s="372"/>
      <c r="MJW73" s="372"/>
      <c r="MJX73" s="372"/>
      <c r="MJY73" s="372"/>
      <c r="MJZ73" s="372"/>
      <c r="MKA73" s="372"/>
      <c r="MKB73" s="372"/>
      <c r="MKC73" s="372"/>
      <c r="MKD73" s="372"/>
      <c r="MKE73" s="372"/>
      <c r="MKF73" s="372"/>
      <c r="MKG73" s="372"/>
      <c r="MKH73" s="372"/>
      <c r="MKI73" s="372"/>
      <c r="MKJ73" s="372"/>
      <c r="MKK73" s="372"/>
      <c r="MKL73" s="372"/>
      <c r="MKM73" s="372"/>
      <c r="MKN73" s="372"/>
      <c r="MKO73" s="372"/>
      <c r="MKP73" s="373"/>
      <c r="MKQ73" s="371"/>
      <c r="MKR73" s="372"/>
      <c r="MKS73" s="372"/>
      <c r="MKT73" s="372"/>
      <c r="MKU73" s="372"/>
      <c r="MKV73" s="372"/>
      <c r="MKW73" s="372"/>
      <c r="MKX73" s="372"/>
      <c r="MKY73" s="372"/>
      <c r="MKZ73" s="372"/>
      <c r="MLA73" s="372"/>
      <c r="MLB73" s="372"/>
      <c r="MLC73" s="372"/>
      <c r="MLD73" s="372"/>
      <c r="MLE73" s="372"/>
      <c r="MLF73" s="372"/>
      <c r="MLG73" s="372"/>
      <c r="MLH73" s="372"/>
      <c r="MLI73" s="372"/>
      <c r="MLJ73" s="372"/>
      <c r="MLK73" s="372"/>
      <c r="MLL73" s="372"/>
      <c r="MLM73" s="372"/>
      <c r="MLN73" s="372"/>
      <c r="MLO73" s="372"/>
      <c r="MLP73" s="372"/>
      <c r="MLQ73" s="372"/>
      <c r="MLR73" s="372"/>
      <c r="MLS73" s="372"/>
      <c r="MLT73" s="373"/>
      <c r="MLU73" s="371"/>
      <c r="MLV73" s="372"/>
      <c r="MLW73" s="372"/>
      <c r="MLX73" s="372"/>
      <c r="MLY73" s="372"/>
      <c r="MLZ73" s="372"/>
      <c r="MMA73" s="372"/>
      <c r="MMB73" s="372"/>
      <c r="MMC73" s="372"/>
      <c r="MMD73" s="372"/>
      <c r="MME73" s="372"/>
      <c r="MMF73" s="372"/>
      <c r="MMG73" s="372"/>
      <c r="MMH73" s="372"/>
      <c r="MMI73" s="372"/>
      <c r="MMJ73" s="372"/>
      <c r="MMK73" s="372"/>
      <c r="MML73" s="372"/>
      <c r="MMM73" s="372"/>
      <c r="MMN73" s="372"/>
      <c r="MMO73" s="372"/>
      <c r="MMP73" s="372"/>
      <c r="MMQ73" s="372"/>
      <c r="MMR73" s="372"/>
      <c r="MMS73" s="372"/>
      <c r="MMT73" s="372"/>
      <c r="MMU73" s="372"/>
      <c r="MMV73" s="372"/>
      <c r="MMW73" s="372"/>
      <c r="MMX73" s="373"/>
      <c r="MMY73" s="371"/>
      <c r="MMZ73" s="372"/>
      <c r="MNA73" s="372"/>
      <c r="MNB73" s="372"/>
      <c r="MNC73" s="372"/>
      <c r="MND73" s="372"/>
      <c r="MNE73" s="372"/>
      <c r="MNF73" s="372"/>
      <c r="MNG73" s="372"/>
      <c r="MNH73" s="372"/>
      <c r="MNI73" s="372"/>
      <c r="MNJ73" s="372"/>
      <c r="MNK73" s="372"/>
      <c r="MNL73" s="372"/>
      <c r="MNM73" s="372"/>
      <c r="MNN73" s="372"/>
      <c r="MNO73" s="372"/>
      <c r="MNP73" s="372"/>
      <c r="MNQ73" s="372"/>
      <c r="MNR73" s="372"/>
      <c r="MNS73" s="372"/>
      <c r="MNT73" s="372"/>
      <c r="MNU73" s="372"/>
      <c r="MNV73" s="372"/>
      <c r="MNW73" s="372"/>
      <c r="MNX73" s="372"/>
      <c r="MNY73" s="372"/>
      <c r="MNZ73" s="372"/>
      <c r="MOA73" s="372"/>
      <c r="MOB73" s="373"/>
      <c r="MOC73" s="371"/>
      <c r="MOD73" s="372"/>
      <c r="MOE73" s="372"/>
      <c r="MOF73" s="372"/>
      <c r="MOG73" s="372"/>
      <c r="MOH73" s="372"/>
      <c r="MOI73" s="372"/>
      <c r="MOJ73" s="372"/>
      <c r="MOK73" s="372"/>
      <c r="MOL73" s="372"/>
      <c r="MOM73" s="372"/>
      <c r="MON73" s="372"/>
      <c r="MOO73" s="372"/>
      <c r="MOP73" s="372"/>
      <c r="MOQ73" s="372"/>
      <c r="MOR73" s="372"/>
      <c r="MOS73" s="372"/>
      <c r="MOT73" s="372"/>
      <c r="MOU73" s="372"/>
      <c r="MOV73" s="372"/>
      <c r="MOW73" s="372"/>
      <c r="MOX73" s="372"/>
      <c r="MOY73" s="372"/>
      <c r="MOZ73" s="372"/>
      <c r="MPA73" s="372"/>
      <c r="MPB73" s="372"/>
      <c r="MPC73" s="372"/>
      <c r="MPD73" s="372"/>
      <c r="MPE73" s="372"/>
      <c r="MPF73" s="373"/>
      <c r="MPG73" s="371"/>
      <c r="MPH73" s="372"/>
      <c r="MPI73" s="372"/>
      <c r="MPJ73" s="372"/>
      <c r="MPK73" s="372"/>
      <c r="MPL73" s="372"/>
      <c r="MPM73" s="372"/>
      <c r="MPN73" s="372"/>
      <c r="MPO73" s="372"/>
      <c r="MPP73" s="372"/>
      <c r="MPQ73" s="372"/>
      <c r="MPR73" s="372"/>
      <c r="MPS73" s="372"/>
      <c r="MPT73" s="372"/>
      <c r="MPU73" s="372"/>
      <c r="MPV73" s="372"/>
      <c r="MPW73" s="372"/>
      <c r="MPX73" s="372"/>
      <c r="MPY73" s="372"/>
      <c r="MPZ73" s="372"/>
      <c r="MQA73" s="372"/>
      <c r="MQB73" s="372"/>
      <c r="MQC73" s="372"/>
      <c r="MQD73" s="372"/>
      <c r="MQE73" s="372"/>
      <c r="MQF73" s="372"/>
      <c r="MQG73" s="372"/>
      <c r="MQH73" s="372"/>
      <c r="MQI73" s="372"/>
      <c r="MQJ73" s="373"/>
      <c r="MQK73" s="371"/>
      <c r="MQL73" s="372"/>
      <c r="MQM73" s="372"/>
      <c r="MQN73" s="372"/>
      <c r="MQO73" s="372"/>
      <c r="MQP73" s="372"/>
      <c r="MQQ73" s="372"/>
      <c r="MQR73" s="372"/>
      <c r="MQS73" s="372"/>
      <c r="MQT73" s="372"/>
      <c r="MQU73" s="372"/>
      <c r="MQV73" s="372"/>
      <c r="MQW73" s="372"/>
      <c r="MQX73" s="372"/>
      <c r="MQY73" s="372"/>
      <c r="MQZ73" s="372"/>
      <c r="MRA73" s="372"/>
      <c r="MRB73" s="372"/>
      <c r="MRC73" s="372"/>
      <c r="MRD73" s="372"/>
      <c r="MRE73" s="372"/>
      <c r="MRF73" s="372"/>
      <c r="MRG73" s="372"/>
      <c r="MRH73" s="372"/>
      <c r="MRI73" s="372"/>
      <c r="MRJ73" s="372"/>
      <c r="MRK73" s="372"/>
      <c r="MRL73" s="372"/>
      <c r="MRM73" s="372"/>
      <c r="MRN73" s="373"/>
      <c r="MRO73" s="371"/>
      <c r="MRP73" s="372"/>
      <c r="MRQ73" s="372"/>
      <c r="MRR73" s="372"/>
      <c r="MRS73" s="372"/>
      <c r="MRT73" s="372"/>
      <c r="MRU73" s="372"/>
      <c r="MRV73" s="372"/>
      <c r="MRW73" s="372"/>
      <c r="MRX73" s="372"/>
      <c r="MRY73" s="372"/>
      <c r="MRZ73" s="372"/>
      <c r="MSA73" s="372"/>
      <c r="MSB73" s="372"/>
      <c r="MSC73" s="372"/>
      <c r="MSD73" s="372"/>
      <c r="MSE73" s="372"/>
      <c r="MSF73" s="372"/>
      <c r="MSG73" s="372"/>
      <c r="MSH73" s="372"/>
      <c r="MSI73" s="372"/>
      <c r="MSJ73" s="372"/>
      <c r="MSK73" s="372"/>
      <c r="MSL73" s="372"/>
      <c r="MSM73" s="372"/>
      <c r="MSN73" s="372"/>
      <c r="MSO73" s="372"/>
      <c r="MSP73" s="372"/>
      <c r="MSQ73" s="372"/>
      <c r="MSR73" s="373"/>
      <c r="MSS73" s="371"/>
      <c r="MST73" s="372"/>
      <c r="MSU73" s="372"/>
      <c r="MSV73" s="372"/>
      <c r="MSW73" s="372"/>
      <c r="MSX73" s="372"/>
      <c r="MSY73" s="372"/>
      <c r="MSZ73" s="372"/>
      <c r="MTA73" s="372"/>
      <c r="MTB73" s="372"/>
      <c r="MTC73" s="372"/>
      <c r="MTD73" s="372"/>
      <c r="MTE73" s="372"/>
      <c r="MTF73" s="372"/>
      <c r="MTG73" s="372"/>
      <c r="MTH73" s="372"/>
      <c r="MTI73" s="372"/>
      <c r="MTJ73" s="372"/>
      <c r="MTK73" s="372"/>
      <c r="MTL73" s="372"/>
      <c r="MTM73" s="372"/>
      <c r="MTN73" s="372"/>
      <c r="MTO73" s="372"/>
      <c r="MTP73" s="372"/>
      <c r="MTQ73" s="372"/>
      <c r="MTR73" s="372"/>
      <c r="MTS73" s="372"/>
      <c r="MTT73" s="372"/>
      <c r="MTU73" s="372"/>
      <c r="MTV73" s="373"/>
      <c r="MTW73" s="371"/>
      <c r="MTX73" s="372"/>
      <c r="MTY73" s="372"/>
      <c r="MTZ73" s="372"/>
      <c r="MUA73" s="372"/>
      <c r="MUB73" s="372"/>
      <c r="MUC73" s="372"/>
      <c r="MUD73" s="372"/>
      <c r="MUE73" s="372"/>
      <c r="MUF73" s="372"/>
      <c r="MUG73" s="372"/>
      <c r="MUH73" s="372"/>
      <c r="MUI73" s="372"/>
      <c r="MUJ73" s="372"/>
      <c r="MUK73" s="372"/>
      <c r="MUL73" s="372"/>
      <c r="MUM73" s="372"/>
      <c r="MUN73" s="372"/>
      <c r="MUO73" s="372"/>
      <c r="MUP73" s="372"/>
      <c r="MUQ73" s="372"/>
      <c r="MUR73" s="372"/>
      <c r="MUS73" s="372"/>
      <c r="MUT73" s="372"/>
      <c r="MUU73" s="372"/>
      <c r="MUV73" s="372"/>
      <c r="MUW73" s="372"/>
      <c r="MUX73" s="372"/>
      <c r="MUY73" s="372"/>
      <c r="MUZ73" s="373"/>
      <c r="MVA73" s="371"/>
      <c r="MVB73" s="372"/>
      <c r="MVC73" s="372"/>
      <c r="MVD73" s="372"/>
      <c r="MVE73" s="372"/>
      <c r="MVF73" s="372"/>
      <c r="MVG73" s="372"/>
      <c r="MVH73" s="372"/>
      <c r="MVI73" s="372"/>
      <c r="MVJ73" s="372"/>
      <c r="MVK73" s="372"/>
      <c r="MVL73" s="372"/>
      <c r="MVM73" s="372"/>
      <c r="MVN73" s="372"/>
      <c r="MVO73" s="372"/>
      <c r="MVP73" s="372"/>
      <c r="MVQ73" s="372"/>
      <c r="MVR73" s="372"/>
      <c r="MVS73" s="372"/>
      <c r="MVT73" s="372"/>
      <c r="MVU73" s="372"/>
      <c r="MVV73" s="372"/>
      <c r="MVW73" s="372"/>
      <c r="MVX73" s="372"/>
      <c r="MVY73" s="372"/>
      <c r="MVZ73" s="372"/>
      <c r="MWA73" s="372"/>
      <c r="MWB73" s="372"/>
      <c r="MWC73" s="372"/>
      <c r="MWD73" s="373"/>
      <c r="MWE73" s="371"/>
      <c r="MWF73" s="372"/>
      <c r="MWG73" s="372"/>
      <c r="MWH73" s="372"/>
      <c r="MWI73" s="372"/>
      <c r="MWJ73" s="372"/>
      <c r="MWK73" s="372"/>
      <c r="MWL73" s="372"/>
      <c r="MWM73" s="372"/>
      <c r="MWN73" s="372"/>
      <c r="MWO73" s="372"/>
      <c r="MWP73" s="372"/>
      <c r="MWQ73" s="372"/>
      <c r="MWR73" s="372"/>
      <c r="MWS73" s="372"/>
      <c r="MWT73" s="372"/>
      <c r="MWU73" s="372"/>
      <c r="MWV73" s="372"/>
      <c r="MWW73" s="372"/>
      <c r="MWX73" s="372"/>
      <c r="MWY73" s="372"/>
      <c r="MWZ73" s="372"/>
      <c r="MXA73" s="372"/>
      <c r="MXB73" s="372"/>
      <c r="MXC73" s="372"/>
      <c r="MXD73" s="372"/>
      <c r="MXE73" s="372"/>
      <c r="MXF73" s="372"/>
      <c r="MXG73" s="372"/>
      <c r="MXH73" s="373"/>
      <c r="MXI73" s="371"/>
      <c r="MXJ73" s="372"/>
      <c r="MXK73" s="372"/>
      <c r="MXL73" s="372"/>
      <c r="MXM73" s="372"/>
      <c r="MXN73" s="372"/>
      <c r="MXO73" s="372"/>
      <c r="MXP73" s="372"/>
      <c r="MXQ73" s="372"/>
      <c r="MXR73" s="372"/>
      <c r="MXS73" s="372"/>
      <c r="MXT73" s="372"/>
      <c r="MXU73" s="372"/>
      <c r="MXV73" s="372"/>
      <c r="MXW73" s="372"/>
      <c r="MXX73" s="372"/>
      <c r="MXY73" s="372"/>
      <c r="MXZ73" s="372"/>
      <c r="MYA73" s="372"/>
      <c r="MYB73" s="372"/>
      <c r="MYC73" s="372"/>
      <c r="MYD73" s="372"/>
      <c r="MYE73" s="372"/>
      <c r="MYF73" s="372"/>
      <c r="MYG73" s="372"/>
      <c r="MYH73" s="372"/>
      <c r="MYI73" s="372"/>
      <c r="MYJ73" s="372"/>
      <c r="MYK73" s="372"/>
      <c r="MYL73" s="373"/>
      <c r="MYM73" s="371"/>
      <c r="MYN73" s="372"/>
      <c r="MYO73" s="372"/>
      <c r="MYP73" s="372"/>
      <c r="MYQ73" s="372"/>
      <c r="MYR73" s="372"/>
      <c r="MYS73" s="372"/>
      <c r="MYT73" s="372"/>
      <c r="MYU73" s="372"/>
      <c r="MYV73" s="372"/>
      <c r="MYW73" s="372"/>
      <c r="MYX73" s="372"/>
      <c r="MYY73" s="372"/>
      <c r="MYZ73" s="372"/>
      <c r="MZA73" s="372"/>
      <c r="MZB73" s="372"/>
      <c r="MZC73" s="372"/>
      <c r="MZD73" s="372"/>
      <c r="MZE73" s="372"/>
      <c r="MZF73" s="372"/>
      <c r="MZG73" s="372"/>
      <c r="MZH73" s="372"/>
      <c r="MZI73" s="372"/>
      <c r="MZJ73" s="372"/>
      <c r="MZK73" s="372"/>
      <c r="MZL73" s="372"/>
      <c r="MZM73" s="372"/>
      <c r="MZN73" s="372"/>
      <c r="MZO73" s="372"/>
      <c r="MZP73" s="373"/>
      <c r="MZQ73" s="371"/>
      <c r="MZR73" s="372"/>
      <c r="MZS73" s="372"/>
      <c r="MZT73" s="372"/>
      <c r="MZU73" s="372"/>
      <c r="MZV73" s="372"/>
      <c r="MZW73" s="372"/>
      <c r="MZX73" s="372"/>
      <c r="MZY73" s="372"/>
      <c r="MZZ73" s="372"/>
      <c r="NAA73" s="372"/>
      <c r="NAB73" s="372"/>
      <c r="NAC73" s="372"/>
      <c r="NAD73" s="372"/>
      <c r="NAE73" s="372"/>
      <c r="NAF73" s="372"/>
      <c r="NAG73" s="372"/>
      <c r="NAH73" s="372"/>
      <c r="NAI73" s="372"/>
      <c r="NAJ73" s="372"/>
      <c r="NAK73" s="372"/>
      <c r="NAL73" s="372"/>
      <c r="NAM73" s="372"/>
      <c r="NAN73" s="372"/>
      <c r="NAO73" s="372"/>
      <c r="NAP73" s="372"/>
      <c r="NAQ73" s="372"/>
      <c r="NAR73" s="372"/>
      <c r="NAS73" s="372"/>
      <c r="NAT73" s="373"/>
      <c r="NAU73" s="371"/>
      <c r="NAV73" s="372"/>
      <c r="NAW73" s="372"/>
      <c r="NAX73" s="372"/>
      <c r="NAY73" s="372"/>
      <c r="NAZ73" s="372"/>
      <c r="NBA73" s="372"/>
      <c r="NBB73" s="372"/>
      <c r="NBC73" s="372"/>
      <c r="NBD73" s="372"/>
      <c r="NBE73" s="372"/>
      <c r="NBF73" s="372"/>
      <c r="NBG73" s="372"/>
      <c r="NBH73" s="372"/>
      <c r="NBI73" s="372"/>
      <c r="NBJ73" s="372"/>
      <c r="NBK73" s="372"/>
      <c r="NBL73" s="372"/>
      <c r="NBM73" s="372"/>
      <c r="NBN73" s="372"/>
      <c r="NBO73" s="372"/>
      <c r="NBP73" s="372"/>
      <c r="NBQ73" s="372"/>
      <c r="NBR73" s="372"/>
      <c r="NBS73" s="372"/>
      <c r="NBT73" s="372"/>
      <c r="NBU73" s="372"/>
      <c r="NBV73" s="372"/>
      <c r="NBW73" s="372"/>
      <c r="NBX73" s="373"/>
      <c r="NBY73" s="371"/>
      <c r="NBZ73" s="372"/>
      <c r="NCA73" s="372"/>
      <c r="NCB73" s="372"/>
      <c r="NCC73" s="372"/>
      <c r="NCD73" s="372"/>
      <c r="NCE73" s="372"/>
      <c r="NCF73" s="372"/>
      <c r="NCG73" s="372"/>
      <c r="NCH73" s="372"/>
      <c r="NCI73" s="372"/>
      <c r="NCJ73" s="372"/>
      <c r="NCK73" s="372"/>
      <c r="NCL73" s="372"/>
      <c r="NCM73" s="372"/>
      <c r="NCN73" s="372"/>
      <c r="NCO73" s="372"/>
      <c r="NCP73" s="372"/>
      <c r="NCQ73" s="372"/>
      <c r="NCR73" s="372"/>
      <c r="NCS73" s="372"/>
      <c r="NCT73" s="372"/>
      <c r="NCU73" s="372"/>
      <c r="NCV73" s="372"/>
      <c r="NCW73" s="372"/>
      <c r="NCX73" s="372"/>
      <c r="NCY73" s="372"/>
      <c r="NCZ73" s="372"/>
      <c r="NDA73" s="372"/>
      <c r="NDB73" s="373"/>
      <c r="NDC73" s="371"/>
      <c r="NDD73" s="372"/>
      <c r="NDE73" s="372"/>
      <c r="NDF73" s="372"/>
      <c r="NDG73" s="372"/>
      <c r="NDH73" s="372"/>
      <c r="NDI73" s="372"/>
      <c r="NDJ73" s="372"/>
      <c r="NDK73" s="372"/>
      <c r="NDL73" s="372"/>
      <c r="NDM73" s="372"/>
      <c r="NDN73" s="372"/>
      <c r="NDO73" s="372"/>
      <c r="NDP73" s="372"/>
      <c r="NDQ73" s="372"/>
      <c r="NDR73" s="372"/>
      <c r="NDS73" s="372"/>
      <c r="NDT73" s="372"/>
      <c r="NDU73" s="372"/>
      <c r="NDV73" s="372"/>
      <c r="NDW73" s="372"/>
      <c r="NDX73" s="372"/>
      <c r="NDY73" s="372"/>
      <c r="NDZ73" s="372"/>
      <c r="NEA73" s="372"/>
      <c r="NEB73" s="372"/>
      <c r="NEC73" s="372"/>
      <c r="NED73" s="372"/>
      <c r="NEE73" s="372"/>
      <c r="NEF73" s="373"/>
      <c r="NEG73" s="371"/>
      <c r="NEH73" s="372"/>
      <c r="NEI73" s="372"/>
      <c r="NEJ73" s="372"/>
      <c r="NEK73" s="372"/>
      <c r="NEL73" s="372"/>
      <c r="NEM73" s="372"/>
      <c r="NEN73" s="372"/>
      <c r="NEO73" s="372"/>
      <c r="NEP73" s="372"/>
      <c r="NEQ73" s="372"/>
      <c r="NER73" s="372"/>
      <c r="NES73" s="372"/>
      <c r="NET73" s="372"/>
      <c r="NEU73" s="372"/>
      <c r="NEV73" s="372"/>
      <c r="NEW73" s="372"/>
      <c r="NEX73" s="372"/>
      <c r="NEY73" s="372"/>
      <c r="NEZ73" s="372"/>
      <c r="NFA73" s="372"/>
      <c r="NFB73" s="372"/>
      <c r="NFC73" s="372"/>
      <c r="NFD73" s="372"/>
      <c r="NFE73" s="372"/>
      <c r="NFF73" s="372"/>
      <c r="NFG73" s="372"/>
      <c r="NFH73" s="372"/>
      <c r="NFI73" s="372"/>
      <c r="NFJ73" s="373"/>
      <c r="NFK73" s="371"/>
      <c r="NFL73" s="372"/>
      <c r="NFM73" s="372"/>
      <c r="NFN73" s="372"/>
      <c r="NFO73" s="372"/>
      <c r="NFP73" s="372"/>
      <c r="NFQ73" s="372"/>
      <c r="NFR73" s="372"/>
      <c r="NFS73" s="372"/>
      <c r="NFT73" s="372"/>
      <c r="NFU73" s="372"/>
      <c r="NFV73" s="372"/>
      <c r="NFW73" s="372"/>
      <c r="NFX73" s="372"/>
      <c r="NFY73" s="372"/>
      <c r="NFZ73" s="372"/>
      <c r="NGA73" s="372"/>
      <c r="NGB73" s="372"/>
      <c r="NGC73" s="372"/>
      <c r="NGD73" s="372"/>
      <c r="NGE73" s="372"/>
      <c r="NGF73" s="372"/>
      <c r="NGG73" s="372"/>
      <c r="NGH73" s="372"/>
      <c r="NGI73" s="372"/>
      <c r="NGJ73" s="372"/>
      <c r="NGK73" s="372"/>
      <c r="NGL73" s="372"/>
      <c r="NGM73" s="372"/>
      <c r="NGN73" s="373"/>
      <c r="NGO73" s="371"/>
      <c r="NGP73" s="372"/>
      <c r="NGQ73" s="372"/>
      <c r="NGR73" s="372"/>
      <c r="NGS73" s="372"/>
      <c r="NGT73" s="372"/>
      <c r="NGU73" s="372"/>
      <c r="NGV73" s="372"/>
      <c r="NGW73" s="372"/>
      <c r="NGX73" s="372"/>
      <c r="NGY73" s="372"/>
      <c r="NGZ73" s="372"/>
      <c r="NHA73" s="372"/>
      <c r="NHB73" s="372"/>
      <c r="NHC73" s="372"/>
      <c r="NHD73" s="372"/>
      <c r="NHE73" s="372"/>
      <c r="NHF73" s="372"/>
      <c r="NHG73" s="372"/>
      <c r="NHH73" s="372"/>
      <c r="NHI73" s="372"/>
      <c r="NHJ73" s="372"/>
      <c r="NHK73" s="372"/>
      <c r="NHL73" s="372"/>
      <c r="NHM73" s="372"/>
      <c r="NHN73" s="372"/>
      <c r="NHO73" s="372"/>
      <c r="NHP73" s="372"/>
      <c r="NHQ73" s="372"/>
      <c r="NHR73" s="373"/>
      <c r="NHS73" s="371"/>
      <c r="NHT73" s="372"/>
      <c r="NHU73" s="372"/>
      <c r="NHV73" s="372"/>
      <c r="NHW73" s="372"/>
      <c r="NHX73" s="372"/>
      <c r="NHY73" s="372"/>
      <c r="NHZ73" s="372"/>
      <c r="NIA73" s="372"/>
      <c r="NIB73" s="372"/>
      <c r="NIC73" s="372"/>
      <c r="NID73" s="372"/>
      <c r="NIE73" s="372"/>
      <c r="NIF73" s="372"/>
      <c r="NIG73" s="372"/>
      <c r="NIH73" s="372"/>
      <c r="NII73" s="372"/>
      <c r="NIJ73" s="372"/>
      <c r="NIK73" s="372"/>
      <c r="NIL73" s="372"/>
      <c r="NIM73" s="372"/>
      <c r="NIN73" s="372"/>
      <c r="NIO73" s="372"/>
      <c r="NIP73" s="372"/>
      <c r="NIQ73" s="372"/>
      <c r="NIR73" s="372"/>
      <c r="NIS73" s="372"/>
      <c r="NIT73" s="372"/>
      <c r="NIU73" s="372"/>
      <c r="NIV73" s="373"/>
      <c r="NIW73" s="371"/>
      <c r="NIX73" s="372"/>
      <c r="NIY73" s="372"/>
      <c r="NIZ73" s="372"/>
      <c r="NJA73" s="372"/>
      <c r="NJB73" s="372"/>
      <c r="NJC73" s="372"/>
      <c r="NJD73" s="372"/>
      <c r="NJE73" s="372"/>
      <c r="NJF73" s="372"/>
      <c r="NJG73" s="372"/>
      <c r="NJH73" s="372"/>
      <c r="NJI73" s="372"/>
      <c r="NJJ73" s="372"/>
      <c r="NJK73" s="372"/>
      <c r="NJL73" s="372"/>
      <c r="NJM73" s="372"/>
      <c r="NJN73" s="372"/>
      <c r="NJO73" s="372"/>
      <c r="NJP73" s="372"/>
      <c r="NJQ73" s="372"/>
      <c r="NJR73" s="372"/>
      <c r="NJS73" s="372"/>
      <c r="NJT73" s="372"/>
      <c r="NJU73" s="372"/>
      <c r="NJV73" s="372"/>
      <c r="NJW73" s="372"/>
      <c r="NJX73" s="372"/>
      <c r="NJY73" s="372"/>
      <c r="NJZ73" s="373"/>
      <c r="NKA73" s="371"/>
      <c r="NKB73" s="372"/>
      <c r="NKC73" s="372"/>
      <c r="NKD73" s="372"/>
      <c r="NKE73" s="372"/>
      <c r="NKF73" s="372"/>
      <c r="NKG73" s="372"/>
      <c r="NKH73" s="372"/>
      <c r="NKI73" s="372"/>
      <c r="NKJ73" s="372"/>
      <c r="NKK73" s="372"/>
      <c r="NKL73" s="372"/>
      <c r="NKM73" s="372"/>
      <c r="NKN73" s="372"/>
      <c r="NKO73" s="372"/>
      <c r="NKP73" s="372"/>
      <c r="NKQ73" s="372"/>
      <c r="NKR73" s="372"/>
      <c r="NKS73" s="372"/>
      <c r="NKT73" s="372"/>
      <c r="NKU73" s="372"/>
      <c r="NKV73" s="372"/>
      <c r="NKW73" s="372"/>
      <c r="NKX73" s="372"/>
      <c r="NKY73" s="372"/>
      <c r="NKZ73" s="372"/>
      <c r="NLA73" s="372"/>
      <c r="NLB73" s="372"/>
      <c r="NLC73" s="372"/>
      <c r="NLD73" s="373"/>
      <c r="NLE73" s="371"/>
      <c r="NLF73" s="372"/>
      <c r="NLG73" s="372"/>
      <c r="NLH73" s="372"/>
      <c r="NLI73" s="372"/>
      <c r="NLJ73" s="372"/>
      <c r="NLK73" s="372"/>
      <c r="NLL73" s="372"/>
      <c r="NLM73" s="372"/>
      <c r="NLN73" s="372"/>
      <c r="NLO73" s="372"/>
      <c r="NLP73" s="372"/>
      <c r="NLQ73" s="372"/>
      <c r="NLR73" s="372"/>
      <c r="NLS73" s="372"/>
      <c r="NLT73" s="372"/>
      <c r="NLU73" s="372"/>
      <c r="NLV73" s="372"/>
      <c r="NLW73" s="372"/>
      <c r="NLX73" s="372"/>
      <c r="NLY73" s="372"/>
      <c r="NLZ73" s="372"/>
      <c r="NMA73" s="372"/>
      <c r="NMB73" s="372"/>
      <c r="NMC73" s="372"/>
      <c r="NMD73" s="372"/>
      <c r="NME73" s="372"/>
      <c r="NMF73" s="372"/>
      <c r="NMG73" s="372"/>
      <c r="NMH73" s="373"/>
      <c r="NMI73" s="371"/>
      <c r="NMJ73" s="372"/>
      <c r="NMK73" s="372"/>
      <c r="NML73" s="372"/>
      <c r="NMM73" s="372"/>
      <c r="NMN73" s="372"/>
      <c r="NMO73" s="372"/>
      <c r="NMP73" s="372"/>
      <c r="NMQ73" s="372"/>
      <c r="NMR73" s="372"/>
      <c r="NMS73" s="372"/>
      <c r="NMT73" s="372"/>
      <c r="NMU73" s="372"/>
      <c r="NMV73" s="372"/>
      <c r="NMW73" s="372"/>
      <c r="NMX73" s="372"/>
      <c r="NMY73" s="372"/>
      <c r="NMZ73" s="372"/>
      <c r="NNA73" s="372"/>
      <c r="NNB73" s="372"/>
      <c r="NNC73" s="372"/>
      <c r="NND73" s="372"/>
      <c r="NNE73" s="372"/>
      <c r="NNF73" s="372"/>
      <c r="NNG73" s="372"/>
      <c r="NNH73" s="372"/>
      <c r="NNI73" s="372"/>
      <c r="NNJ73" s="372"/>
      <c r="NNK73" s="372"/>
      <c r="NNL73" s="373"/>
      <c r="NNM73" s="371"/>
      <c r="NNN73" s="372"/>
      <c r="NNO73" s="372"/>
      <c r="NNP73" s="372"/>
      <c r="NNQ73" s="372"/>
      <c r="NNR73" s="372"/>
      <c r="NNS73" s="372"/>
      <c r="NNT73" s="372"/>
      <c r="NNU73" s="372"/>
      <c r="NNV73" s="372"/>
      <c r="NNW73" s="372"/>
      <c r="NNX73" s="372"/>
      <c r="NNY73" s="372"/>
      <c r="NNZ73" s="372"/>
      <c r="NOA73" s="372"/>
      <c r="NOB73" s="372"/>
      <c r="NOC73" s="372"/>
      <c r="NOD73" s="372"/>
      <c r="NOE73" s="372"/>
      <c r="NOF73" s="372"/>
      <c r="NOG73" s="372"/>
      <c r="NOH73" s="372"/>
      <c r="NOI73" s="372"/>
      <c r="NOJ73" s="372"/>
      <c r="NOK73" s="372"/>
      <c r="NOL73" s="372"/>
      <c r="NOM73" s="372"/>
      <c r="NON73" s="372"/>
      <c r="NOO73" s="372"/>
      <c r="NOP73" s="373"/>
      <c r="NOQ73" s="371"/>
      <c r="NOR73" s="372"/>
      <c r="NOS73" s="372"/>
      <c r="NOT73" s="372"/>
      <c r="NOU73" s="372"/>
      <c r="NOV73" s="372"/>
      <c r="NOW73" s="372"/>
      <c r="NOX73" s="372"/>
      <c r="NOY73" s="372"/>
      <c r="NOZ73" s="372"/>
      <c r="NPA73" s="372"/>
      <c r="NPB73" s="372"/>
      <c r="NPC73" s="372"/>
      <c r="NPD73" s="372"/>
      <c r="NPE73" s="372"/>
      <c r="NPF73" s="372"/>
      <c r="NPG73" s="372"/>
      <c r="NPH73" s="372"/>
      <c r="NPI73" s="372"/>
      <c r="NPJ73" s="372"/>
      <c r="NPK73" s="372"/>
      <c r="NPL73" s="372"/>
      <c r="NPM73" s="372"/>
      <c r="NPN73" s="372"/>
      <c r="NPO73" s="372"/>
      <c r="NPP73" s="372"/>
      <c r="NPQ73" s="372"/>
      <c r="NPR73" s="372"/>
      <c r="NPS73" s="372"/>
      <c r="NPT73" s="373"/>
      <c r="NPU73" s="371"/>
      <c r="NPV73" s="372"/>
      <c r="NPW73" s="372"/>
      <c r="NPX73" s="372"/>
      <c r="NPY73" s="372"/>
      <c r="NPZ73" s="372"/>
      <c r="NQA73" s="372"/>
      <c r="NQB73" s="372"/>
      <c r="NQC73" s="372"/>
      <c r="NQD73" s="372"/>
      <c r="NQE73" s="372"/>
      <c r="NQF73" s="372"/>
      <c r="NQG73" s="372"/>
      <c r="NQH73" s="372"/>
      <c r="NQI73" s="372"/>
      <c r="NQJ73" s="372"/>
      <c r="NQK73" s="372"/>
      <c r="NQL73" s="372"/>
      <c r="NQM73" s="372"/>
      <c r="NQN73" s="372"/>
      <c r="NQO73" s="372"/>
      <c r="NQP73" s="372"/>
      <c r="NQQ73" s="372"/>
      <c r="NQR73" s="372"/>
      <c r="NQS73" s="372"/>
      <c r="NQT73" s="372"/>
      <c r="NQU73" s="372"/>
      <c r="NQV73" s="372"/>
      <c r="NQW73" s="372"/>
      <c r="NQX73" s="373"/>
      <c r="NQY73" s="371"/>
      <c r="NQZ73" s="372"/>
      <c r="NRA73" s="372"/>
      <c r="NRB73" s="372"/>
      <c r="NRC73" s="372"/>
      <c r="NRD73" s="372"/>
      <c r="NRE73" s="372"/>
      <c r="NRF73" s="372"/>
      <c r="NRG73" s="372"/>
      <c r="NRH73" s="372"/>
      <c r="NRI73" s="372"/>
      <c r="NRJ73" s="372"/>
      <c r="NRK73" s="372"/>
      <c r="NRL73" s="372"/>
      <c r="NRM73" s="372"/>
      <c r="NRN73" s="372"/>
      <c r="NRO73" s="372"/>
      <c r="NRP73" s="372"/>
      <c r="NRQ73" s="372"/>
      <c r="NRR73" s="372"/>
      <c r="NRS73" s="372"/>
      <c r="NRT73" s="372"/>
      <c r="NRU73" s="372"/>
      <c r="NRV73" s="372"/>
      <c r="NRW73" s="372"/>
      <c r="NRX73" s="372"/>
      <c r="NRY73" s="372"/>
      <c r="NRZ73" s="372"/>
      <c r="NSA73" s="372"/>
      <c r="NSB73" s="373"/>
      <c r="NSC73" s="371"/>
      <c r="NSD73" s="372"/>
      <c r="NSE73" s="372"/>
      <c r="NSF73" s="372"/>
      <c r="NSG73" s="372"/>
      <c r="NSH73" s="372"/>
      <c r="NSI73" s="372"/>
      <c r="NSJ73" s="372"/>
      <c r="NSK73" s="372"/>
      <c r="NSL73" s="372"/>
      <c r="NSM73" s="372"/>
      <c r="NSN73" s="372"/>
      <c r="NSO73" s="372"/>
      <c r="NSP73" s="372"/>
      <c r="NSQ73" s="372"/>
      <c r="NSR73" s="372"/>
      <c r="NSS73" s="372"/>
      <c r="NST73" s="372"/>
      <c r="NSU73" s="372"/>
      <c r="NSV73" s="372"/>
      <c r="NSW73" s="372"/>
      <c r="NSX73" s="372"/>
      <c r="NSY73" s="372"/>
      <c r="NSZ73" s="372"/>
      <c r="NTA73" s="372"/>
      <c r="NTB73" s="372"/>
      <c r="NTC73" s="372"/>
      <c r="NTD73" s="372"/>
      <c r="NTE73" s="372"/>
      <c r="NTF73" s="373"/>
      <c r="NTG73" s="371"/>
      <c r="NTH73" s="372"/>
      <c r="NTI73" s="372"/>
      <c r="NTJ73" s="372"/>
      <c r="NTK73" s="372"/>
      <c r="NTL73" s="372"/>
      <c r="NTM73" s="372"/>
      <c r="NTN73" s="372"/>
      <c r="NTO73" s="372"/>
      <c r="NTP73" s="372"/>
      <c r="NTQ73" s="372"/>
      <c r="NTR73" s="372"/>
      <c r="NTS73" s="372"/>
      <c r="NTT73" s="372"/>
      <c r="NTU73" s="372"/>
      <c r="NTV73" s="372"/>
      <c r="NTW73" s="372"/>
      <c r="NTX73" s="372"/>
      <c r="NTY73" s="372"/>
      <c r="NTZ73" s="372"/>
      <c r="NUA73" s="372"/>
      <c r="NUB73" s="372"/>
      <c r="NUC73" s="372"/>
      <c r="NUD73" s="372"/>
      <c r="NUE73" s="372"/>
      <c r="NUF73" s="372"/>
      <c r="NUG73" s="372"/>
      <c r="NUH73" s="372"/>
      <c r="NUI73" s="372"/>
      <c r="NUJ73" s="373"/>
      <c r="NUK73" s="371"/>
      <c r="NUL73" s="372"/>
      <c r="NUM73" s="372"/>
      <c r="NUN73" s="372"/>
      <c r="NUO73" s="372"/>
      <c r="NUP73" s="372"/>
      <c r="NUQ73" s="372"/>
      <c r="NUR73" s="372"/>
      <c r="NUS73" s="372"/>
      <c r="NUT73" s="372"/>
      <c r="NUU73" s="372"/>
      <c r="NUV73" s="372"/>
      <c r="NUW73" s="372"/>
      <c r="NUX73" s="372"/>
      <c r="NUY73" s="372"/>
      <c r="NUZ73" s="372"/>
      <c r="NVA73" s="372"/>
      <c r="NVB73" s="372"/>
      <c r="NVC73" s="372"/>
      <c r="NVD73" s="372"/>
      <c r="NVE73" s="372"/>
      <c r="NVF73" s="372"/>
      <c r="NVG73" s="372"/>
      <c r="NVH73" s="372"/>
      <c r="NVI73" s="372"/>
      <c r="NVJ73" s="372"/>
      <c r="NVK73" s="372"/>
      <c r="NVL73" s="372"/>
      <c r="NVM73" s="372"/>
      <c r="NVN73" s="373"/>
      <c r="NVO73" s="371"/>
      <c r="NVP73" s="372"/>
      <c r="NVQ73" s="372"/>
      <c r="NVR73" s="372"/>
      <c r="NVS73" s="372"/>
      <c r="NVT73" s="372"/>
      <c r="NVU73" s="372"/>
      <c r="NVV73" s="372"/>
      <c r="NVW73" s="372"/>
      <c r="NVX73" s="372"/>
      <c r="NVY73" s="372"/>
      <c r="NVZ73" s="372"/>
      <c r="NWA73" s="372"/>
      <c r="NWB73" s="372"/>
      <c r="NWC73" s="372"/>
      <c r="NWD73" s="372"/>
      <c r="NWE73" s="372"/>
      <c r="NWF73" s="372"/>
      <c r="NWG73" s="372"/>
      <c r="NWH73" s="372"/>
      <c r="NWI73" s="372"/>
      <c r="NWJ73" s="372"/>
      <c r="NWK73" s="372"/>
      <c r="NWL73" s="372"/>
      <c r="NWM73" s="372"/>
      <c r="NWN73" s="372"/>
      <c r="NWO73" s="372"/>
      <c r="NWP73" s="372"/>
      <c r="NWQ73" s="372"/>
      <c r="NWR73" s="373"/>
      <c r="NWS73" s="371"/>
      <c r="NWT73" s="372"/>
      <c r="NWU73" s="372"/>
      <c r="NWV73" s="372"/>
      <c r="NWW73" s="372"/>
      <c r="NWX73" s="372"/>
      <c r="NWY73" s="372"/>
      <c r="NWZ73" s="372"/>
      <c r="NXA73" s="372"/>
      <c r="NXB73" s="372"/>
      <c r="NXC73" s="372"/>
      <c r="NXD73" s="372"/>
      <c r="NXE73" s="372"/>
      <c r="NXF73" s="372"/>
      <c r="NXG73" s="372"/>
      <c r="NXH73" s="372"/>
      <c r="NXI73" s="372"/>
      <c r="NXJ73" s="372"/>
      <c r="NXK73" s="372"/>
      <c r="NXL73" s="372"/>
      <c r="NXM73" s="372"/>
      <c r="NXN73" s="372"/>
      <c r="NXO73" s="372"/>
      <c r="NXP73" s="372"/>
      <c r="NXQ73" s="372"/>
      <c r="NXR73" s="372"/>
      <c r="NXS73" s="372"/>
      <c r="NXT73" s="372"/>
      <c r="NXU73" s="372"/>
      <c r="NXV73" s="373"/>
      <c r="NXW73" s="371"/>
      <c r="NXX73" s="372"/>
      <c r="NXY73" s="372"/>
      <c r="NXZ73" s="372"/>
      <c r="NYA73" s="372"/>
      <c r="NYB73" s="372"/>
      <c r="NYC73" s="372"/>
      <c r="NYD73" s="372"/>
      <c r="NYE73" s="372"/>
      <c r="NYF73" s="372"/>
      <c r="NYG73" s="372"/>
      <c r="NYH73" s="372"/>
      <c r="NYI73" s="372"/>
      <c r="NYJ73" s="372"/>
      <c r="NYK73" s="372"/>
      <c r="NYL73" s="372"/>
      <c r="NYM73" s="372"/>
      <c r="NYN73" s="372"/>
      <c r="NYO73" s="372"/>
      <c r="NYP73" s="372"/>
      <c r="NYQ73" s="372"/>
      <c r="NYR73" s="372"/>
      <c r="NYS73" s="372"/>
      <c r="NYT73" s="372"/>
      <c r="NYU73" s="372"/>
      <c r="NYV73" s="372"/>
      <c r="NYW73" s="372"/>
      <c r="NYX73" s="372"/>
      <c r="NYY73" s="372"/>
      <c r="NYZ73" s="373"/>
      <c r="NZA73" s="371"/>
      <c r="NZB73" s="372"/>
      <c r="NZC73" s="372"/>
      <c r="NZD73" s="372"/>
      <c r="NZE73" s="372"/>
      <c r="NZF73" s="372"/>
      <c r="NZG73" s="372"/>
      <c r="NZH73" s="372"/>
      <c r="NZI73" s="372"/>
      <c r="NZJ73" s="372"/>
      <c r="NZK73" s="372"/>
      <c r="NZL73" s="372"/>
      <c r="NZM73" s="372"/>
      <c r="NZN73" s="372"/>
      <c r="NZO73" s="372"/>
      <c r="NZP73" s="372"/>
      <c r="NZQ73" s="372"/>
      <c r="NZR73" s="372"/>
      <c r="NZS73" s="372"/>
      <c r="NZT73" s="372"/>
      <c r="NZU73" s="372"/>
      <c r="NZV73" s="372"/>
      <c r="NZW73" s="372"/>
      <c r="NZX73" s="372"/>
      <c r="NZY73" s="372"/>
      <c r="NZZ73" s="372"/>
      <c r="OAA73" s="372"/>
      <c r="OAB73" s="372"/>
      <c r="OAC73" s="372"/>
      <c r="OAD73" s="373"/>
      <c r="OAE73" s="371"/>
      <c r="OAF73" s="372"/>
      <c r="OAG73" s="372"/>
      <c r="OAH73" s="372"/>
      <c r="OAI73" s="372"/>
      <c r="OAJ73" s="372"/>
      <c r="OAK73" s="372"/>
      <c r="OAL73" s="372"/>
      <c r="OAM73" s="372"/>
      <c r="OAN73" s="372"/>
      <c r="OAO73" s="372"/>
      <c r="OAP73" s="372"/>
      <c r="OAQ73" s="372"/>
      <c r="OAR73" s="372"/>
      <c r="OAS73" s="372"/>
      <c r="OAT73" s="372"/>
      <c r="OAU73" s="372"/>
      <c r="OAV73" s="372"/>
      <c r="OAW73" s="372"/>
      <c r="OAX73" s="372"/>
      <c r="OAY73" s="372"/>
      <c r="OAZ73" s="372"/>
      <c r="OBA73" s="372"/>
      <c r="OBB73" s="372"/>
      <c r="OBC73" s="372"/>
      <c r="OBD73" s="372"/>
      <c r="OBE73" s="372"/>
      <c r="OBF73" s="372"/>
      <c r="OBG73" s="372"/>
      <c r="OBH73" s="373"/>
      <c r="OBI73" s="371"/>
      <c r="OBJ73" s="372"/>
      <c r="OBK73" s="372"/>
      <c r="OBL73" s="372"/>
      <c r="OBM73" s="372"/>
      <c r="OBN73" s="372"/>
      <c r="OBO73" s="372"/>
      <c r="OBP73" s="372"/>
      <c r="OBQ73" s="372"/>
      <c r="OBR73" s="372"/>
      <c r="OBS73" s="372"/>
      <c r="OBT73" s="372"/>
      <c r="OBU73" s="372"/>
      <c r="OBV73" s="372"/>
      <c r="OBW73" s="372"/>
      <c r="OBX73" s="372"/>
      <c r="OBY73" s="372"/>
      <c r="OBZ73" s="372"/>
      <c r="OCA73" s="372"/>
      <c r="OCB73" s="372"/>
      <c r="OCC73" s="372"/>
      <c r="OCD73" s="372"/>
      <c r="OCE73" s="372"/>
      <c r="OCF73" s="372"/>
      <c r="OCG73" s="372"/>
      <c r="OCH73" s="372"/>
      <c r="OCI73" s="372"/>
      <c r="OCJ73" s="372"/>
      <c r="OCK73" s="372"/>
      <c r="OCL73" s="373"/>
      <c r="OCM73" s="371"/>
      <c r="OCN73" s="372"/>
      <c r="OCO73" s="372"/>
      <c r="OCP73" s="372"/>
      <c r="OCQ73" s="372"/>
      <c r="OCR73" s="372"/>
      <c r="OCS73" s="372"/>
      <c r="OCT73" s="372"/>
      <c r="OCU73" s="372"/>
      <c r="OCV73" s="372"/>
      <c r="OCW73" s="372"/>
      <c r="OCX73" s="372"/>
      <c r="OCY73" s="372"/>
      <c r="OCZ73" s="372"/>
      <c r="ODA73" s="372"/>
      <c r="ODB73" s="372"/>
      <c r="ODC73" s="372"/>
      <c r="ODD73" s="372"/>
      <c r="ODE73" s="372"/>
      <c r="ODF73" s="372"/>
      <c r="ODG73" s="372"/>
      <c r="ODH73" s="372"/>
      <c r="ODI73" s="372"/>
      <c r="ODJ73" s="372"/>
      <c r="ODK73" s="372"/>
      <c r="ODL73" s="372"/>
      <c r="ODM73" s="372"/>
      <c r="ODN73" s="372"/>
      <c r="ODO73" s="372"/>
      <c r="ODP73" s="373"/>
      <c r="ODQ73" s="371"/>
      <c r="ODR73" s="372"/>
      <c r="ODS73" s="372"/>
      <c r="ODT73" s="372"/>
      <c r="ODU73" s="372"/>
      <c r="ODV73" s="372"/>
      <c r="ODW73" s="372"/>
      <c r="ODX73" s="372"/>
      <c r="ODY73" s="372"/>
      <c r="ODZ73" s="372"/>
      <c r="OEA73" s="372"/>
      <c r="OEB73" s="372"/>
      <c r="OEC73" s="372"/>
      <c r="OED73" s="372"/>
      <c r="OEE73" s="372"/>
      <c r="OEF73" s="372"/>
      <c r="OEG73" s="372"/>
      <c r="OEH73" s="372"/>
      <c r="OEI73" s="372"/>
      <c r="OEJ73" s="372"/>
      <c r="OEK73" s="372"/>
      <c r="OEL73" s="372"/>
      <c r="OEM73" s="372"/>
      <c r="OEN73" s="372"/>
      <c r="OEO73" s="372"/>
      <c r="OEP73" s="372"/>
      <c r="OEQ73" s="372"/>
      <c r="OER73" s="372"/>
      <c r="OES73" s="372"/>
      <c r="OET73" s="373"/>
      <c r="OEU73" s="371"/>
      <c r="OEV73" s="372"/>
      <c r="OEW73" s="372"/>
      <c r="OEX73" s="372"/>
      <c r="OEY73" s="372"/>
      <c r="OEZ73" s="372"/>
      <c r="OFA73" s="372"/>
      <c r="OFB73" s="372"/>
      <c r="OFC73" s="372"/>
      <c r="OFD73" s="372"/>
      <c r="OFE73" s="372"/>
      <c r="OFF73" s="372"/>
      <c r="OFG73" s="372"/>
      <c r="OFH73" s="372"/>
      <c r="OFI73" s="372"/>
      <c r="OFJ73" s="372"/>
      <c r="OFK73" s="372"/>
      <c r="OFL73" s="372"/>
      <c r="OFM73" s="372"/>
      <c r="OFN73" s="372"/>
      <c r="OFO73" s="372"/>
      <c r="OFP73" s="372"/>
      <c r="OFQ73" s="372"/>
      <c r="OFR73" s="372"/>
      <c r="OFS73" s="372"/>
      <c r="OFT73" s="372"/>
      <c r="OFU73" s="372"/>
      <c r="OFV73" s="372"/>
      <c r="OFW73" s="372"/>
      <c r="OFX73" s="373"/>
      <c r="OFY73" s="371"/>
      <c r="OFZ73" s="372"/>
      <c r="OGA73" s="372"/>
      <c r="OGB73" s="372"/>
      <c r="OGC73" s="372"/>
      <c r="OGD73" s="372"/>
      <c r="OGE73" s="372"/>
      <c r="OGF73" s="372"/>
      <c r="OGG73" s="372"/>
      <c r="OGH73" s="372"/>
      <c r="OGI73" s="372"/>
      <c r="OGJ73" s="372"/>
      <c r="OGK73" s="372"/>
      <c r="OGL73" s="372"/>
      <c r="OGM73" s="372"/>
      <c r="OGN73" s="372"/>
      <c r="OGO73" s="372"/>
      <c r="OGP73" s="372"/>
      <c r="OGQ73" s="372"/>
      <c r="OGR73" s="372"/>
      <c r="OGS73" s="372"/>
      <c r="OGT73" s="372"/>
      <c r="OGU73" s="372"/>
      <c r="OGV73" s="372"/>
      <c r="OGW73" s="372"/>
      <c r="OGX73" s="372"/>
      <c r="OGY73" s="372"/>
      <c r="OGZ73" s="372"/>
      <c r="OHA73" s="372"/>
      <c r="OHB73" s="373"/>
      <c r="OHC73" s="371"/>
      <c r="OHD73" s="372"/>
      <c r="OHE73" s="372"/>
      <c r="OHF73" s="372"/>
      <c r="OHG73" s="372"/>
      <c r="OHH73" s="372"/>
      <c r="OHI73" s="372"/>
      <c r="OHJ73" s="372"/>
      <c r="OHK73" s="372"/>
      <c r="OHL73" s="372"/>
      <c r="OHM73" s="372"/>
      <c r="OHN73" s="372"/>
      <c r="OHO73" s="372"/>
      <c r="OHP73" s="372"/>
      <c r="OHQ73" s="372"/>
      <c r="OHR73" s="372"/>
      <c r="OHS73" s="372"/>
      <c r="OHT73" s="372"/>
      <c r="OHU73" s="372"/>
      <c r="OHV73" s="372"/>
      <c r="OHW73" s="372"/>
      <c r="OHX73" s="372"/>
      <c r="OHY73" s="372"/>
      <c r="OHZ73" s="372"/>
      <c r="OIA73" s="372"/>
      <c r="OIB73" s="372"/>
      <c r="OIC73" s="372"/>
      <c r="OID73" s="372"/>
      <c r="OIE73" s="372"/>
      <c r="OIF73" s="373"/>
      <c r="OIG73" s="371"/>
      <c r="OIH73" s="372"/>
      <c r="OII73" s="372"/>
      <c r="OIJ73" s="372"/>
      <c r="OIK73" s="372"/>
      <c r="OIL73" s="372"/>
      <c r="OIM73" s="372"/>
      <c r="OIN73" s="372"/>
      <c r="OIO73" s="372"/>
      <c r="OIP73" s="372"/>
      <c r="OIQ73" s="372"/>
      <c r="OIR73" s="372"/>
      <c r="OIS73" s="372"/>
      <c r="OIT73" s="372"/>
      <c r="OIU73" s="372"/>
      <c r="OIV73" s="372"/>
      <c r="OIW73" s="372"/>
      <c r="OIX73" s="372"/>
      <c r="OIY73" s="372"/>
      <c r="OIZ73" s="372"/>
      <c r="OJA73" s="372"/>
      <c r="OJB73" s="372"/>
      <c r="OJC73" s="372"/>
      <c r="OJD73" s="372"/>
      <c r="OJE73" s="372"/>
      <c r="OJF73" s="372"/>
      <c r="OJG73" s="372"/>
      <c r="OJH73" s="372"/>
      <c r="OJI73" s="372"/>
      <c r="OJJ73" s="373"/>
      <c r="OJK73" s="371"/>
      <c r="OJL73" s="372"/>
      <c r="OJM73" s="372"/>
      <c r="OJN73" s="372"/>
      <c r="OJO73" s="372"/>
      <c r="OJP73" s="372"/>
      <c r="OJQ73" s="372"/>
      <c r="OJR73" s="372"/>
      <c r="OJS73" s="372"/>
      <c r="OJT73" s="372"/>
      <c r="OJU73" s="372"/>
      <c r="OJV73" s="372"/>
      <c r="OJW73" s="372"/>
      <c r="OJX73" s="372"/>
      <c r="OJY73" s="372"/>
      <c r="OJZ73" s="372"/>
      <c r="OKA73" s="372"/>
      <c r="OKB73" s="372"/>
      <c r="OKC73" s="372"/>
      <c r="OKD73" s="372"/>
      <c r="OKE73" s="372"/>
      <c r="OKF73" s="372"/>
      <c r="OKG73" s="372"/>
      <c r="OKH73" s="372"/>
      <c r="OKI73" s="372"/>
      <c r="OKJ73" s="372"/>
      <c r="OKK73" s="372"/>
      <c r="OKL73" s="372"/>
      <c r="OKM73" s="372"/>
      <c r="OKN73" s="373"/>
      <c r="OKO73" s="371"/>
      <c r="OKP73" s="372"/>
      <c r="OKQ73" s="372"/>
      <c r="OKR73" s="372"/>
      <c r="OKS73" s="372"/>
      <c r="OKT73" s="372"/>
      <c r="OKU73" s="372"/>
      <c r="OKV73" s="372"/>
      <c r="OKW73" s="372"/>
      <c r="OKX73" s="372"/>
      <c r="OKY73" s="372"/>
      <c r="OKZ73" s="372"/>
      <c r="OLA73" s="372"/>
      <c r="OLB73" s="372"/>
      <c r="OLC73" s="372"/>
      <c r="OLD73" s="372"/>
      <c r="OLE73" s="372"/>
      <c r="OLF73" s="372"/>
      <c r="OLG73" s="372"/>
      <c r="OLH73" s="372"/>
      <c r="OLI73" s="372"/>
      <c r="OLJ73" s="372"/>
      <c r="OLK73" s="372"/>
      <c r="OLL73" s="372"/>
      <c r="OLM73" s="372"/>
      <c r="OLN73" s="372"/>
      <c r="OLO73" s="372"/>
      <c r="OLP73" s="372"/>
      <c r="OLQ73" s="372"/>
      <c r="OLR73" s="373"/>
      <c r="OLS73" s="371"/>
      <c r="OLT73" s="372"/>
      <c r="OLU73" s="372"/>
      <c r="OLV73" s="372"/>
      <c r="OLW73" s="372"/>
      <c r="OLX73" s="372"/>
      <c r="OLY73" s="372"/>
      <c r="OLZ73" s="372"/>
      <c r="OMA73" s="372"/>
      <c r="OMB73" s="372"/>
      <c r="OMC73" s="372"/>
      <c r="OMD73" s="372"/>
      <c r="OME73" s="372"/>
      <c r="OMF73" s="372"/>
      <c r="OMG73" s="372"/>
      <c r="OMH73" s="372"/>
      <c r="OMI73" s="372"/>
      <c r="OMJ73" s="372"/>
      <c r="OMK73" s="372"/>
      <c r="OML73" s="372"/>
      <c r="OMM73" s="372"/>
      <c r="OMN73" s="372"/>
      <c r="OMO73" s="372"/>
      <c r="OMP73" s="372"/>
      <c r="OMQ73" s="372"/>
      <c r="OMR73" s="372"/>
      <c r="OMS73" s="372"/>
      <c r="OMT73" s="372"/>
      <c r="OMU73" s="372"/>
      <c r="OMV73" s="373"/>
      <c r="OMW73" s="371"/>
      <c r="OMX73" s="372"/>
      <c r="OMY73" s="372"/>
      <c r="OMZ73" s="372"/>
      <c r="ONA73" s="372"/>
      <c r="ONB73" s="372"/>
      <c r="ONC73" s="372"/>
      <c r="OND73" s="372"/>
      <c r="ONE73" s="372"/>
      <c r="ONF73" s="372"/>
      <c r="ONG73" s="372"/>
      <c r="ONH73" s="372"/>
      <c r="ONI73" s="372"/>
      <c r="ONJ73" s="372"/>
      <c r="ONK73" s="372"/>
      <c r="ONL73" s="372"/>
      <c r="ONM73" s="372"/>
      <c r="ONN73" s="372"/>
      <c r="ONO73" s="372"/>
      <c r="ONP73" s="372"/>
      <c r="ONQ73" s="372"/>
      <c r="ONR73" s="372"/>
      <c r="ONS73" s="372"/>
      <c r="ONT73" s="372"/>
      <c r="ONU73" s="372"/>
      <c r="ONV73" s="372"/>
      <c r="ONW73" s="372"/>
      <c r="ONX73" s="372"/>
      <c r="ONY73" s="372"/>
      <c r="ONZ73" s="373"/>
      <c r="OOA73" s="371"/>
      <c r="OOB73" s="372"/>
      <c r="OOC73" s="372"/>
      <c r="OOD73" s="372"/>
      <c r="OOE73" s="372"/>
      <c r="OOF73" s="372"/>
      <c r="OOG73" s="372"/>
      <c r="OOH73" s="372"/>
      <c r="OOI73" s="372"/>
      <c r="OOJ73" s="372"/>
      <c r="OOK73" s="372"/>
      <c r="OOL73" s="372"/>
      <c r="OOM73" s="372"/>
      <c r="OON73" s="372"/>
      <c r="OOO73" s="372"/>
      <c r="OOP73" s="372"/>
      <c r="OOQ73" s="372"/>
      <c r="OOR73" s="372"/>
      <c r="OOS73" s="372"/>
      <c r="OOT73" s="372"/>
      <c r="OOU73" s="372"/>
      <c r="OOV73" s="372"/>
      <c r="OOW73" s="372"/>
      <c r="OOX73" s="372"/>
      <c r="OOY73" s="372"/>
      <c r="OOZ73" s="372"/>
      <c r="OPA73" s="372"/>
      <c r="OPB73" s="372"/>
      <c r="OPC73" s="372"/>
      <c r="OPD73" s="373"/>
      <c r="OPE73" s="371"/>
      <c r="OPF73" s="372"/>
      <c r="OPG73" s="372"/>
      <c r="OPH73" s="372"/>
      <c r="OPI73" s="372"/>
      <c r="OPJ73" s="372"/>
      <c r="OPK73" s="372"/>
      <c r="OPL73" s="372"/>
      <c r="OPM73" s="372"/>
      <c r="OPN73" s="372"/>
      <c r="OPO73" s="372"/>
      <c r="OPP73" s="372"/>
      <c r="OPQ73" s="372"/>
      <c r="OPR73" s="372"/>
      <c r="OPS73" s="372"/>
      <c r="OPT73" s="372"/>
      <c r="OPU73" s="372"/>
      <c r="OPV73" s="372"/>
      <c r="OPW73" s="372"/>
      <c r="OPX73" s="372"/>
      <c r="OPY73" s="372"/>
      <c r="OPZ73" s="372"/>
      <c r="OQA73" s="372"/>
      <c r="OQB73" s="372"/>
      <c r="OQC73" s="372"/>
      <c r="OQD73" s="372"/>
      <c r="OQE73" s="372"/>
      <c r="OQF73" s="372"/>
      <c r="OQG73" s="372"/>
      <c r="OQH73" s="373"/>
      <c r="OQI73" s="371"/>
      <c r="OQJ73" s="372"/>
      <c r="OQK73" s="372"/>
      <c r="OQL73" s="372"/>
      <c r="OQM73" s="372"/>
      <c r="OQN73" s="372"/>
      <c r="OQO73" s="372"/>
      <c r="OQP73" s="372"/>
      <c r="OQQ73" s="372"/>
      <c r="OQR73" s="372"/>
      <c r="OQS73" s="372"/>
      <c r="OQT73" s="372"/>
      <c r="OQU73" s="372"/>
      <c r="OQV73" s="372"/>
      <c r="OQW73" s="372"/>
      <c r="OQX73" s="372"/>
      <c r="OQY73" s="372"/>
      <c r="OQZ73" s="372"/>
      <c r="ORA73" s="372"/>
      <c r="ORB73" s="372"/>
      <c r="ORC73" s="372"/>
      <c r="ORD73" s="372"/>
      <c r="ORE73" s="372"/>
      <c r="ORF73" s="372"/>
      <c r="ORG73" s="372"/>
      <c r="ORH73" s="372"/>
      <c r="ORI73" s="372"/>
      <c r="ORJ73" s="372"/>
      <c r="ORK73" s="372"/>
      <c r="ORL73" s="373"/>
      <c r="ORM73" s="371"/>
      <c r="ORN73" s="372"/>
      <c r="ORO73" s="372"/>
      <c r="ORP73" s="372"/>
      <c r="ORQ73" s="372"/>
      <c r="ORR73" s="372"/>
      <c r="ORS73" s="372"/>
      <c r="ORT73" s="372"/>
      <c r="ORU73" s="372"/>
      <c r="ORV73" s="372"/>
      <c r="ORW73" s="372"/>
      <c r="ORX73" s="372"/>
      <c r="ORY73" s="372"/>
      <c r="ORZ73" s="372"/>
      <c r="OSA73" s="372"/>
      <c r="OSB73" s="372"/>
      <c r="OSC73" s="372"/>
      <c r="OSD73" s="372"/>
      <c r="OSE73" s="372"/>
      <c r="OSF73" s="372"/>
      <c r="OSG73" s="372"/>
      <c r="OSH73" s="372"/>
      <c r="OSI73" s="372"/>
      <c r="OSJ73" s="372"/>
      <c r="OSK73" s="372"/>
      <c r="OSL73" s="372"/>
      <c r="OSM73" s="372"/>
      <c r="OSN73" s="372"/>
      <c r="OSO73" s="372"/>
      <c r="OSP73" s="373"/>
      <c r="OSQ73" s="371"/>
      <c r="OSR73" s="372"/>
      <c r="OSS73" s="372"/>
      <c r="OST73" s="372"/>
      <c r="OSU73" s="372"/>
      <c r="OSV73" s="372"/>
      <c r="OSW73" s="372"/>
      <c r="OSX73" s="372"/>
      <c r="OSY73" s="372"/>
      <c r="OSZ73" s="372"/>
      <c r="OTA73" s="372"/>
      <c r="OTB73" s="372"/>
      <c r="OTC73" s="372"/>
      <c r="OTD73" s="372"/>
      <c r="OTE73" s="372"/>
      <c r="OTF73" s="372"/>
      <c r="OTG73" s="372"/>
      <c r="OTH73" s="372"/>
      <c r="OTI73" s="372"/>
      <c r="OTJ73" s="372"/>
      <c r="OTK73" s="372"/>
      <c r="OTL73" s="372"/>
      <c r="OTM73" s="372"/>
      <c r="OTN73" s="372"/>
      <c r="OTO73" s="372"/>
      <c r="OTP73" s="372"/>
      <c r="OTQ73" s="372"/>
      <c r="OTR73" s="372"/>
      <c r="OTS73" s="372"/>
      <c r="OTT73" s="373"/>
      <c r="OTU73" s="371"/>
      <c r="OTV73" s="372"/>
      <c r="OTW73" s="372"/>
      <c r="OTX73" s="372"/>
      <c r="OTY73" s="372"/>
      <c r="OTZ73" s="372"/>
      <c r="OUA73" s="372"/>
      <c r="OUB73" s="372"/>
      <c r="OUC73" s="372"/>
      <c r="OUD73" s="372"/>
      <c r="OUE73" s="372"/>
      <c r="OUF73" s="372"/>
      <c r="OUG73" s="372"/>
      <c r="OUH73" s="372"/>
      <c r="OUI73" s="372"/>
      <c r="OUJ73" s="372"/>
      <c r="OUK73" s="372"/>
      <c r="OUL73" s="372"/>
      <c r="OUM73" s="372"/>
      <c r="OUN73" s="372"/>
      <c r="OUO73" s="372"/>
      <c r="OUP73" s="372"/>
      <c r="OUQ73" s="372"/>
      <c r="OUR73" s="372"/>
      <c r="OUS73" s="372"/>
      <c r="OUT73" s="372"/>
      <c r="OUU73" s="372"/>
      <c r="OUV73" s="372"/>
      <c r="OUW73" s="372"/>
      <c r="OUX73" s="373"/>
      <c r="OUY73" s="371"/>
      <c r="OUZ73" s="372"/>
      <c r="OVA73" s="372"/>
      <c r="OVB73" s="372"/>
      <c r="OVC73" s="372"/>
      <c r="OVD73" s="372"/>
      <c r="OVE73" s="372"/>
      <c r="OVF73" s="372"/>
      <c r="OVG73" s="372"/>
      <c r="OVH73" s="372"/>
      <c r="OVI73" s="372"/>
      <c r="OVJ73" s="372"/>
      <c r="OVK73" s="372"/>
      <c r="OVL73" s="372"/>
      <c r="OVM73" s="372"/>
      <c r="OVN73" s="372"/>
      <c r="OVO73" s="372"/>
      <c r="OVP73" s="372"/>
      <c r="OVQ73" s="372"/>
      <c r="OVR73" s="372"/>
      <c r="OVS73" s="372"/>
      <c r="OVT73" s="372"/>
      <c r="OVU73" s="372"/>
      <c r="OVV73" s="372"/>
      <c r="OVW73" s="372"/>
      <c r="OVX73" s="372"/>
      <c r="OVY73" s="372"/>
      <c r="OVZ73" s="372"/>
      <c r="OWA73" s="372"/>
      <c r="OWB73" s="373"/>
      <c r="OWC73" s="371"/>
      <c r="OWD73" s="372"/>
      <c r="OWE73" s="372"/>
      <c r="OWF73" s="372"/>
      <c r="OWG73" s="372"/>
      <c r="OWH73" s="372"/>
      <c r="OWI73" s="372"/>
      <c r="OWJ73" s="372"/>
      <c r="OWK73" s="372"/>
      <c r="OWL73" s="372"/>
      <c r="OWM73" s="372"/>
      <c r="OWN73" s="372"/>
      <c r="OWO73" s="372"/>
      <c r="OWP73" s="372"/>
      <c r="OWQ73" s="372"/>
      <c r="OWR73" s="372"/>
      <c r="OWS73" s="372"/>
      <c r="OWT73" s="372"/>
      <c r="OWU73" s="372"/>
      <c r="OWV73" s="372"/>
      <c r="OWW73" s="372"/>
      <c r="OWX73" s="372"/>
      <c r="OWY73" s="372"/>
      <c r="OWZ73" s="372"/>
      <c r="OXA73" s="372"/>
      <c r="OXB73" s="372"/>
      <c r="OXC73" s="372"/>
      <c r="OXD73" s="372"/>
      <c r="OXE73" s="372"/>
      <c r="OXF73" s="373"/>
      <c r="OXG73" s="371"/>
      <c r="OXH73" s="372"/>
      <c r="OXI73" s="372"/>
      <c r="OXJ73" s="372"/>
      <c r="OXK73" s="372"/>
      <c r="OXL73" s="372"/>
      <c r="OXM73" s="372"/>
      <c r="OXN73" s="372"/>
      <c r="OXO73" s="372"/>
      <c r="OXP73" s="372"/>
      <c r="OXQ73" s="372"/>
      <c r="OXR73" s="372"/>
      <c r="OXS73" s="372"/>
      <c r="OXT73" s="372"/>
      <c r="OXU73" s="372"/>
      <c r="OXV73" s="372"/>
      <c r="OXW73" s="372"/>
      <c r="OXX73" s="372"/>
      <c r="OXY73" s="372"/>
      <c r="OXZ73" s="372"/>
      <c r="OYA73" s="372"/>
      <c r="OYB73" s="372"/>
      <c r="OYC73" s="372"/>
      <c r="OYD73" s="372"/>
      <c r="OYE73" s="372"/>
      <c r="OYF73" s="372"/>
      <c r="OYG73" s="372"/>
      <c r="OYH73" s="372"/>
      <c r="OYI73" s="372"/>
      <c r="OYJ73" s="373"/>
      <c r="OYK73" s="371"/>
      <c r="OYL73" s="372"/>
      <c r="OYM73" s="372"/>
      <c r="OYN73" s="372"/>
      <c r="OYO73" s="372"/>
      <c r="OYP73" s="372"/>
      <c r="OYQ73" s="372"/>
      <c r="OYR73" s="372"/>
      <c r="OYS73" s="372"/>
      <c r="OYT73" s="372"/>
      <c r="OYU73" s="372"/>
      <c r="OYV73" s="372"/>
      <c r="OYW73" s="372"/>
      <c r="OYX73" s="372"/>
      <c r="OYY73" s="372"/>
      <c r="OYZ73" s="372"/>
      <c r="OZA73" s="372"/>
      <c r="OZB73" s="372"/>
      <c r="OZC73" s="372"/>
      <c r="OZD73" s="372"/>
      <c r="OZE73" s="372"/>
      <c r="OZF73" s="372"/>
      <c r="OZG73" s="372"/>
      <c r="OZH73" s="372"/>
      <c r="OZI73" s="372"/>
      <c r="OZJ73" s="372"/>
      <c r="OZK73" s="372"/>
      <c r="OZL73" s="372"/>
      <c r="OZM73" s="372"/>
      <c r="OZN73" s="373"/>
      <c r="OZO73" s="371"/>
      <c r="OZP73" s="372"/>
      <c r="OZQ73" s="372"/>
      <c r="OZR73" s="372"/>
      <c r="OZS73" s="372"/>
      <c r="OZT73" s="372"/>
      <c r="OZU73" s="372"/>
      <c r="OZV73" s="372"/>
      <c r="OZW73" s="372"/>
      <c r="OZX73" s="372"/>
      <c r="OZY73" s="372"/>
      <c r="OZZ73" s="372"/>
      <c r="PAA73" s="372"/>
      <c r="PAB73" s="372"/>
      <c r="PAC73" s="372"/>
      <c r="PAD73" s="372"/>
      <c r="PAE73" s="372"/>
      <c r="PAF73" s="372"/>
      <c r="PAG73" s="372"/>
      <c r="PAH73" s="372"/>
      <c r="PAI73" s="372"/>
      <c r="PAJ73" s="372"/>
      <c r="PAK73" s="372"/>
      <c r="PAL73" s="372"/>
      <c r="PAM73" s="372"/>
      <c r="PAN73" s="372"/>
      <c r="PAO73" s="372"/>
      <c r="PAP73" s="372"/>
      <c r="PAQ73" s="372"/>
      <c r="PAR73" s="373"/>
      <c r="PAS73" s="371"/>
      <c r="PAT73" s="372"/>
      <c r="PAU73" s="372"/>
      <c r="PAV73" s="372"/>
      <c r="PAW73" s="372"/>
      <c r="PAX73" s="372"/>
      <c r="PAY73" s="372"/>
      <c r="PAZ73" s="372"/>
      <c r="PBA73" s="372"/>
      <c r="PBB73" s="372"/>
      <c r="PBC73" s="372"/>
      <c r="PBD73" s="372"/>
      <c r="PBE73" s="372"/>
      <c r="PBF73" s="372"/>
      <c r="PBG73" s="372"/>
      <c r="PBH73" s="372"/>
      <c r="PBI73" s="372"/>
      <c r="PBJ73" s="372"/>
      <c r="PBK73" s="372"/>
      <c r="PBL73" s="372"/>
      <c r="PBM73" s="372"/>
      <c r="PBN73" s="372"/>
      <c r="PBO73" s="372"/>
      <c r="PBP73" s="372"/>
      <c r="PBQ73" s="372"/>
      <c r="PBR73" s="372"/>
      <c r="PBS73" s="372"/>
      <c r="PBT73" s="372"/>
      <c r="PBU73" s="372"/>
      <c r="PBV73" s="373"/>
      <c r="PBW73" s="371"/>
      <c r="PBX73" s="372"/>
      <c r="PBY73" s="372"/>
      <c r="PBZ73" s="372"/>
      <c r="PCA73" s="372"/>
      <c r="PCB73" s="372"/>
      <c r="PCC73" s="372"/>
      <c r="PCD73" s="372"/>
      <c r="PCE73" s="372"/>
      <c r="PCF73" s="372"/>
      <c r="PCG73" s="372"/>
      <c r="PCH73" s="372"/>
      <c r="PCI73" s="372"/>
      <c r="PCJ73" s="372"/>
      <c r="PCK73" s="372"/>
      <c r="PCL73" s="372"/>
      <c r="PCM73" s="372"/>
      <c r="PCN73" s="372"/>
      <c r="PCO73" s="372"/>
      <c r="PCP73" s="372"/>
      <c r="PCQ73" s="372"/>
      <c r="PCR73" s="372"/>
      <c r="PCS73" s="372"/>
      <c r="PCT73" s="372"/>
      <c r="PCU73" s="372"/>
      <c r="PCV73" s="372"/>
      <c r="PCW73" s="372"/>
      <c r="PCX73" s="372"/>
      <c r="PCY73" s="372"/>
      <c r="PCZ73" s="373"/>
      <c r="PDA73" s="371"/>
      <c r="PDB73" s="372"/>
      <c r="PDC73" s="372"/>
      <c r="PDD73" s="372"/>
      <c r="PDE73" s="372"/>
      <c r="PDF73" s="372"/>
      <c r="PDG73" s="372"/>
      <c r="PDH73" s="372"/>
      <c r="PDI73" s="372"/>
      <c r="PDJ73" s="372"/>
      <c r="PDK73" s="372"/>
      <c r="PDL73" s="372"/>
      <c r="PDM73" s="372"/>
      <c r="PDN73" s="372"/>
      <c r="PDO73" s="372"/>
      <c r="PDP73" s="372"/>
      <c r="PDQ73" s="372"/>
      <c r="PDR73" s="372"/>
      <c r="PDS73" s="372"/>
      <c r="PDT73" s="372"/>
      <c r="PDU73" s="372"/>
      <c r="PDV73" s="372"/>
      <c r="PDW73" s="372"/>
      <c r="PDX73" s="372"/>
      <c r="PDY73" s="372"/>
      <c r="PDZ73" s="372"/>
      <c r="PEA73" s="372"/>
      <c r="PEB73" s="372"/>
      <c r="PEC73" s="372"/>
      <c r="PED73" s="373"/>
      <c r="PEE73" s="371"/>
      <c r="PEF73" s="372"/>
      <c r="PEG73" s="372"/>
      <c r="PEH73" s="372"/>
      <c r="PEI73" s="372"/>
      <c r="PEJ73" s="372"/>
      <c r="PEK73" s="372"/>
      <c r="PEL73" s="372"/>
      <c r="PEM73" s="372"/>
      <c r="PEN73" s="372"/>
      <c r="PEO73" s="372"/>
      <c r="PEP73" s="372"/>
      <c r="PEQ73" s="372"/>
      <c r="PER73" s="372"/>
      <c r="PES73" s="372"/>
      <c r="PET73" s="372"/>
      <c r="PEU73" s="372"/>
      <c r="PEV73" s="372"/>
      <c r="PEW73" s="372"/>
      <c r="PEX73" s="372"/>
      <c r="PEY73" s="372"/>
      <c r="PEZ73" s="372"/>
      <c r="PFA73" s="372"/>
      <c r="PFB73" s="372"/>
      <c r="PFC73" s="372"/>
      <c r="PFD73" s="372"/>
      <c r="PFE73" s="372"/>
      <c r="PFF73" s="372"/>
      <c r="PFG73" s="372"/>
      <c r="PFH73" s="373"/>
      <c r="PFI73" s="371"/>
      <c r="PFJ73" s="372"/>
      <c r="PFK73" s="372"/>
      <c r="PFL73" s="372"/>
      <c r="PFM73" s="372"/>
      <c r="PFN73" s="372"/>
      <c r="PFO73" s="372"/>
      <c r="PFP73" s="372"/>
      <c r="PFQ73" s="372"/>
      <c r="PFR73" s="372"/>
      <c r="PFS73" s="372"/>
      <c r="PFT73" s="372"/>
      <c r="PFU73" s="372"/>
      <c r="PFV73" s="372"/>
      <c r="PFW73" s="372"/>
      <c r="PFX73" s="372"/>
      <c r="PFY73" s="372"/>
      <c r="PFZ73" s="372"/>
      <c r="PGA73" s="372"/>
      <c r="PGB73" s="372"/>
      <c r="PGC73" s="372"/>
      <c r="PGD73" s="372"/>
      <c r="PGE73" s="372"/>
      <c r="PGF73" s="372"/>
      <c r="PGG73" s="372"/>
      <c r="PGH73" s="372"/>
      <c r="PGI73" s="372"/>
      <c r="PGJ73" s="372"/>
      <c r="PGK73" s="372"/>
      <c r="PGL73" s="373"/>
      <c r="PGM73" s="371"/>
      <c r="PGN73" s="372"/>
      <c r="PGO73" s="372"/>
      <c r="PGP73" s="372"/>
      <c r="PGQ73" s="372"/>
      <c r="PGR73" s="372"/>
      <c r="PGS73" s="372"/>
      <c r="PGT73" s="372"/>
      <c r="PGU73" s="372"/>
      <c r="PGV73" s="372"/>
      <c r="PGW73" s="372"/>
      <c r="PGX73" s="372"/>
      <c r="PGY73" s="372"/>
      <c r="PGZ73" s="372"/>
      <c r="PHA73" s="372"/>
      <c r="PHB73" s="372"/>
      <c r="PHC73" s="372"/>
      <c r="PHD73" s="372"/>
      <c r="PHE73" s="372"/>
      <c r="PHF73" s="372"/>
      <c r="PHG73" s="372"/>
      <c r="PHH73" s="372"/>
      <c r="PHI73" s="372"/>
      <c r="PHJ73" s="372"/>
      <c r="PHK73" s="372"/>
      <c r="PHL73" s="372"/>
      <c r="PHM73" s="372"/>
      <c r="PHN73" s="372"/>
      <c r="PHO73" s="372"/>
      <c r="PHP73" s="373"/>
      <c r="PHQ73" s="371"/>
      <c r="PHR73" s="372"/>
      <c r="PHS73" s="372"/>
      <c r="PHT73" s="372"/>
      <c r="PHU73" s="372"/>
      <c r="PHV73" s="372"/>
      <c r="PHW73" s="372"/>
      <c r="PHX73" s="372"/>
      <c r="PHY73" s="372"/>
      <c r="PHZ73" s="372"/>
      <c r="PIA73" s="372"/>
      <c r="PIB73" s="372"/>
      <c r="PIC73" s="372"/>
      <c r="PID73" s="372"/>
      <c r="PIE73" s="372"/>
      <c r="PIF73" s="372"/>
      <c r="PIG73" s="372"/>
      <c r="PIH73" s="372"/>
      <c r="PII73" s="372"/>
      <c r="PIJ73" s="372"/>
      <c r="PIK73" s="372"/>
      <c r="PIL73" s="372"/>
      <c r="PIM73" s="372"/>
      <c r="PIN73" s="372"/>
      <c r="PIO73" s="372"/>
      <c r="PIP73" s="372"/>
      <c r="PIQ73" s="372"/>
      <c r="PIR73" s="372"/>
      <c r="PIS73" s="372"/>
      <c r="PIT73" s="373"/>
      <c r="PIU73" s="371"/>
      <c r="PIV73" s="372"/>
      <c r="PIW73" s="372"/>
      <c r="PIX73" s="372"/>
      <c r="PIY73" s="372"/>
      <c r="PIZ73" s="372"/>
      <c r="PJA73" s="372"/>
      <c r="PJB73" s="372"/>
      <c r="PJC73" s="372"/>
      <c r="PJD73" s="372"/>
      <c r="PJE73" s="372"/>
      <c r="PJF73" s="372"/>
      <c r="PJG73" s="372"/>
      <c r="PJH73" s="372"/>
      <c r="PJI73" s="372"/>
      <c r="PJJ73" s="372"/>
      <c r="PJK73" s="372"/>
      <c r="PJL73" s="372"/>
      <c r="PJM73" s="372"/>
      <c r="PJN73" s="372"/>
      <c r="PJO73" s="372"/>
      <c r="PJP73" s="372"/>
      <c r="PJQ73" s="372"/>
      <c r="PJR73" s="372"/>
      <c r="PJS73" s="372"/>
      <c r="PJT73" s="372"/>
      <c r="PJU73" s="372"/>
      <c r="PJV73" s="372"/>
      <c r="PJW73" s="372"/>
      <c r="PJX73" s="373"/>
      <c r="PJY73" s="371"/>
      <c r="PJZ73" s="372"/>
      <c r="PKA73" s="372"/>
      <c r="PKB73" s="372"/>
      <c r="PKC73" s="372"/>
      <c r="PKD73" s="372"/>
      <c r="PKE73" s="372"/>
      <c r="PKF73" s="372"/>
      <c r="PKG73" s="372"/>
      <c r="PKH73" s="372"/>
      <c r="PKI73" s="372"/>
      <c r="PKJ73" s="372"/>
      <c r="PKK73" s="372"/>
      <c r="PKL73" s="372"/>
      <c r="PKM73" s="372"/>
      <c r="PKN73" s="372"/>
      <c r="PKO73" s="372"/>
      <c r="PKP73" s="372"/>
      <c r="PKQ73" s="372"/>
      <c r="PKR73" s="372"/>
      <c r="PKS73" s="372"/>
      <c r="PKT73" s="372"/>
      <c r="PKU73" s="372"/>
      <c r="PKV73" s="372"/>
      <c r="PKW73" s="372"/>
      <c r="PKX73" s="372"/>
      <c r="PKY73" s="372"/>
      <c r="PKZ73" s="372"/>
      <c r="PLA73" s="372"/>
      <c r="PLB73" s="373"/>
      <c r="PLC73" s="371"/>
      <c r="PLD73" s="372"/>
      <c r="PLE73" s="372"/>
      <c r="PLF73" s="372"/>
      <c r="PLG73" s="372"/>
      <c r="PLH73" s="372"/>
      <c r="PLI73" s="372"/>
      <c r="PLJ73" s="372"/>
      <c r="PLK73" s="372"/>
      <c r="PLL73" s="372"/>
      <c r="PLM73" s="372"/>
      <c r="PLN73" s="372"/>
      <c r="PLO73" s="372"/>
      <c r="PLP73" s="372"/>
      <c r="PLQ73" s="372"/>
      <c r="PLR73" s="372"/>
      <c r="PLS73" s="372"/>
      <c r="PLT73" s="372"/>
      <c r="PLU73" s="372"/>
      <c r="PLV73" s="372"/>
      <c r="PLW73" s="372"/>
      <c r="PLX73" s="372"/>
      <c r="PLY73" s="372"/>
      <c r="PLZ73" s="372"/>
      <c r="PMA73" s="372"/>
      <c r="PMB73" s="372"/>
      <c r="PMC73" s="372"/>
      <c r="PMD73" s="372"/>
      <c r="PME73" s="372"/>
      <c r="PMF73" s="373"/>
      <c r="PMG73" s="371"/>
      <c r="PMH73" s="372"/>
      <c r="PMI73" s="372"/>
      <c r="PMJ73" s="372"/>
      <c r="PMK73" s="372"/>
      <c r="PML73" s="372"/>
      <c r="PMM73" s="372"/>
      <c r="PMN73" s="372"/>
      <c r="PMO73" s="372"/>
      <c r="PMP73" s="372"/>
      <c r="PMQ73" s="372"/>
      <c r="PMR73" s="372"/>
      <c r="PMS73" s="372"/>
      <c r="PMT73" s="372"/>
      <c r="PMU73" s="372"/>
      <c r="PMV73" s="372"/>
      <c r="PMW73" s="372"/>
      <c r="PMX73" s="372"/>
      <c r="PMY73" s="372"/>
      <c r="PMZ73" s="372"/>
      <c r="PNA73" s="372"/>
      <c r="PNB73" s="372"/>
      <c r="PNC73" s="372"/>
      <c r="PND73" s="372"/>
      <c r="PNE73" s="372"/>
      <c r="PNF73" s="372"/>
      <c r="PNG73" s="372"/>
      <c r="PNH73" s="372"/>
      <c r="PNI73" s="372"/>
      <c r="PNJ73" s="373"/>
      <c r="PNK73" s="371"/>
      <c r="PNL73" s="372"/>
      <c r="PNM73" s="372"/>
      <c r="PNN73" s="372"/>
      <c r="PNO73" s="372"/>
      <c r="PNP73" s="372"/>
      <c r="PNQ73" s="372"/>
      <c r="PNR73" s="372"/>
      <c r="PNS73" s="372"/>
      <c r="PNT73" s="372"/>
      <c r="PNU73" s="372"/>
      <c r="PNV73" s="372"/>
      <c r="PNW73" s="372"/>
      <c r="PNX73" s="372"/>
      <c r="PNY73" s="372"/>
      <c r="PNZ73" s="372"/>
      <c r="POA73" s="372"/>
      <c r="POB73" s="372"/>
      <c r="POC73" s="372"/>
      <c r="POD73" s="372"/>
      <c r="POE73" s="372"/>
      <c r="POF73" s="372"/>
      <c r="POG73" s="372"/>
      <c r="POH73" s="372"/>
      <c r="POI73" s="372"/>
      <c r="POJ73" s="372"/>
      <c r="POK73" s="372"/>
      <c r="POL73" s="372"/>
      <c r="POM73" s="372"/>
      <c r="PON73" s="373"/>
      <c r="POO73" s="371"/>
      <c r="POP73" s="372"/>
      <c r="POQ73" s="372"/>
      <c r="POR73" s="372"/>
      <c r="POS73" s="372"/>
      <c r="POT73" s="372"/>
      <c r="POU73" s="372"/>
      <c r="POV73" s="372"/>
      <c r="POW73" s="372"/>
      <c r="POX73" s="372"/>
      <c r="POY73" s="372"/>
      <c r="POZ73" s="372"/>
      <c r="PPA73" s="372"/>
      <c r="PPB73" s="372"/>
      <c r="PPC73" s="372"/>
      <c r="PPD73" s="372"/>
      <c r="PPE73" s="372"/>
      <c r="PPF73" s="372"/>
      <c r="PPG73" s="372"/>
      <c r="PPH73" s="372"/>
      <c r="PPI73" s="372"/>
      <c r="PPJ73" s="372"/>
      <c r="PPK73" s="372"/>
      <c r="PPL73" s="372"/>
      <c r="PPM73" s="372"/>
      <c r="PPN73" s="372"/>
      <c r="PPO73" s="372"/>
      <c r="PPP73" s="372"/>
      <c r="PPQ73" s="372"/>
      <c r="PPR73" s="373"/>
      <c r="PPS73" s="371"/>
      <c r="PPT73" s="372"/>
      <c r="PPU73" s="372"/>
      <c r="PPV73" s="372"/>
      <c r="PPW73" s="372"/>
      <c r="PPX73" s="372"/>
      <c r="PPY73" s="372"/>
      <c r="PPZ73" s="372"/>
      <c r="PQA73" s="372"/>
      <c r="PQB73" s="372"/>
      <c r="PQC73" s="372"/>
      <c r="PQD73" s="372"/>
      <c r="PQE73" s="372"/>
      <c r="PQF73" s="372"/>
      <c r="PQG73" s="372"/>
      <c r="PQH73" s="372"/>
      <c r="PQI73" s="372"/>
      <c r="PQJ73" s="372"/>
      <c r="PQK73" s="372"/>
      <c r="PQL73" s="372"/>
      <c r="PQM73" s="372"/>
      <c r="PQN73" s="372"/>
      <c r="PQO73" s="372"/>
      <c r="PQP73" s="372"/>
      <c r="PQQ73" s="372"/>
      <c r="PQR73" s="372"/>
      <c r="PQS73" s="372"/>
      <c r="PQT73" s="372"/>
      <c r="PQU73" s="372"/>
      <c r="PQV73" s="373"/>
      <c r="PQW73" s="371"/>
      <c r="PQX73" s="372"/>
      <c r="PQY73" s="372"/>
      <c r="PQZ73" s="372"/>
      <c r="PRA73" s="372"/>
      <c r="PRB73" s="372"/>
      <c r="PRC73" s="372"/>
      <c r="PRD73" s="372"/>
      <c r="PRE73" s="372"/>
      <c r="PRF73" s="372"/>
      <c r="PRG73" s="372"/>
      <c r="PRH73" s="372"/>
      <c r="PRI73" s="372"/>
      <c r="PRJ73" s="372"/>
      <c r="PRK73" s="372"/>
      <c r="PRL73" s="372"/>
      <c r="PRM73" s="372"/>
      <c r="PRN73" s="372"/>
      <c r="PRO73" s="372"/>
      <c r="PRP73" s="372"/>
      <c r="PRQ73" s="372"/>
      <c r="PRR73" s="372"/>
      <c r="PRS73" s="372"/>
      <c r="PRT73" s="372"/>
      <c r="PRU73" s="372"/>
      <c r="PRV73" s="372"/>
      <c r="PRW73" s="372"/>
      <c r="PRX73" s="372"/>
      <c r="PRY73" s="372"/>
      <c r="PRZ73" s="373"/>
      <c r="PSA73" s="371"/>
      <c r="PSB73" s="372"/>
      <c r="PSC73" s="372"/>
      <c r="PSD73" s="372"/>
      <c r="PSE73" s="372"/>
      <c r="PSF73" s="372"/>
      <c r="PSG73" s="372"/>
      <c r="PSH73" s="372"/>
      <c r="PSI73" s="372"/>
      <c r="PSJ73" s="372"/>
      <c r="PSK73" s="372"/>
      <c r="PSL73" s="372"/>
      <c r="PSM73" s="372"/>
      <c r="PSN73" s="372"/>
      <c r="PSO73" s="372"/>
      <c r="PSP73" s="372"/>
      <c r="PSQ73" s="372"/>
      <c r="PSR73" s="372"/>
      <c r="PSS73" s="372"/>
      <c r="PST73" s="372"/>
      <c r="PSU73" s="372"/>
      <c r="PSV73" s="372"/>
      <c r="PSW73" s="372"/>
      <c r="PSX73" s="372"/>
      <c r="PSY73" s="372"/>
      <c r="PSZ73" s="372"/>
      <c r="PTA73" s="372"/>
      <c r="PTB73" s="372"/>
      <c r="PTC73" s="372"/>
      <c r="PTD73" s="373"/>
      <c r="PTE73" s="371"/>
      <c r="PTF73" s="372"/>
      <c r="PTG73" s="372"/>
      <c r="PTH73" s="372"/>
      <c r="PTI73" s="372"/>
      <c r="PTJ73" s="372"/>
      <c r="PTK73" s="372"/>
      <c r="PTL73" s="372"/>
      <c r="PTM73" s="372"/>
      <c r="PTN73" s="372"/>
      <c r="PTO73" s="372"/>
      <c r="PTP73" s="372"/>
      <c r="PTQ73" s="372"/>
      <c r="PTR73" s="372"/>
      <c r="PTS73" s="372"/>
      <c r="PTT73" s="372"/>
      <c r="PTU73" s="372"/>
      <c r="PTV73" s="372"/>
      <c r="PTW73" s="372"/>
      <c r="PTX73" s="372"/>
      <c r="PTY73" s="372"/>
      <c r="PTZ73" s="372"/>
      <c r="PUA73" s="372"/>
      <c r="PUB73" s="372"/>
      <c r="PUC73" s="372"/>
      <c r="PUD73" s="372"/>
      <c r="PUE73" s="372"/>
      <c r="PUF73" s="372"/>
      <c r="PUG73" s="372"/>
      <c r="PUH73" s="373"/>
      <c r="PUI73" s="371"/>
      <c r="PUJ73" s="372"/>
      <c r="PUK73" s="372"/>
      <c r="PUL73" s="372"/>
      <c r="PUM73" s="372"/>
      <c r="PUN73" s="372"/>
      <c r="PUO73" s="372"/>
      <c r="PUP73" s="372"/>
      <c r="PUQ73" s="372"/>
      <c r="PUR73" s="372"/>
      <c r="PUS73" s="372"/>
      <c r="PUT73" s="372"/>
      <c r="PUU73" s="372"/>
      <c r="PUV73" s="372"/>
      <c r="PUW73" s="372"/>
      <c r="PUX73" s="372"/>
      <c r="PUY73" s="372"/>
      <c r="PUZ73" s="372"/>
      <c r="PVA73" s="372"/>
      <c r="PVB73" s="372"/>
      <c r="PVC73" s="372"/>
      <c r="PVD73" s="372"/>
      <c r="PVE73" s="372"/>
      <c r="PVF73" s="372"/>
      <c r="PVG73" s="372"/>
      <c r="PVH73" s="372"/>
      <c r="PVI73" s="372"/>
      <c r="PVJ73" s="372"/>
      <c r="PVK73" s="372"/>
      <c r="PVL73" s="373"/>
      <c r="PVM73" s="371"/>
      <c r="PVN73" s="372"/>
      <c r="PVO73" s="372"/>
      <c r="PVP73" s="372"/>
      <c r="PVQ73" s="372"/>
      <c r="PVR73" s="372"/>
      <c r="PVS73" s="372"/>
      <c r="PVT73" s="372"/>
      <c r="PVU73" s="372"/>
      <c r="PVV73" s="372"/>
      <c r="PVW73" s="372"/>
      <c r="PVX73" s="372"/>
      <c r="PVY73" s="372"/>
      <c r="PVZ73" s="372"/>
      <c r="PWA73" s="372"/>
      <c r="PWB73" s="372"/>
      <c r="PWC73" s="372"/>
      <c r="PWD73" s="372"/>
      <c r="PWE73" s="372"/>
      <c r="PWF73" s="372"/>
      <c r="PWG73" s="372"/>
      <c r="PWH73" s="372"/>
      <c r="PWI73" s="372"/>
      <c r="PWJ73" s="372"/>
      <c r="PWK73" s="372"/>
      <c r="PWL73" s="372"/>
      <c r="PWM73" s="372"/>
      <c r="PWN73" s="372"/>
      <c r="PWO73" s="372"/>
      <c r="PWP73" s="373"/>
      <c r="PWQ73" s="371"/>
      <c r="PWR73" s="372"/>
      <c r="PWS73" s="372"/>
      <c r="PWT73" s="372"/>
      <c r="PWU73" s="372"/>
      <c r="PWV73" s="372"/>
      <c r="PWW73" s="372"/>
      <c r="PWX73" s="372"/>
      <c r="PWY73" s="372"/>
      <c r="PWZ73" s="372"/>
      <c r="PXA73" s="372"/>
      <c r="PXB73" s="372"/>
      <c r="PXC73" s="372"/>
      <c r="PXD73" s="372"/>
      <c r="PXE73" s="372"/>
      <c r="PXF73" s="372"/>
      <c r="PXG73" s="372"/>
      <c r="PXH73" s="372"/>
      <c r="PXI73" s="372"/>
      <c r="PXJ73" s="372"/>
      <c r="PXK73" s="372"/>
      <c r="PXL73" s="372"/>
      <c r="PXM73" s="372"/>
      <c r="PXN73" s="372"/>
      <c r="PXO73" s="372"/>
      <c r="PXP73" s="372"/>
      <c r="PXQ73" s="372"/>
      <c r="PXR73" s="372"/>
      <c r="PXS73" s="372"/>
      <c r="PXT73" s="373"/>
      <c r="PXU73" s="371"/>
      <c r="PXV73" s="372"/>
      <c r="PXW73" s="372"/>
      <c r="PXX73" s="372"/>
      <c r="PXY73" s="372"/>
      <c r="PXZ73" s="372"/>
      <c r="PYA73" s="372"/>
      <c r="PYB73" s="372"/>
      <c r="PYC73" s="372"/>
      <c r="PYD73" s="372"/>
      <c r="PYE73" s="372"/>
      <c r="PYF73" s="372"/>
      <c r="PYG73" s="372"/>
      <c r="PYH73" s="372"/>
      <c r="PYI73" s="372"/>
      <c r="PYJ73" s="372"/>
      <c r="PYK73" s="372"/>
      <c r="PYL73" s="372"/>
      <c r="PYM73" s="372"/>
      <c r="PYN73" s="372"/>
      <c r="PYO73" s="372"/>
      <c r="PYP73" s="372"/>
      <c r="PYQ73" s="372"/>
      <c r="PYR73" s="372"/>
      <c r="PYS73" s="372"/>
      <c r="PYT73" s="372"/>
      <c r="PYU73" s="372"/>
      <c r="PYV73" s="372"/>
      <c r="PYW73" s="372"/>
      <c r="PYX73" s="373"/>
      <c r="PYY73" s="371"/>
      <c r="PYZ73" s="372"/>
      <c r="PZA73" s="372"/>
      <c r="PZB73" s="372"/>
      <c r="PZC73" s="372"/>
      <c r="PZD73" s="372"/>
      <c r="PZE73" s="372"/>
      <c r="PZF73" s="372"/>
      <c r="PZG73" s="372"/>
      <c r="PZH73" s="372"/>
      <c r="PZI73" s="372"/>
      <c r="PZJ73" s="372"/>
      <c r="PZK73" s="372"/>
      <c r="PZL73" s="372"/>
      <c r="PZM73" s="372"/>
      <c r="PZN73" s="372"/>
      <c r="PZO73" s="372"/>
      <c r="PZP73" s="372"/>
      <c r="PZQ73" s="372"/>
      <c r="PZR73" s="372"/>
      <c r="PZS73" s="372"/>
      <c r="PZT73" s="372"/>
      <c r="PZU73" s="372"/>
      <c r="PZV73" s="372"/>
      <c r="PZW73" s="372"/>
      <c r="PZX73" s="372"/>
      <c r="PZY73" s="372"/>
      <c r="PZZ73" s="372"/>
      <c r="QAA73" s="372"/>
      <c r="QAB73" s="373"/>
      <c r="QAC73" s="371"/>
      <c r="QAD73" s="372"/>
      <c r="QAE73" s="372"/>
      <c r="QAF73" s="372"/>
      <c r="QAG73" s="372"/>
      <c r="QAH73" s="372"/>
      <c r="QAI73" s="372"/>
      <c r="QAJ73" s="372"/>
      <c r="QAK73" s="372"/>
      <c r="QAL73" s="372"/>
      <c r="QAM73" s="372"/>
      <c r="QAN73" s="372"/>
      <c r="QAO73" s="372"/>
      <c r="QAP73" s="372"/>
      <c r="QAQ73" s="372"/>
      <c r="QAR73" s="372"/>
      <c r="QAS73" s="372"/>
      <c r="QAT73" s="372"/>
      <c r="QAU73" s="372"/>
      <c r="QAV73" s="372"/>
      <c r="QAW73" s="372"/>
      <c r="QAX73" s="372"/>
      <c r="QAY73" s="372"/>
      <c r="QAZ73" s="372"/>
      <c r="QBA73" s="372"/>
      <c r="QBB73" s="372"/>
      <c r="QBC73" s="372"/>
      <c r="QBD73" s="372"/>
      <c r="QBE73" s="372"/>
      <c r="QBF73" s="373"/>
      <c r="QBG73" s="371"/>
      <c r="QBH73" s="372"/>
      <c r="QBI73" s="372"/>
      <c r="QBJ73" s="372"/>
      <c r="QBK73" s="372"/>
      <c r="QBL73" s="372"/>
      <c r="QBM73" s="372"/>
      <c r="QBN73" s="372"/>
      <c r="QBO73" s="372"/>
      <c r="QBP73" s="372"/>
      <c r="QBQ73" s="372"/>
      <c r="QBR73" s="372"/>
      <c r="QBS73" s="372"/>
      <c r="QBT73" s="372"/>
      <c r="QBU73" s="372"/>
      <c r="QBV73" s="372"/>
      <c r="QBW73" s="372"/>
      <c r="QBX73" s="372"/>
      <c r="QBY73" s="372"/>
      <c r="QBZ73" s="372"/>
      <c r="QCA73" s="372"/>
      <c r="QCB73" s="372"/>
      <c r="QCC73" s="372"/>
      <c r="QCD73" s="372"/>
      <c r="QCE73" s="372"/>
      <c r="QCF73" s="372"/>
      <c r="QCG73" s="372"/>
      <c r="QCH73" s="372"/>
      <c r="QCI73" s="372"/>
      <c r="QCJ73" s="373"/>
      <c r="QCK73" s="371"/>
      <c r="QCL73" s="372"/>
      <c r="QCM73" s="372"/>
      <c r="QCN73" s="372"/>
      <c r="QCO73" s="372"/>
      <c r="QCP73" s="372"/>
      <c r="QCQ73" s="372"/>
      <c r="QCR73" s="372"/>
      <c r="QCS73" s="372"/>
      <c r="QCT73" s="372"/>
      <c r="QCU73" s="372"/>
      <c r="QCV73" s="372"/>
      <c r="QCW73" s="372"/>
      <c r="QCX73" s="372"/>
      <c r="QCY73" s="372"/>
      <c r="QCZ73" s="372"/>
      <c r="QDA73" s="372"/>
      <c r="QDB73" s="372"/>
      <c r="QDC73" s="372"/>
      <c r="QDD73" s="372"/>
      <c r="QDE73" s="372"/>
      <c r="QDF73" s="372"/>
      <c r="QDG73" s="372"/>
      <c r="QDH73" s="372"/>
      <c r="QDI73" s="372"/>
      <c r="QDJ73" s="372"/>
      <c r="QDK73" s="372"/>
      <c r="QDL73" s="372"/>
      <c r="QDM73" s="372"/>
      <c r="QDN73" s="373"/>
      <c r="QDO73" s="371"/>
      <c r="QDP73" s="372"/>
      <c r="QDQ73" s="372"/>
      <c r="QDR73" s="372"/>
      <c r="QDS73" s="372"/>
      <c r="QDT73" s="372"/>
      <c r="QDU73" s="372"/>
      <c r="QDV73" s="372"/>
      <c r="QDW73" s="372"/>
      <c r="QDX73" s="372"/>
      <c r="QDY73" s="372"/>
      <c r="QDZ73" s="372"/>
      <c r="QEA73" s="372"/>
      <c r="QEB73" s="372"/>
      <c r="QEC73" s="372"/>
      <c r="QED73" s="372"/>
      <c r="QEE73" s="372"/>
      <c r="QEF73" s="372"/>
      <c r="QEG73" s="372"/>
      <c r="QEH73" s="372"/>
      <c r="QEI73" s="372"/>
      <c r="QEJ73" s="372"/>
      <c r="QEK73" s="372"/>
      <c r="QEL73" s="372"/>
      <c r="QEM73" s="372"/>
      <c r="QEN73" s="372"/>
      <c r="QEO73" s="372"/>
      <c r="QEP73" s="372"/>
      <c r="QEQ73" s="372"/>
      <c r="QER73" s="373"/>
      <c r="QES73" s="371"/>
      <c r="QET73" s="372"/>
      <c r="QEU73" s="372"/>
      <c r="QEV73" s="372"/>
      <c r="QEW73" s="372"/>
      <c r="QEX73" s="372"/>
      <c r="QEY73" s="372"/>
      <c r="QEZ73" s="372"/>
      <c r="QFA73" s="372"/>
      <c r="QFB73" s="372"/>
      <c r="QFC73" s="372"/>
      <c r="QFD73" s="372"/>
      <c r="QFE73" s="372"/>
      <c r="QFF73" s="372"/>
      <c r="QFG73" s="372"/>
      <c r="QFH73" s="372"/>
      <c r="QFI73" s="372"/>
      <c r="QFJ73" s="372"/>
      <c r="QFK73" s="372"/>
      <c r="QFL73" s="372"/>
      <c r="QFM73" s="372"/>
      <c r="QFN73" s="372"/>
      <c r="QFO73" s="372"/>
      <c r="QFP73" s="372"/>
      <c r="QFQ73" s="372"/>
      <c r="QFR73" s="372"/>
      <c r="QFS73" s="372"/>
      <c r="QFT73" s="372"/>
      <c r="QFU73" s="372"/>
      <c r="QFV73" s="373"/>
      <c r="QFW73" s="371"/>
      <c r="QFX73" s="372"/>
      <c r="QFY73" s="372"/>
      <c r="QFZ73" s="372"/>
      <c r="QGA73" s="372"/>
      <c r="QGB73" s="372"/>
      <c r="QGC73" s="372"/>
      <c r="QGD73" s="372"/>
      <c r="QGE73" s="372"/>
      <c r="QGF73" s="372"/>
      <c r="QGG73" s="372"/>
      <c r="QGH73" s="372"/>
      <c r="QGI73" s="372"/>
      <c r="QGJ73" s="372"/>
      <c r="QGK73" s="372"/>
      <c r="QGL73" s="372"/>
      <c r="QGM73" s="372"/>
      <c r="QGN73" s="372"/>
      <c r="QGO73" s="372"/>
      <c r="QGP73" s="372"/>
      <c r="QGQ73" s="372"/>
      <c r="QGR73" s="372"/>
      <c r="QGS73" s="372"/>
      <c r="QGT73" s="372"/>
      <c r="QGU73" s="372"/>
      <c r="QGV73" s="372"/>
      <c r="QGW73" s="372"/>
      <c r="QGX73" s="372"/>
      <c r="QGY73" s="372"/>
      <c r="QGZ73" s="373"/>
      <c r="QHA73" s="371"/>
      <c r="QHB73" s="372"/>
      <c r="QHC73" s="372"/>
      <c r="QHD73" s="372"/>
      <c r="QHE73" s="372"/>
      <c r="QHF73" s="372"/>
      <c r="QHG73" s="372"/>
      <c r="QHH73" s="372"/>
      <c r="QHI73" s="372"/>
      <c r="QHJ73" s="372"/>
      <c r="QHK73" s="372"/>
      <c r="QHL73" s="372"/>
      <c r="QHM73" s="372"/>
      <c r="QHN73" s="372"/>
      <c r="QHO73" s="372"/>
      <c r="QHP73" s="372"/>
      <c r="QHQ73" s="372"/>
      <c r="QHR73" s="372"/>
      <c r="QHS73" s="372"/>
      <c r="QHT73" s="372"/>
      <c r="QHU73" s="372"/>
      <c r="QHV73" s="372"/>
      <c r="QHW73" s="372"/>
      <c r="QHX73" s="372"/>
      <c r="QHY73" s="372"/>
      <c r="QHZ73" s="372"/>
      <c r="QIA73" s="372"/>
      <c r="QIB73" s="372"/>
      <c r="QIC73" s="372"/>
      <c r="QID73" s="373"/>
      <c r="QIE73" s="371"/>
      <c r="QIF73" s="372"/>
      <c r="QIG73" s="372"/>
      <c r="QIH73" s="372"/>
      <c r="QII73" s="372"/>
      <c r="QIJ73" s="372"/>
      <c r="QIK73" s="372"/>
      <c r="QIL73" s="372"/>
      <c r="QIM73" s="372"/>
      <c r="QIN73" s="372"/>
      <c r="QIO73" s="372"/>
      <c r="QIP73" s="372"/>
      <c r="QIQ73" s="372"/>
      <c r="QIR73" s="372"/>
      <c r="QIS73" s="372"/>
      <c r="QIT73" s="372"/>
      <c r="QIU73" s="372"/>
      <c r="QIV73" s="372"/>
      <c r="QIW73" s="372"/>
      <c r="QIX73" s="372"/>
      <c r="QIY73" s="372"/>
      <c r="QIZ73" s="372"/>
      <c r="QJA73" s="372"/>
      <c r="QJB73" s="372"/>
      <c r="QJC73" s="372"/>
      <c r="QJD73" s="372"/>
      <c r="QJE73" s="372"/>
      <c r="QJF73" s="372"/>
      <c r="QJG73" s="372"/>
      <c r="QJH73" s="373"/>
      <c r="QJI73" s="371"/>
      <c r="QJJ73" s="372"/>
      <c r="QJK73" s="372"/>
      <c r="QJL73" s="372"/>
      <c r="QJM73" s="372"/>
      <c r="QJN73" s="372"/>
      <c r="QJO73" s="372"/>
      <c r="QJP73" s="372"/>
      <c r="QJQ73" s="372"/>
      <c r="QJR73" s="372"/>
      <c r="QJS73" s="372"/>
      <c r="QJT73" s="372"/>
      <c r="QJU73" s="372"/>
      <c r="QJV73" s="372"/>
      <c r="QJW73" s="372"/>
      <c r="QJX73" s="372"/>
      <c r="QJY73" s="372"/>
      <c r="QJZ73" s="372"/>
      <c r="QKA73" s="372"/>
      <c r="QKB73" s="372"/>
      <c r="QKC73" s="372"/>
      <c r="QKD73" s="372"/>
      <c r="QKE73" s="372"/>
      <c r="QKF73" s="372"/>
      <c r="QKG73" s="372"/>
      <c r="QKH73" s="372"/>
      <c r="QKI73" s="372"/>
      <c r="QKJ73" s="372"/>
      <c r="QKK73" s="372"/>
      <c r="QKL73" s="373"/>
      <c r="QKM73" s="371"/>
      <c r="QKN73" s="372"/>
      <c r="QKO73" s="372"/>
      <c r="QKP73" s="372"/>
      <c r="QKQ73" s="372"/>
      <c r="QKR73" s="372"/>
      <c r="QKS73" s="372"/>
      <c r="QKT73" s="372"/>
      <c r="QKU73" s="372"/>
      <c r="QKV73" s="372"/>
      <c r="QKW73" s="372"/>
      <c r="QKX73" s="372"/>
      <c r="QKY73" s="372"/>
      <c r="QKZ73" s="372"/>
      <c r="QLA73" s="372"/>
      <c r="QLB73" s="372"/>
      <c r="QLC73" s="372"/>
      <c r="QLD73" s="372"/>
      <c r="QLE73" s="372"/>
      <c r="QLF73" s="372"/>
      <c r="QLG73" s="372"/>
      <c r="QLH73" s="372"/>
      <c r="QLI73" s="372"/>
      <c r="QLJ73" s="372"/>
      <c r="QLK73" s="372"/>
      <c r="QLL73" s="372"/>
      <c r="QLM73" s="372"/>
      <c r="QLN73" s="372"/>
      <c r="QLO73" s="372"/>
      <c r="QLP73" s="373"/>
      <c r="QLQ73" s="371"/>
      <c r="QLR73" s="372"/>
      <c r="QLS73" s="372"/>
      <c r="QLT73" s="372"/>
      <c r="QLU73" s="372"/>
      <c r="QLV73" s="372"/>
      <c r="QLW73" s="372"/>
      <c r="QLX73" s="372"/>
      <c r="QLY73" s="372"/>
      <c r="QLZ73" s="372"/>
      <c r="QMA73" s="372"/>
      <c r="QMB73" s="372"/>
      <c r="QMC73" s="372"/>
      <c r="QMD73" s="372"/>
      <c r="QME73" s="372"/>
      <c r="QMF73" s="372"/>
      <c r="QMG73" s="372"/>
      <c r="QMH73" s="372"/>
      <c r="QMI73" s="372"/>
      <c r="QMJ73" s="372"/>
      <c r="QMK73" s="372"/>
      <c r="QML73" s="372"/>
      <c r="QMM73" s="372"/>
      <c r="QMN73" s="372"/>
      <c r="QMO73" s="372"/>
      <c r="QMP73" s="372"/>
      <c r="QMQ73" s="372"/>
      <c r="QMR73" s="372"/>
      <c r="QMS73" s="372"/>
      <c r="QMT73" s="373"/>
      <c r="QMU73" s="371"/>
      <c r="QMV73" s="372"/>
      <c r="QMW73" s="372"/>
      <c r="QMX73" s="372"/>
      <c r="QMY73" s="372"/>
      <c r="QMZ73" s="372"/>
      <c r="QNA73" s="372"/>
      <c r="QNB73" s="372"/>
      <c r="QNC73" s="372"/>
      <c r="QND73" s="372"/>
      <c r="QNE73" s="372"/>
      <c r="QNF73" s="372"/>
      <c r="QNG73" s="372"/>
      <c r="QNH73" s="372"/>
      <c r="QNI73" s="372"/>
      <c r="QNJ73" s="372"/>
      <c r="QNK73" s="372"/>
      <c r="QNL73" s="372"/>
      <c r="QNM73" s="372"/>
      <c r="QNN73" s="372"/>
      <c r="QNO73" s="372"/>
      <c r="QNP73" s="372"/>
      <c r="QNQ73" s="372"/>
      <c r="QNR73" s="372"/>
      <c r="QNS73" s="372"/>
      <c r="QNT73" s="372"/>
      <c r="QNU73" s="372"/>
      <c r="QNV73" s="372"/>
      <c r="QNW73" s="372"/>
      <c r="QNX73" s="373"/>
      <c r="QNY73" s="371"/>
      <c r="QNZ73" s="372"/>
      <c r="QOA73" s="372"/>
      <c r="QOB73" s="372"/>
      <c r="QOC73" s="372"/>
      <c r="QOD73" s="372"/>
      <c r="QOE73" s="372"/>
      <c r="QOF73" s="372"/>
      <c r="QOG73" s="372"/>
      <c r="QOH73" s="372"/>
      <c r="QOI73" s="372"/>
      <c r="QOJ73" s="372"/>
      <c r="QOK73" s="372"/>
      <c r="QOL73" s="372"/>
      <c r="QOM73" s="372"/>
      <c r="QON73" s="372"/>
      <c r="QOO73" s="372"/>
      <c r="QOP73" s="372"/>
      <c r="QOQ73" s="372"/>
      <c r="QOR73" s="372"/>
      <c r="QOS73" s="372"/>
      <c r="QOT73" s="372"/>
      <c r="QOU73" s="372"/>
      <c r="QOV73" s="372"/>
      <c r="QOW73" s="372"/>
      <c r="QOX73" s="372"/>
      <c r="QOY73" s="372"/>
      <c r="QOZ73" s="372"/>
      <c r="QPA73" s="372"/>
      <c r="QPB73" s="373"/>
      <c r="QPC73" s="371"/>
      <c r="QPD73" s="372"/>
      <c r="QPE73" s="372"/>
      <c r="QPF73" s="372"/>
      <c r="QPG73" s="372"/>
      <c r="QPH73" s="372"/>
      <c r="QPI73" s="372"/>
      <c r="QPJ73" s="372"/>
      <c r="QPK73" s="372"/>
      <c r="QPL73" s="372"/>
      <c r="QPM73" s="372"/>
      <c r="QPN73" s="372"/>
      <c r="QPO73" s="372"/>
      <c r="QPP73" s="372"/>
      <c r="QPQ73" s="372"/>
      <c r="QPR73" s="372"/>
      <c r="QPS73" s="372"/>
      <c r="QPT73" s="372"/>
      <c r="QPU73" s="372"/>
      <c r="QPV73" s="372"/>
      <c r="QPW73" s="372"/>
      <c r="QPX73" s="372"/>
      <c r="QPY73" s="372"/>
      <c r="QPZ73" s="372"/>
      <c r="QQA73" s="372"/>
      <c r="QQB73" s="372"/>
      <c r="QQC73" s="372"/>
      <c r="QQD73" s="372"/>
      <c r="QQE73" s="372"/>
      <c r="QQF73" s="373"/>
      <c r="QQG73" s="371"/>
      <c r="QQH73" s="372"/>
      <c r="QQI73" s="372"/>
      <c r="QQJ73" s="372"/>
      <c r="QQK73" s="372"/>
      <c r="QQL73" s="372"/>
      <c r="QQM73" s="372"/>
      <c r="QQN73" s="372"/>
      <c r="QQO73" s="372"/>
      <c r="QQP73" s="372"/>
      <c r="QQQ73" s="372"/>
      <c r="QQR73" s="372"/>
      <c r="QQS73" s="372"/>
      <c r="QQT73" s="372"/>
      <c r="QQU73" s="372"/>
      <c r="QQV73" s="372"/>
      <c r="QQW73" s="372"/>
      <c r="QQX73" s="372"/>
      <c r="QQY73" s="372"/>
      <c r="QQZ73" s="372"/>
      <c r="QRA73" s="372"/>
      <c r="QRB73" s="372"/>
      <c r="QRC73" s="372"/>
      <c r="QRD73" s="372"/>
      <c r="QRE73" s="372"/>
      <c r="QRF73" s="372"/>
      <c r="QRG73" s="372"/>
      <c r="QRH73" s="372"/>
      <c r="QRI73" s="372"/>
      <c r="QRJ73" s="373"/>
      <c r="QRK73" s="371"/>
      <c r="QRL73" s="372"/>
      <c r="QRM73" s="372"/>
      <c r="QRN73" s="372"/>
      <c r="QRO73" s="372"/>
      <c r="QRP73" s="372"/>
      <c r="QRQ73" s="372"/>
      <c r="QRR73" s="372"/>
      <c r="QRS73" s="372"/>
      <c r="QRT73" s="372"/>
      <c r="QRU73" s="372"/>
      <c r="QRV73" s="372"/>
      <c r="QRW73" s="372"/>
      <c r="QRX73" s="372"/>
      <c r="QRY73" s="372"/>
      <c r="QRZ73" s="372"/>
      <c r="QSA73" s="372"/>
      <c r="QSB73" s="372"/>
      <c r="QSC73" s="372"/>
      <c r="QSD73" s="372"/>
      <c r="QSE73" s="372"/>
      <c r="QSF73" s="372"/>
      <c r="QSG73" s="372"/>
      <c r="QSH73" s="372"/>
      <c r="QSI73" s="372"/>
      <c r="QSJ73" s="372"/>
      <c r="QSK73" s="372"/>
      <c r="QSL73" s="372"/>
      <c r="QSM73" s="372"/>
      <c r="QSN73" s="373"/>
      <c r="QSO73" s="371"/>
      <c r="QSP73" s="372"/>
      <c r="QSQ73" s="372"/>
      <c r="QSR73" s="372"/>
      <c r="QSS73" s="372"/>
      <c r="QST73" s="372"/>
      <c r="QSU73" s="372"/>
      <c r="QSV73" s="372"/>
      <c r="QSW73" s="372"/>
      <c r="QSX73" s="372"/>
      <c r="QSY73" s="372"/>
      <c r="QSZ73" s="372"/>
      <c r="QTA73" s="372"/>
      <c r="QTB73" s="372"/>
      <c r="QTC73" s="372"/>
      <c r="QTD73" s="372"/>
      <c r="QTE73" s="372"/>
      <c r="QTF73" s="372"/>
      <c r="QTG73" s="372"/>
      <c r="QTH73" s="372"/>
      <c r="QTI73" s="372"/>
      <c r="QTJ73" s="372"/>
      <c r="QTK73" s="372"/>
      <c r="QTL73" s="372"/>
      <c r="QTM73" s="372"/>
      <c r="QTN73" s="372"/>
      <c r="QTO73" s="372"/>
      <c r="QTP73" s="372"/>
      <c r="QTQ73" s="372"/>
      <c r="QTR73" s="373"/>
      <c r="QTS73" s="371"/>
      <c r="QTT73" s="372"/>
      <c r="QTU73" s="372"/>
      <c r="QTV73" s="372"/>
      <c r="QTW73" s="372"/>
      <c r="QTX73" s="372"/>
      <c r="QTY73" s="372"/>
      <c r="QTZ73" s="372"/>
      <c r="QUA73" s="372"/>
      <c r="QUB73" s="372"/>
      <c r="QUC73" s="372"/>
      <c r="QUD73" s="372"/>
      <c r="QUE73" s="372"/>
      <c r="QUF73" s="372"/>
      <c r="QUG73" s="372"/>
      <c r="QUH73" s="372"/>
      <c r="QUI73" s="372"/>
      <c r="QUJ73" s="372"/>
      <c r="QUK73" s="372"/>
      <c r="QUL73" s="372"/>
      <c r="QUM73" s="372"/>
      <c r="QUN73" s="372"/>
      <c r="QUO73" s="372"/>
      <c r="QUP73" s="372"/>
      <c r="QUQ73" s="372"/>
      <c r="QUR73" s="372"/>
      <c r="QUS73" s="372"/>
      <c r="QUT73" s="372"/>
      <c r="QUU73" s="372"/>
      <c r="QUV73" s="373"/>
      <c r="QUW73" s="371"/>
      <c r="QUX73" s="372"/>
      <c r="QUY73" s="372"/>
      <c r="QUZ73" s="372"/>
      <c r="QVA73" s="372"/>
      <c r="QVB73" s="372"/>
      <c r="QVC73" s="372"/>
      <c r="QVD73" s="372"/>
      <c r="QVE73" s="372"/>
      <c r="QVF73" s="372"/>
      <c r="QVG73" s="372"/>
      <c r="QVH73" s="372"/>
      <c r="QVI73" s="372"/>
      <c r="QVJ73" s="372"/>
      <c r="QVK73" s="372"/>
      <c r="QVL73" s="372"/>
      <c r="QVM73" s="372"/>
      <c r="QVN73" s="372"/>
      <c r="QVO73" s="372"/>
      <c r="QVP73" s="372"/>
      <c r="QVQ73" s="372"/>
      <c r="QVR73" s="372"/>
      <c r="QVS73" s="372"/>
      <c r="QVT73" s="372"/>
      <c r="QVU73" s="372"/>
      <c r="QVV73" s="372"/>
      <c r="QVW73" s="372"/>
      <c r="QVX73" s="372"/>
      <c r="QVY73" s="372"/>
      <c r="QVZ73" s="373"/>
      <c r="QWA73" s="371"/>
      <c r="QWB73" s="372"/>
      <c r="QWC73" s="372"/>
      <c r="QWD73" s="372"/>
      <c r="QWE73" s="372"/>
      <c r="QWF73" s="372"/>
      <c r="QWG73" s="372"/>
      <c r="QWH73" s="372"/>
      <c r="QWI73" s="372"/>
      <c r="QWJ73" s="372"/>
      <c r="QWK73" s="372"/>
      <c r="QWL73" s="372"/>
      <c r="QWM73" s="372"/>
      <c r="QWN73" s="372"/>
      <c r="QWO73" s="372"/>
      <c r="QWP73" s="372"/>
      <c r="QWQ73" s="372"/>
      <c r="QWR73" s="372"/>
      <c r="QWS73" s="372"/>
      <c r="QWT73" s="372"/>
      <c r="QWU73" s="372"/>
      <c r="QWV73" s="372"/>
      <c r="QWW73" s="372"/>
      <c r="QWX73" s="372"/>
      <c r="QWY73" s="372"/>
      <c r="QWZ73" s="372"/>
      <c r="QXA73" s="372"/>
      <c r="QXB73" s="372"/>
      <c r="QXC73" s="372"/>
      <c r="QXD73" s="373"/>
      <c r="QXE73" s="371"/>
      <c r="QXF73" s="372"/>
      <c r="QXG73" s="372"/>
      <c r="QXH73" s="372"/>
      <c r="QXI73" s="372"/>
      <c r="QXJ73" s="372"/>
      <c r="QXK73" s="372"/>
      <c r="QXL73" s="372"/>
      <c r="QXM73" s="372"/>
      <c r="QXN73" s="372"/>
      <c r="QXO73" s="372"/>
      <c r="QXP73" s="372"/>
      <c r="QXQ73" s="372"/>
      <c r="QXR73" s="372"/>
      <c r="QXS73" s="372"/>
      <c r="QXT73" s="372"/>
      <c r="QXU73" s="372"/>
      <c r="QXV73" s="372"/>
      <c r="QXW73" s="372"/>
      <c r="QXX73" s="372"/>
      <c r="QXY73" s="372"/>
      <c r="QXZ73" s="372"/>
      <c r="QYA73" s="372"/>
      <c r="QYB73" s="372"/>
      <c r="QYC73" s="372"/>
      <c r="QYD73" s="372"/>
      <c r="QYE73" s="372"/>
      <c r="QYF73" s="372"/>
      <c r="QYG73" s="372"/>
      <c r="QYH73" s="373"/>
      <c r="QYI73" s="371"/>
      <c r="QYJ73" s="372"/>
      <c r="QYK73" s="372"/>
      <c r="QYL73" s="372"/>
      <c r="QYM73" s="372"/>
      <c r="QYN73" s="372"/>
      <c r="QYO73" s="372"/>
      <c r="QYP73" s="372"/>
      <c r="QYQ73" s="372"/>
      <c r="QYR73" s="372"/>
      <c r="QYS73" s="372"/>
      <c r="QYT73" s="372"/>
      <c r="QYU73" s="372"/>
      <c r="QYV73" s="372"/>
      <c r="QYW73" s="372"/>
      <c r="QYX73" s="372"/>
      <c r="QYY73" s="372"/>
      <c r="QYZ73" s="372"/>
      <c r="QZA73" s="372"/>
      <c r="QZB73" s="372"/>
      <c r="QZC73" s="372"/>
      <c r="QZD73" s="372"/>
      <c r="QZE73" s="372"/>
      <c r="QZF73" s="372"/>
      <c r="QZG73" s="372"/>
      <c r="QZH73" s="372"/>
      <c r="QZI73" s="372"/>
      <c r="QZJ73" s="372"/>
      <c r="QZK73" s="372"/>
      <c r="QZL73" s="373"/>
      <c r="QZM73" s="371"/>
      <c r="QZN73" s="372"/>
      <c r="QZO73" s="372"/>
      <c r="QZP73" s="372"/>
      <c r="QZQ73" s="372"/>
      <c r="QZR73" s="372"/>
      <c r="QZS73" s="372"/>
      <c r="QZT73" s="372"/>
      <c r="QZU73" s="372"/>
      <c r="QZV73" s="372"/>
      <c r="QZW73" s="372"/>
      <c r="QZX73" s="372"/>
      <c r="QZY73" s="372"/>
      <c r="QZZ73" s="372"/>
      <c r="RAA73" s="372"/>
      <c r="RAB73" s="372"/>
      <c r="RAC73" s="372"/>
      <c r="RAD73" s="372"/>
      <c r="RAE73" s="372"/>
      <c r="RAF73" s="372"/>
      <c r="RAG73" s="372"/>
      <c r="RAH73" s="372"/>
      <c r="RAI73" s="372"/>
      <c r="RAJ73" s="372"/>
      <c r="RAK73" s="372"/>
      <c r="RAL73" s="372"/>
      <c r="RAM73" s="372"/>
      <c r="RAN73" s="372"/>
      <c r="RAO73" s="372"/>
      <c r="RAP73" s="373"/>
      <c r="RAQ73" s="371"/>
      <c r="RAR73" s="372"/>
      <c r="RAS73" s="372"/>
      <c r="RAT73" s="372"/>
      <c r="RAU73" s="372"/>
      <c r="RAV73" s="372"/>
      <c r="RAW73" s="372"/>
      <c r="RAX73" s="372"/>
      <c r="RAY73" s="372"/>
      <c r="RAZ73" s="372"/>
      <c r="RBA73" s="372"/>
      <c r="RBB73" s="372"/>
      <c r="RBC73" s="372"/>
      <c r="RBD73" s="372"/>
      <c r="RBE73" s="372"/>
      <c r="RBF73" s="372"/>
      <c r="RBG73" s="372"/>
      <c r="RBH73" s="372"/>
      <c r="RBI73" s="372"/>
      <c r="RBJ73" s="372"/>
      <c r="RBK73" s="372"/>
      <c r="RBL73" s="372"/>
      <c r="RBM73" s="372"/>
      <c r="RBN73" s="372"/>
      <c r="RBO73" s="372"/>
      <c r="RBP73" s="372"/>
      <c r="RBQ73" s="372"/>
      <c r="RBR73" s="372"/>
      <c r="RBS73" s="372"/>
      <c r="RBT73" s="373"/>
      <c r="RBU73" s="371"/>
      <c r="RBV73" s="372"/>
      <c r="RBW73" s="372"/>
      <c r="RBX73" s="372"/>
      <c r="RBY73" s="372"/>
      <c r="RBZ73" s="372"/>
      <c r="RCA73" s="372"/>
      <c r="RCB73" s="372"/>
      <c r="RCC73" s="372"/>
      <c r="RCD73" s="372"/>
      <c r="RCE73" s="372"/>
      <c r="RCF73" s="372"/>
      <c r="RCG73" s="372"/>
      <c r="RCH73" s="372"/>
      <c r="RCI73" s="372"/>
      <c r="RCJ73" s="372"/>
      <c r="RCK73" s="372"/>
      <c r="RCL73" s="372"/>
      <c r="RCM73" s="372"/>
      <c r="RCN73" s="372"/>
      <c r="RCO73" s="372"/>
      <c r="RCP73" s="372"/>
      <c r="RCQ73" s="372"/>
      <c r="RCR73" s="372"/>
      <c r="RCS73" s="372"/>
      <c r="RCT73" s="372"/>
      <c r="RCU73" s="372"/>
      <c r="RCV73" s="372"/>
      <c r="RCW73" s="372"/>
      <c r="RCX73" s="373"/>
      <c r="RCY73" s="371"/>
      <c r="RCZ73" s="372"/>
      <c r="RDA73" s="372"/>
      <c r="RDB73" s="372"/>
      <c r="RDC73" s="372"/>
      <c r="RDD73" s="372"/>
      <c r="RDE73" s="372"/>
      <c r="RDF73" s="372"/>
      <c r="RDG73" s="372"/>
      <c r="RDH73" s="372"/>
      <c r="RDI73" s="372"/>
      <c r="RDJ73" s="372"/>
      <c r="RDK73" s="372"/>
      <c r="RDL73" s="372"/>
      <c r="RDM73" s="372"/>
      <c r="RDN73" s="372"/>
      <c r="RDO73" s="372"/>
      <c r="RDP73" s="372"/>
      <c r="RDQ73" s="372"/>
      <c r="RDR73" s="372"/>
      <c r="RDS73" s="372"/>
      <c r="RDT73" s="372"/>
      <c r="RDU73" s="372"/>
      <c r="RDV73" s="372"/>
      <c r="RDW73" s="372"/>
      <c r="RDX73" s="372"/>
      <c r="RDY73" s="372"/>
      <c r="RDZ73" s="372"/>
      <c r="REA73" s="372"/>
      <c r="REB73" s="373"/>
      <c r="REC73" s="371"/>
      <c r="RED73" s="372"/>
      <c r="REE73" s="372"/>
      <c r="REF73" s="372"/>
      <c r="REG73" s="372"/>
      <c r="REH73" s="372"/>
      <c r="REI73" s="372"/>
      <c r="REJ73" s="372"/>
      <c r="REK73" s="372"/>
      <c r="REL73" s="372"/>
      <c r="REM73" s="372"/>
      <c r="REN73" s="372"/>
      <c r="REO73" s="372"/>
      <c r="REP73" s="372"/>
      <c r="REQ73" s="372"/>
      <c r="RER73" s="372"/>
      <c r="RES73" s="372"/>
      <c r="RET73" s="372"/>
      <c r="REU73" s="372"/>
      <c r="REV73" s="372"/>
      <c r="REW73" s="372"/>
      <c r="REX73" s="372"/>
      <c r="REY73" s="372"/>
      <c r="REZ73" s="372"/>
      <c r="RFA73" s="372"/>
      <c r="RFB73" s="372"/>
      <c r="RFC73" s="372"/>
      <c r="RFD73" s="372"/>
      <c r="RFE73" s="372"/>
      <c r="RFF73" s="373"/>
      <c r="RFG73" s="371"/>
      <c r="RFH73" s="372"/>
      <c r="RFI73" s="372"/>
      <c r="RFJ73" s="372"/>
      <c r="RFK73" s="372"/>
      <c r="RFL73" s="372"/>
      <c r="RFM73" s="372"/>
      <c r="RFN73" s="372"/>
      <c r="RFO73" s="372"/>
      <c r="RFP73" s="372"/>
      <c r="RFQ73" s="372"/>
      <c r="RFR73" s="372"/>
      <c r="RFS73" s="372"/>
      <c r="RFT73" s="372"/>
      <c r="RFU73" s="372"/>
      <c r="RFV73" s="372"/>
      <c r="RFW73" s="372"/>
      <c r="RFX73" s="372"/>
      <c r="RFY73" s="372"/>
      <c r="RFZ73" s="372"/>
      <c r="RGA73" s="372"/>
      <c r="RGB73" s="372"/>
      <c r="RGC73" s="372"/>
      <c r="RGD73" s="372"/>
      <c r="RGE73" s="372"/>
      <c r="RGF73" s="372"/>
      <c r="RGG73" s="372"/>
      <c r="RGH73" s="372"/>
      <c r="RGI73" s="372"/>
      <c r="RGJ73" s="373"/>
      <c r="RGK73" s="371"/>
      <c r="RGL73" s="372"/>
      <c r="RGM73" s="372"/>
      <c r="RGN73" s="372"/>
      <c r="RGO73" s="372"/>
      <c r="RGP73" s="372"/>
      <c r="RGQ73" s="372"/>
      <c r="RGR73" s="372"/>
      <c r="RGS73" s="372"/>
      <c r="RGT73" s="372"/>
      <c r="RGU73" s="372"/>
      <c r="RGV73" s="372"/>
      <c r="RGW73" s="372"/>
      <c r="RGX73" s="372"/>
      <c r="RGY73" s="372"/>
      <c r="RGZ73" s="372"/>
      <c r="RHA73" s="372"/>
      <c r="RHB73" s="372"/>
      <c r="RHC73" s="372"/>
      <c r="RHD73" s="372"/>
      <c r="RHE73" s="372"/>
      <c r="RHF73" s="372"/>
      <c r="RHG73" s="372"/>
      <c r="RHH73" s="372"/>
      <c r="RHI73" s="372"/>
      <c r="RHJ73" s="372"/>
      <c r="RHK73" s="372"/>
      <c r="RHL73" s="372"/>
      <c r="RHM73" s="372"/>
      <c r="RHN73" s="373"/>
      <c r="RHO73" s="371"/>
      <c r="RHP73" s="372"/>
      <c r="RHQ73" s="372"/>
      <c r="RHR73" s="372"/>
      <c r="RHS73" s="372"/>
      <c r="RHT73" s="372"/>
      <c r="RHU73" s="372"/>
      <c r="RHV73" s="372"/>
      <c r="RHW73" s="372"/>
      <c r="RHX73" s="372"/>
      <c r="RHY73" s="372"/>
      <c r="RHZ73" s="372"/>
      <c r="RIA73" s="372"/>
      <c r="RIB73" s="372"/>
      <c r="RIC73" s="372"/>
      <c r="RID73" s="372"/>
      <c r="RIE73" s="372"/>
      <c r="RIF73" s="372"/>
      <c r="RIG73" s="372"/>
      <c r="RIH73" s="372"/>
      <c r="RII73" s="372"/>
      <c r="RIJ73" s="372"/>
      <c r="RIK73" s="372"/>
      <c r="RIL73" s="372"/>
      <c r="RIM73" s="372"/>
      <c r="RIN73" s="372"/>
      <c r="RIO73" s="372"/>
      <c r="RIP73" s="372"/>
      <c r="RIQ73" s="372"/>
      <c r="RIR73" s="373"/>
      <c r="RIS73" s="371"/>
      <c r="RIT73" s="372"/>
      <c r="RIU73" s="372"/>
      <c r="RIV73" s="372"/>
      <c r="RIW73" s="372"/>
      <c r="RIX73" s="372"/>
      <c r="RIY73" s="372"/>
      <c r="RIZ73" s="372"/>
      <c r="RJA73" s="372"/>
      <c r="RJB73" s="372"/>
      <c r="RJC73" s="372"/>
      <c r="RJD73" s="372"/>
      <c r="RJE73" s="372"/>
      <c r="RJF73" s="372"/>
      <c r="RJG73" s="372"/>
      <c r="RJH73" s="372"/>
      <c r="RJI73" s="372"/>
      <c r="RJJ73" s="372"/>
      <c r="RJK73" s="372"/>
      <c r="RJL73" s="372"/>
      <c r="RJM73" s="372"/>
      <c r="RJN73" s="372"/>
      <c r="RJO73" s="372"/>
      <c r="RJP73" s="372"/>
      <c r="RJQ73" s="372"/>
      <c r="RJR73" s="372"/>
      <c r="RJS73" s="372"/>
      <c r="RJT73" s="372"/>
      <c r="RJU73" s="372"/>
      <c r="RJV73" s="373"/>
      <c r="RJW73" s="371"/>
      <c r="RJX73" s="372"/>
      <c r="RJY73" s="372"/>
      <c r="RJZ73" s="372"/>
      <c r="RKA73" s="372"/>
      <c r="RKB73" s="372"/>
      <c r="RKC73" s="372"/>
      <c r="RKD73" s="372"/>
      <c r="RKE73" s="372"/>
      <c r="RKF73" s="372"/>
      <c r="RKG73" s="372"/>
      <c r="RKH73" s="372"/>
      <c r="RKI73" s="372"/>
      <c r="RKJ73" s="372"/>
      <c r="RKK73" s="372"/>
      <c r="RKL73" s="372"/>
      <c r="RKM73" s="372"/>
      <c r="RKN73" s="372"/>
      <c r="RKO73" s="372"/>
      <c r="RKP73" s="372"/>
      <c r="RKQ73" s="372"/>
      <c r="RKR73" s="372"/>
      <c r="RKS73" s="372"/>
      <c r="RKT73" s="372"/>
      <c r="RKU73" s="372"/>
      <c r="RKV73" s="372"/>
      <c r="RKW73" s="372"/>
      <c r="RKX73" s="372"/>
      <c r="RKY73" s="372"/>
      <c r="RKZ73" s="373"/>
      <c r="RLA73" s="371"/>
      <c r="RLB73" s="372"/>
      <c r="RLC73" s="372"/>
      <c r="RLD73" s="372"/>
      <c r="RLE73" s="372"/>
      <c r="RLF73" s="372"/>
      <c r="RLG73" s="372"/>
      <c r="RLH73" s="372"/>
      <c r="RLI73" s="372"/>
      <c r="RLJ73" s="372"/>
      <c r="RLK73" s="372"/>
      <c r="RLL73" s="372"/>
      <c r="RLM73" s="372"/>
      <c r="RLN73" s="372"/>
      <c r="RLO73" s="372"/>
      <c r="RLP73" s="372"/>
      <c r="RLQ73" s="372"/>
      <c r="RLR73" s="372"/>
      <c r="RLS73" s="372"/>
      <c r="RLT73" s="372"/>
      <c r="RLU73" s="372"/>
      <c r="RLV73" s="372"/>
      <c r="RLW73" s="372"/>
      <c r="RLX73" s="372"/>
      <c r="RLY73" s="372"/>
      <c r="RLZ73" s="372"/>
      <c r="RMA73" s="372"/>
      <c r="RMB73" s="372"/>
      <c r="RMC73" s="372"/>
      <c r="RMD73" s="373"/>
      <c r="RME73" s="371"/>
      <c r="RMF73" s="372"/>
      <c r="RMG73" s="372"/>
      <c r="RMH73" s="372"/>
      <c r="RMI73" s="372"/>
      <c r="RMJ73" s="372"/>
      <c r="RMK73" s="372"/>
      <c r="RML73" s="372"/>
      <c r="RMM73" s="372"/>
      <c r="RMN73" s="372"/>
      <c r="RMO73" s="372"/>
      <c r="RMP73" s="372"/>
      <c r="RMQ73" s="372"/>
      <c r="RMR73" s="372"/>
      <c r="RMS73" s="372"/>
      <c r="RMT73" s="372"/>
      <c r="RMU73" s="372"/>
      <c r="RMV73" s="372"/>
      <c r="RMW73" s="372"/>
      <c r="RMX73" s="372"/>
      <c r="RMY73" s="372"/>
      <c r="RMZ73" s="372"/>
      <c r="RNA73" s="372"/>
      <c r="RNB73" s="372"/>
      <c r="RNC73" s="372"/>
      <c r="RND73" s="372"/>
      <c r="RNE73" s="372"/>
      <c r="RNF73" s="372"/>
      <c r="RNG73" s="372"/>
      <c r="RNH73" s="373"/>
      <c r="RNI73" s="371"/>
      <c r="RNJ73" s="372"/>
      <c r="RNK73" s="372"/>
      <c r="RNL73" s="372"/>
      <c r="RNM73" s="372"/>
      <c r="RNN73" s="372"/>
      <c r="RNO73" s="372"/>
      <c r="RNP73" s="372"/>
      <c r="RNQ73" s="372"/>
      <c r="RNR73" s="372"/>
      <c r="RNS73" s="372"/>
      <c r="RNT73" s="372"/>
      <c r="RNU73" s="372"/>
      <c r="RNV73" s="372"/>
      <c r="RNW73" s="372"/>
      <c r="RNX73" s="372"/>
      <c r="RNY73" s="372"/>
      <c r="RNZ73" s="372"/>
      <c r="ROA73" s="372"/>
      <c r="ROB73" s="372"/>
      <c r="ROC73" s="372"/>
      <c r="ROD73" s="372"/>
      <c r="ROE73" s="372"/>
      <c r="ROF73" s="372"/>
      <c r="ROG73" s="372"/>
      <c r="ROH73" s="372"/>
      <c r="ROI73" s="372"/>
      <c r="ROJ73" s="372"/>
      <c r="ROK73" s="372"/>
      <c r="ROL73" s="373"/>
      <c r="ROM73" s="371"/>
      <c r="RON73" s="372"/>
      <c r="ROO73" s="372"/>
      <c r="ROP73" s="372"/>
      <c r="ROQ73" s="372"/>
      <c r="ROR73" s="372"/>
      <c r="ROS73" s="372"/>
      <c r="ROT73" s="372"/>
      <c r="ROU73" s="372"/>
      <c r="ROV73" s="372"/>
      <c r="ROW73" s="372"/>
      <c r="ROX73" s="372"/>
      <c r="ROY73" s="372"/>
      <c r="ROZ73" s="372"/>
      <c r="RPA73" s="372"/>
      <c r="RPB73" s="372"/>
      <c r="RPC73" s="372"/>
      <c r="RPD73" s="372"/>
      <c r="RPE73" s="372"/>
      <c r="RPF73" s="372"/>
      <c r="RPG73" s="372"/>
      <c r="RPH73" s="372"/>
      <c r="RPI73" s="372"/>
      <c r="RPJ73" s="372"/>
      <c r="RPK73" s="372"/>
      <c r="RPL73" s="372"/>
      <c r="RPM73" s="372"/>
      <c r="RPN73" s="372"/>
      <c r="RPO73" s="372"/>
      <c r="RPP73" s="373"/>
      <c r="RPQ73" s="371"/>
      <c r="RPR73" s="372"/>
      <c r="RPS73" s="372"/>
      <c r="RPT73" s="372"/>
      <c r="RPU73" s="372"/>
      <c r="RPV73" s="372"/>
      <c r="RPW73" s="372"/>
      <c r="RPX73" s="372"/>
      <c r="RPY73" s="372"/>
      <c r="RPZ73" s="372"/>
      <c r="RQA73" s="372"/>
      <c r="RQB73" s="372"/>
      <c r="RQC73" s="372"/>
      <c r="RQD73" s="372"/>
      <c r="RQE73" s="372"/>
      <c r="RQF73" s="372"/>
      <c r="RQG73" s="372"/>
      <c r="RQH73" s="372"/>
      <c r="RQI73" s="372"/>
      <c r="RQJ73" s="372"/>
      <c r="RQK73" s="372"/>
      <c r="RQL73" s="372"/>
      <c r="RQM73" s="372"/>
      <c r="RQN73" s="372"/>
      <c r="RQO73" s="372"/>
      <c r="RQP73" s="372"/>
      <c r="RQQ73" s="372"/>
      <c r="RQR73" s="372"/>
      <c r="RQS73" s="372"/>
      <c r="RQT73" s="373"/>
      <c r="RQU73" s="371"/>
      <c r="RQV73" s="372"/>
      <c r="RQW73" s="372"/>
      <c r="RQX73" s="372"/>
      <c r="RQY73" s="372"/>
      <c r="RQZ73" s="372"/>
      <c r="RRA73" s="372"/>
      <c r="RRB73" s="372"/>
      <c r="RRC73" s="372"/>
      <c r="RRD73" s="372"/>
      <c r="RRE73" s="372"/>
      <c r="RRF73" s="372"/>
      <c r="RRG73" s="372"/>
      <c r="RRH73" s="372"/>
      <c r="RRI73" s="372"/>
      <c r="RRJ73" s="372"/>
      <c r="RRK73" s="372"/>
      <c r="RRL73" s="372"/>
      <c r="RRM73" s="372"/>
      <c r="RRN73" s="372"/>
      <c r="RRO73" s="372"/>
      <c r="RRP73" s="372"/>
      <c r="RRQ73" s="372"/>
      <c r="RRR73" s="372"/>
      <c r="RRS73" s="372"/>
      <c r="RRT73" s="372"/>
      <c r="RRU73" s="372"/>
      <c r="RRV73" s="372"/>
      <c r="RRW73" s="372"/>
      <c r="RRX73" s="373"/>
      <c r="RRY73" s="371"/>
      <c r="RRZ73" s="372"/>
      <c r="RSA73" s="372"/>
      <c r="RSB73" s="372"/>
      <c r="RSC73" s="372"/>
      <c r="RSD73" s="372"/>
      <c r="RSE73" s="372"/>
      <c r="RSF73" s="372"/>
      <c r="RSG73" s="372"/>
      <c r="RSH73" s="372"/>
      <c r="RSI73" s="372"/>
      <c r="RSJ73" s="372"/>
      <c r="RSK73" s="372"/>
      <c r="RSL73" s="372"/>
      <c r="RSM73" s="372"/>
      <c r="RSN73" s="372"/>
      <c r="RSO73" s="372"/>
      <c r="RSP73" s="372"/>
      <c r="RSQ73" s="372"/>
      <c r="RSR73" s="372"/>
      <c r="RSS73" s="372"/>
      <c r="RST73" s="372"/>
      <c r="RSU73" s="372"/>
      <c r="RSV73" s="372"/>
      <c r="RSW73" s="372"/>
      <c r="RSX73" s="372"/>
      <c r="RSY73" s="372"/>
      <c r="RSZ73" s="372"/>
      <c r="RTA73" s="372"/>
      <c r="RTB73" s="373"/>
      <c r="RTC73" s="371"/>
      <c r="RTD73" s="372"/>
      <c r="RTE73" s="372"/>
      <c r="RTF73" s="372"/>
      <c r="RTG73" s="372"/>
      <c r="RTH73" s="372"/>
      <c r="RTI73" s="372"/>
      <c r="RTJ73" s="372"/>
      <c r="RTK73" s="372"/>
      <c r="RTL73" s="372"/>
      <c r="RTM73" s="372"/>
      <c r="RTN73" s="372"/>
      <c r="RTO73" s="372"/>
      <c r="RTP73" s="372"/>
      <c r="RTQ73" s="372"/>
      <c r="RTR73" s="372"/>
      <c r="RTS73" s="372"/>
      <c r="RTT73" s="372"/>
      <c r="RTU73" s="372"/>
      <c r="RTV73" s="372"/>
      <c r="RTW73" s="372"/>
      <c r="RTX73" s="372"/>
      <c r="RTY73" s="372"/>
      <c r="RTZ73" s="372"/>
      <c r="RUA73" s="372"/>
      <c r="RUB73" s="372"/>
      <c r="RUC73" s="372"/>
      <c r="RUD73" s="372"/>
      <c r="RUE73" s="372"/>
      <c r="RUF73" s="373"/>
      <c r="RUG73" s="371"/>
      <c r="RUH73" s="372"/>
      <c r="RUI73" s="372"/>
      <c r="RUJ73" s="372"/>
      <c r="RUK73" s="372"/>
      <c r="RUL73" s="372"/>
      <c r="RUM73" s="372"/>
      <c r="RUN73" s="372"/>
      <c r="RUO73" s="372"/>
      <c r="RUP73" s="372"/>
      <c r="RUQ73" s="372"/>
      <c r="RUR73" s="372"/>
      <c r="RUS73" s="372"/>
      <c r="RUT73" s="372"/>
      <c r="RUU73" s="372"/>
      <c r="RUV73" s="372"/>
      <c r="RUW73" s="372"/>
      <c r="RUX73" s="372"/>
      <c r="RUY73" s="372"/>
      <c r="RUZ73" s="372"/>
      <c r="RVA73" s="372"/>
      <c r="RVB73" s="372"/>
      <c r="RVC73" s="372"/>
      <c r="RVD73" s="372"/>
      <c r="RVE73" s="372"/>
      <c r="RVF73" s="372"/>
      <c r="RVG73" s="372"/>
      <c r="RVH73" s="372"/>
      <c r="RVI73" s="372"/>
      <c r="RVJ73" s="373"/>
      <c r="RVK73" s="371"/>
      <c r="RVL73" s="372"/>
      <c r="RVM73" s="372"/>
      <c r="RVN73" s="372"/>
      <c r="RVO73" s="372"/>
      <c r="RVP73" s="372"/>
      <c r="RVQ73" s="372"/>
      <c r="RVR73" s="372"/>
      <c r="RVS73" s="372"/>
      <c r="RVT73" s="372"/>
      <c r="RVU73" s="372"/>
      <c r="RVV73" s="372"/>
      <c r="RVW73" s="372"/>
      <c r="RVX73" s="372"/>
      <c r="RVY73" s="372"/>
      <c r="RVZ73" s="372"/>
      <c r="RWA73" s="372"/>
      <c r="RWB73" s="372"/>
      <c r="RWC73" s="372"/>
      <c r="RWD73" s="372"/>
      <c r="RWE73" s="372"/>
      <c r="RWF73" s="372"/>
      <c r="RWG73" s="372"/>
      <c r="RWH73" s="372"/>
      <c r="RWI73" s="372"/>
      <c r="RWJ73" s="372"/>
      <c r="RWK73" s="372"/>
      <c r="RWL73" s="372"/>
      <c r="RWM73" s="372"/>
      <c r="RWN73" s="373"/>
      <c r="RWO73" s="371"/>
      <c r="RWP73" s="372"/>
      <c r="RWQ73" s="372"/>
      <c r="RWR73" s="372"/>
      <c r="RWS73" s="372"/>
      <c r="RWT73" s="372"/>
      <c r="RWU73" s="372"/>
      <c r="RWV73" s="372"/>
      <c r="RWW73" s="372"/>
      <c r="RWX73" s="372"/>
      <c r="RWY73" s="372"/>
      <c r="RWZ73" s="372"/>
      <c r="RXA73" s="372"/>
      <c r="RXB73" s="372"/>
      <c r="RXC73" s="372"/>
      <c r="RXD73" s="372"/>
      <c r="RXE73" s="372"/>
      <c r="RXF73" s="372"/>
      <c r="RXG73" s="372"/>
      <c r="RXH73" s="372"/>
      <c r="RXI73" s="372"/>
      <c r="RXJ73" s="372"/>
      <c r="RXK73" s="372"/>
      <c r="RXL73" s="372"/>
      <c r="RXM73" s="372"/>
      <c r="RXN73" s="372"/>
      <c r="RXO73" s="372"/>
      <c r="RXP73" s="372"/>
      <c r="RXQ73" s="372"/>
      <c r="RXR73" s="373"/>
      <c r="RXS73" s="371"/>
      <c r="RXT73" s="372"/>
      <c r="RXU73" s="372"/>
      <c r="RXV73" s="372"/>
      <c r="RXW73" s="372"/>
      <c r="RXX73" s="372"/>
      <c r="RXY73" s="372"/>
      <c r="RXZ73" s="372"/>
      <c r="RYA73" s="372"/>
      <c r="RYB73" s="372"/>
      <c r="RYC73" s="372"/>
      <c r="RYD73" s="372"/>
      <c r="RYE73" s="372"/>
      <c r="RYF73" s="372"/>
      <c r="RYG73" s="372"/>
      <c r="RYH73" s="372"/>
      <c r="RYI73" s="372"/>
      <c r="RYJ73" s="372"/>
      <c r="RYK73" s="372"/>
      <c r="RYL73" s="372"/>
      <c r="RYM73" s="372"/>
      <c r="RYN73" s="372"/>
      <c r="RYO73" s="372"/>
      <c r="RYP73" s="372"/>
      <c r="RYQ73" s="372"/>
      <c r="RYR73" s="372"/>
      <c r="RYS73" s="372"/>
      <c r="RYT73" s="372"/>
      <c r="RYU73" s="372"/>
      <c r="RYV73" s="373"/>
      <c r="RYW73" s="371"/>
      <c r="RYX73" s="372"/>
      <c r="RYY73" s="372"/>
      <c r="RYZ73" s="372"/>
      <c r="RZA73" s="372"/>
      <c r="RZB73" s="372"/>
      <c r="RZC73" s="372"/>
      <c r="RZD73" s="372"/>
      <c r="RZE73" s="372"/>
      <c r="RZF73" s="372"/>
      <c r="RZG73" s="372"/>
      <c r="RZH73" s="372"/>
      <c r="RZI73" s="372"/>
      <c r="RZJ73" s="372"/>
      <c r="RZK73" s="372"/>
      <c r="RZL73" s="372"/>
      <c r="RZM73" s="372"/>
      <c r="RZN73" s="372"/>
      <c r="RZO73" s="372"/>
      <c r="RZP73" s="372"/>
      <c r="RZQ73" s="372"/>
      <c r="RZR73" s="372"/>
      <c r="RZS73" s="372"/>
      <c r="RZT73" s="372"/>
      <c r="RZU73" s="372"/>
      <c r="RZV73" s="372"/>
      <c r="RZW73" s="372"/>
      <c r="RZX73" s="372"/>
      <c r="RZY73" s="372"/>
      <c r="RZZ73" s="373"/>
      <c r="SAA73" s="371"/>
      <c r="SAB73" s="372"/>
      <c r="SAC73" s="372"/>
      <c r="SAD73" s="372"/>
      <c r="SAE73" s="372"/>
      <c r="SAF73" s="372"/>
      <c r="SAG73" s="372"/>
      <c r="SAH73" s="372"/>
      <c r="SAI73" s="372"/>
      <c r="SAJ73" s="372"/>
      <c r="SAK73" s="372"/>
      <c r="SAL73" s="372"/>
      <c r="SAM73" s="372"/>
      <c r="SAN73" s="372"/>
      <c r="SAO73" s="372"/>
      <c r="SAP73" s="372"/>
      <c r="SAQ73" s="372"/>
      <c r="SAR73" s="372"/>
      <c r="SAS73" s="372"/>
      <c r="SAT73" s="372"/>
      <c r="SAU73" s="372"/>
      <c r="SAV73" s="372"/>
      <c r="SAW73" s="372"/>
      <c r="SAX73" s="372"/>
      <c r="SAY73" s="372"/>
      <c r="SAZ73" s="372"/>
      <c r="SBA73" s="372"/>
      <c r="SBB73" s="372"/>
      <c r="SBC73" s="372"/>
      <c r="SBD73" s="373"/>
      <c r="SBE73" s="371"/>
      <c r="SBF73" s="372"/>
      <c r="SBG73" s="372"/>
      <c r="SBH73" s="372"/>
      <c r="SBI73" s="372"/>
      <c r="SBJ73" s="372"/>
      <c r="SBK73" s="372"/>
      <c r="SBL73" s="372"/>
      <c r="SBM73" s="372"/>
      <c r="SBN73" s="372"/>
      <c r="SBO73" s="372"/>
      <c r="SBP73" s="372"/>
      <c r="SBQ73" s="372"/>
      <c r="SBR73" s="372"/>
      <c r="SBS73" s="372"/>
      <c r="SBT73" s="372"/>
      <c r="SBU73" s="372"/>
      <c r="SBV73" s="372"/>
      <c r="SBW73" s="372"/>
      <c r="SBX73" s="372"/>
      <c r="SBY73" s="372"/>
      <c r="SBZ73" s="372"/>
      <c r="SCA73" s="372"/>
      <c r="SCB73" s="372"/>
      <c r="SCC73" s="372"/>
      <c r="SCD73" s="372"/>
      <c r="SCE73" s="372"/>
      <c r="SCF73" s="372"/>
      <c r="SCG73" s="372"/>
      <c r="SCH73" s="373"/>
      <c r="SCI73" s="371"/>
      <c r="SCJ73" s="372"/>
      <c r="SCK73" s="372"/>
      <c r="SCL73" s="372"/>
      <c r="SCM73" s="372"/>
      <c r="SCN73" s="372"/>
      <c r="SCO73" s="372"/>
      <c r="SCP73" s="372"/>
      <c r="SCQ73" s="372"/>
      <c r="SCR73" s="372"/>
      <c r="SCS73" s="372"/>
      <c r="SCT73" s="372"/>
      <c r="SCU73" s="372"/>
      <c r="SCV73" s="372"/>
      <c r="SCW73" s="372"/>
      <c r="SCX73" s="372"/>
      <c r="SCY73" s="372"/>
      <c r="SCZ73" s="372"/>
      <c r="SDA73" s="372"/>
      <c r="SDB73" s="372"/>
      <c r="SDC73" s="372"/>
      <c r="SDD73" s="372"/>
      <c r="SDE73" s="372"/>
      <c r="SDF73" s="372"/>
      <c r="SDG73" s="372"/>
      <c r="SDH73" s="372"/>
      <c r="SDI73" s="372"/>
      <c r="SDJ73" s="372"/>
      <c r="SDK73" s="372"/>
      <c r="SDL73" s="373"/>
      <c r="SDM73" s="371"/>
      <c r="SDN73" s="372"/>
      <c r="SDO73" s="372"/>
      <c r="SDP73" s="372"/>
      <c r="SDQ73" s="372"/>
      <c r="SDR73" s="372"/>
      <c r="SDS73" s="372"/>
      <c r="SDT73" s="372"/>
      <c r="SDU73" s="372"/>
      <c r="SDV73" s="372"/>
      <c r="SDW73" s="372"/>
      <c r="SDX73" s="372"/>
      <c r="SDY73" s="372"/>
      <c r="SDZ73" s="372"/>
      <c r="SEA73" s="372"/>
      <c r="SEB73" s="372"/>
      <c r="SEC73" s="372"/>
      <c r="SED73" s="372"/>
      <c r="SEE73" s="372"/>
      <c r="SEF73" s="372"/>
      <c r="SEG73" s="372"/>
      <c r="SEH73" s="372"/>
      <c r="SEI73" s="372"/>
      <c r="SEJ73" s="372"/>
      <c r="SEK73" s="372"/>
      <c r="SEL73" s="372"/>
      <c r="SEM73" s="372"/>
      <c r="SEN73" s="372"/>
      <c r="SEO73" s="372"/>
      <c r="SEP73" s="373"/>
      <c r="SEQ73" s="371"/>
      <c r="SER73" s="372"/>
      <c r="SES73" s="372"/>
      <c r="SET73" s="372"/>
      <c r="SEU73" s="372"/>
      <c r="SEV73" s="372"/>
      <c r="SEW73" s="372"/>
      <c r="SEX73" s="372"/>
      <c r="SEY73" s="372"/>
      <c r="SEZ73" s="372"/>
      <c r="SFA73" s="372"/>
      <c r="SFB73" s="372"/>
      <c r="SFC73" s="372"/>
      <c r="SFD73" s="372"/>
      <c r="SFE73" s="372"/>
      <c r="SFF73" s="372"/>
      <c r="SFG73" s="372"/>
      <c r="SFH73" s="372"/>
      <c r="SFI73" s="372"/>
      <c r="SFJ73" s="372"/>
      <c r="SFK73" s="372"/>
      <c r="SFL73" s="372"/>
      <c r="SFM73" s="372"/>
      <c r="SFN73" s="372"/>
      <c r="SFO73" s="372"/>
      <c r="SFP73" s="372"/>
      <c r="SFQ73" s="372"/>
      <c r="SFR73" s="372"/>
      <c r="SFS73" s="372"/>
      <c r="SFT73" s="373"/>
      <c r="SFU73" s="371"/>
      <c r="SFV73" s="372"/>
      <c r="SFW73" s="372"/>
      <c r="SFX73" s="372"/>
      <c r="SFY73" s="372"/>
      <c r="SFZ73" s="372"/>
      <c r="SGA73" s="372"/>
      <c r="SGB73" s="372"/>
      <c r="SGC73" s="372"/>
      <c r="SGD73" s="372"/>
      <c r="SGE73" s="372"/>
      <c r="SGF73" s="372"/>
      <c r="SGG73" s="372"/>
      <c r="SGH73" s="372"/>
      <c r="SGI73" s="372"/>
      <c r="SGJ73" s="372"/>
      <c r="SGK73" s="372"/>
      <c r="SGL73" s="372"/>
      <c r="SGM73" s="372"/>
      <c r="SGN73" s="372"/>
      <c r="SGO73" s="372"/>
      <c r="SGP73" s="372"/>
      <c r="SGQ73" s="372"/>
      <c r="SGR73" s="372"/>
      <c r="SGS73" s="372"/>
      <c r="SGT73" s="372"/>
      <c r="SGU73" s="372"/>
      <c r="SGV73" s="372"/>
      <c r="SGW73" s="372"/>
      <c r="SGX73" s="373"/>
      <c r="SGY73" s="371"/>
      <c r="SGZ73" s="372"/>
      <c r="SHA73" s="372"/>
      <c r="SHB73" s="372"/>
      <c r="SHC73" s="372"/>
      <c r="SHD73" s="372"/>
      <c r="SHE73" s="372"/>
      <c r="SHF73" s="372"/>
      <c r="SHG73" s="372"/>
      <c r="SHH73" s="372"/>
      <c r="SHI73" s="372"/>
      <c r="SHJ73" s="372"/>
      <c r="SHK73" s="372"/>
      <c r="SHL73" s="372"/>
      <c r="SHM73" s="372"/>
      <c r="SHN73" s="372"/>
      <c r="SHO73" s="372"/>
      <c r="SHP73" s="372"/>
      <c r="SHQ73" s="372"/>
      <c r="SHR73" s="372"/>
      <c r="SHS73" s="372"/>
      <c r="SHT73" s="372"/>
      <c r="SHU73" s="372"/>
      <c r="SHV73" s="372"/>
      <c r="SHW73" s="372"/>
      <c r="SHX73" s="372"/>
      <c r="SHY73" s="372"/>
      <c r="SHZ73" s="372"/>
      <c r="SIA73" s="372"/>
      <c r="SIB73" s="373"/>
      <c r="SIC73" s="371"/>
      <c r="SID73" s="372"/>
      <c r="SIE73" s="372"/>
      <c r="SIF73" s="372"/>
      <c r="SIG73" s="372"/>
      <c r="SIH73" s="372"/>
      <c r="SII73" s="372"/>
      <c r="SIJ73" s="372"/>
      <c r="SIK73" s="372"/>
      <c r="SIL73" s="372"/>
      <c r="SIM73" s="372"/>
      <c r="SIN73" s="372"/>
      <c r="SIO73" s="372"/>
      <c r="SIP73" s="372"/>
      <c r="SIQ73" s="372"/>
      <c r="SIR73" s="372"/>
      <c r="SIS73" s="372"/>
      <c r="SIT73" s="372"/>
      <c r="SIU73" s="372"/>
      <c r="SIV73" s="372"/>
      <c r="SIW73" s="372"/>
      <c r="SIX73" s="372"/>
      <c r="SIY73" s="372"/>
      <c r="SIZ73" s="372"/>
      <c r="SJA73" s="372"/>
      <c r="SJB73" s="372"/>
      <c r="SJC73" s="372"/>
      <c r="SJD73" s="372"/>
      <c r="SJE73" s="372"/>
      <c r="SJF73" s="373"/>
      <c r="SJG73" s="371"/>
      <c r="SJH73" s="372"/>
      <c r="SJI73" s="372"/>
      <c r="SJJ73" s="372"/>
      <c r="SJK73" s="372"/>
      <c r="SJL73" s="372"/>
      <c r="SJM73" s="372"/>
      <c r="SJN73" s="372"/>
      <c r="SJO73" s="372"/>
      <c r="SJP73" s="372"/>
      <c r="SJQ73" s="372"/>
      <c r="SJR73" s="372"/>
      <c r="SJS73" s="372"/>
      <c r="SJT73" s="372"/>
      <c r="SJU73" s="372"/>
      <c r="SJV73" s="372"/>
      <c r="SJW73" s="372"/>
      <c r="SJX73" s="372"/>
      <c r="SJY73" s="372"/>
      <c r="SJZ73" s="372"/>
      <c r="SKA73" s="372"/>
      <c r="SKB73" s="372"/>
      <c r="SKC73" s="372"/>
      <c r="SKD73" s="372"/>
      <c r="SKE73" s="372"/>
      <c r="SKF73" s="372"/>
      <c r="SKG73" s="372"/>
      <c r="SKH73" s="372"/>
      <c r="SKI73" s="372"/>
      <c r="SKJ73" s="373"/>
      <c r="SKK73" s="371"/>
      <c r="SKL73" s="372"/>
      <c r="SKM73" s="372"/>
      <c r="SKN73" s="372"/>
      <c r="SKO73" s="372"/>
      <c r="SKP73" s="372"/>
      <c r="SKQ73" s="372"/>
      <c r="SKR73" s="372"/>
      <c r="SKS73" s="372"/>
      <c r="SKT73" s="372"/>
      <c r="SKU73" s="372"/>
      <c r="SKV73" s="372"/>
      <c r="SKW73" s="372"/>
      <c r="SKX73" s="372"/>
      <c r="SKY73" s="372"/>
      <c r="SKZ73" s="372"/>
      <c r="SLA73" s="372"/>
      <c r="SLB73" s="372"/>
      <c r="SLC73" s="372"/>
      <c r="SLD73" s="372"/>
      <c r="SLE73" s="372"/>
      <c r="SLF73" s="372"/>
      <c r="SLG73" s="372"/>
      <c r="SLH73" s="372"/>
      <c r="SLI73" s="372"/>
      <c r="SLJ73" s="372"/>
      <c r="SLK73" s="372"/>
      <c r="SLL73" s="372"/>
      <c r="SLM73" s="372"/>
      <c r="SLN73" s="373"/>
      <c r="SLO73" s="371"/>
      <c r="SLP73" s="372"/>
      <c r="SLQ73" s="372"/>
      <c r="SLR73" s="372"/>
      <c r="SLS73" s="372"/>
      <c r="SLT73" s="372"/>
      <c r="SLU73" s="372"/>
      <c r="SLV73" s="372"/>
      <c r="SLW73" s="372"/>
      <c r="SLX73" s="372"/>
      <c r="SLY73" s="372"/>
      <c r="SLZ73" s="372"/>
      <c r="SMA73" s="372"/>
      <c r="SMB73" s="372"/>
      <c r="SMC73" s="372"/>
      <c r="SMD73" s="372"/>
      <c r="SME73" s="372"/>
      <c r="SMF73" s="372"/>
      <c r="SMG73" s="372"/>
      <c r="SMH73" s="372"/>
      <c r="SMI73" s="372"/>
      <c r="SMJ73" s="372"/>
      <c r="SMK73" s="372"/>
      <c r="SML73" s="372"/>
      <c r="SMM73" s="372"/>
      <c r="SMN73" s="372"/>
      <c r="SMO73" s="372"/>
      <c r="SMP73" s="372"/>
      <c r="SMQ73" s="372"/>
      <c r="SMR73" s="373"/>
      <c r="SMS73" s="371"/>
      <c r="SMT73" s="372"/>
      <c r="SMU73" s="372"/>
      <c r="SMV73" s="372"/>
      <c r="SMW73" s="372"/>
      <c r="SMX73" s="372"/>
      <c r="SMY73" s="372"/>
      <c r="SMZ73" s="372"/>
      <c r="SNA73" s="372"/>
      <c r="SNB73" s="372"/>
      <c r="SNC73" s="372"/>
      <c r="SND73" s="372"/>
      <c r="SNE73" s="372"/>
      <c r="SNF73" s="372"/>
      <c r="SNG73" s="372"/>
      <c r="SNH73" s="372"/>
      <c r="SNI73" s="372"/>
      <c r="SNJ73" s="372"/>
      <c r="SNK73" s="372"/>
      <c r="SNL73" s="372"/>
      <c r="SNM73" s="372"/>
      <c r="SNN73" s="372"/>
      <c r="SNO73" s="372"/>
      <c r="SNP73" s="372"/>
      <c r="SNQ73" s="372"/>
      <c r="SNR73" s="372"/>
      <c r="SNS73" s="372"/>
      <c r="SNT73" s="372"/>
      <c r="SNU73" s="372"/>
      <c r="SNV73" s="373"/>
      <c r="SNW73" s="371"/>
      <c r="SNX73" s="372"/>
      <c r="SNY73" s="372"/>
      <c r="SNZ73" s="372"/>
      <c r="SOA73" s="372"/>
      <c r="SOB73" s="372"/>
      <c r="SOC73" s="372"/>
      <c r="SOD73" s="372"/>
      <c r="SOE73" s="372"/>
      <c r="SOF73" s="372"/>
      <c r="SOG73" s="372"/>
      <c r="SOH73" s="372"/>
      <c r="SOI73" s="372"/>
      <c r="SOJ73" s="372"/>
      <c r="SOK73" s="372"/>
      <c r="SOL73" s="372"/>
      <c r="SOM73" s="372"/>
      <c r="SON73" s="372"/>
      <c r="SOO73" s="372"/>
      <c r="SOP73" s="372"/>
      <c r="SOQ73" s="372"/>
      <c r="SOR73" s="372"/>
      <c r="SOS73" s="372"/>
      <c r="SOT73" s="372"/>
      <c r="SOU73" s="372"/>
      <c r="SOV73" s="372"/>
      <c r="SOW73" s="372"/>
      <c r="SOX73" s="372"/>
      <c r="SOY73" s="372"/>
      <c r="SOZ73" s="373"/>
      <c r="SPA73" s="371"/>
      <c r="SPB73" s="372"/>
      <c r="SPC73" s="372"/>
      <c r="SPD73" s="372"/>
      <c r="SPE73" s="372"/>
      <c r="SPF73" s="372"/>
      <c r="SPG73" s="372"/>
      <c r="SPH73" s="372"/>
      <c r="SPI73" s="372"/>
      <c r="SPJ73" s="372"/>
      <c r="SPK73" s="372"/>
      <c r="SPL73" s="372"/>
      <c r="SPM73" s="372"/>
      <c r="SPN73" s="372"/>
      <c r="SPO73" s="372"/>
      <c r="SPP73" s="372"/>
      <c r="SPQ73" s="372"/>
      <c r="SPR73" s="372"/>
      <c r="SPS73" s="372"/>
      <c r="SPT73" s="372"/>
      <c r="SPU73" s="372"/>
      <c r="SPV73" s="372"/>
      <c r="SPW73" s="372"/>
      <c r="SPX73" s="372"/>
      <c r="SPY73" s="372"/>
      <c r="SPZ73" s="372"/>
      <c r="SQA73" s="372"/>
      <c r="SQB73" s="372"/>
      <c r="SQC73" s="372"/>
      <c r="SQD73" s="373"/>
      <c r="SQE73" s="371"/>
      <c r="SQF73" s="372"/>
      <c r="SQG73" s="372"/>
      <c r="SQH73" s="372"/>
      <c r="SQI73" s="372"/>
      <c r="SQJ73" s="372"/>
      <c r="SQK73" s="372"/>
      <c r="SQL73" s="372"/>
      <c r="SQM73" s="372"/>
      <c r="SQN73" s="372"/>
      <c r="SQO73" s="372"/>
      <c r="SQP73" s="372"/>
      <c r="SQQ73" s="372"/>
      <c r="SQR73" s="372"/>
      <c r="SQS73" s="372"/>
      <c r="SQT73" s="372"/>
      <c r="SQU73" s="372"/>
      <c r="SQV73" s="372"/>
      <c r="SQW73" s="372"/>
      <c r="SQX73" s="372"/>
      <c r="SQY73" s="372"/>
      <c r="SQZ73" s="372"/>
      <c r="SRA73" s="372"/>
      <c r="SRB73" s="372"/>
      <c r="SRC73" s="372"/>
      <c r="SRD73" s="372"/>
      <c r="SRE73" s="372"/>
      <c r="SRF73" s="372"/>
      <c r="SRG73" s="372"/>
      <c r="SRH73" s="373"/>
      <c r="SRI73" s="371"/>
      <c r="SRJ73" s="372"/>
      <c r="SRK73" s="372"/>
      <c r="SRL73" s="372"/>
      <c r="SRM73" s="372"/>
      <c r="SRN73" s="372"/>
      <c r="SRO73" s="372"/>
      <c r="SRP73" s="372"/>
      <c r="SRQ73" s="372"/>
      <c r="SRR73" s="372"/>
      <c r="SRS73" s="372"/>
      <c r="SRT73" s="372"/>
      <c r="SRU73" s="372"/>
      <c r="SRV73" s="372"/>
      <c r="SRW73" s="372"/>
      <c r="SRX73" s="372"/>
      <c r="SRY73" s="372"/>
      <c r="SRZ73" s="372"/>
      <c r="SSA73" s="372"/>
      <c r="SSB73" s="372"/>
      <c r="SSC73" s="372"/>
      <c r="SSD73" s="372"/>
      <c r="SSE73" s="372"/>
      <c r="SSF73" s="372"/>
      <c r="SSG73" s="372"/>
      <c r="SSH73" s="372"/>
      <c r="SSI73" s="372"/>
      <c r="SSJ73" s="372"/>
      <c r="SSK73" s="372"/>
      <c r="SSL73" s="373"/>
      <c r="SSM73" s="371"/>
      <c r="SSN73" s="372"/>
      <c r="SSO73" s="372"/>
      <c r="SSP73" s="372"/>
      <c r="SSQ73" s="372"/>
      <c r="SSR73" s="372"/>
      <c r="SSS73" s="372"/>
      <c r="SST73" s="372"/>
      <c r="SSU73" s="372"/>
      <c r="SSV73" s="372"/>
      <c r="SSW73" s="372"/>
      <c r="SSX73" s="372"/>
      <c r="SSY73" s="372"/>
      <c r="SSZ73" s="372"/>
      <c r="STA73" s="372"/>
      <c r="STB73" s="372"/>
      <c r="STC73" s="372"/>
      <c r="STD73" s="372"/>
      <c r="STE73" s="372"/>
      <c r="STF73" s="372"/>
      <c r="STG73" s="372"/>
      <c r="STH73" s="372"/>
      <c r="STI73" s="372"/>
      <c r="STJ73" s="372"/>
      <c r="STK73" s="372"/>
      <c r="STL73" s="372"/>
      <c r="STM73" s="372"/>
      <c r="STN73" s="372"/>
      <c r="STO73" s="372"/>
      <c r="STP73" s="373"/>
      <c r="STQ73" s="371"/>
      <c r="STR73" s="372"/>
      <c r="STS73" s="372"/>
      <c r="STT73" s="372"/>
      <c r="STU73" s="372"/>
      <c r="STV73" s="372"/>
      <c r="STW73" s="372"/>
      <c r="STX73" s="372"/>
      <c r="STY73" s="372"/>
      <c r="STZ73" s="372"/>
      <c r="SUA73" s="372"/>
      <c r="SUB73" s="372"/>
      <c r="SUC73" s="372"/>
      <c r="SUD73" s="372"/>
      <c r="SUE73" s="372"/>
      <c r="SUF73" s="372"/>
      <c r="SUG73" s="372"/>
      <c r="SUH73" s="372"/>
      <c r="SUI73" s="372"/>
      <c r="SUJ73" s="372"/>
      <c r="SUK73" s="372"/>
      <c r="SUL73" s="372"/>
      <c r="SUM73" s="372"/>
      <c r="SUN73" s="372"/>
      <c r="SUO73" s="372"/>
      <c r="SUP73" s="372"/>
      <c r="SUQ73" s="372"/>
      <c r="SUR73" s="372"/>
      <c r="SUS73" s="372"/>
      <c r="SUT73" s="373"/>
      <c r="SUU73" s="371"/>
      <c r="SUV73" s="372"/>
      <c r="SUW73" s="372"/>
      <c r="SUX73" s="372"/>
      <c r="SUY73" s="372"/>
      <c r="SUZ73" s="372"/>
      <c r="SVA73" s="372"/>
      <c r="SVB73" s="372"/>
      <c r="SVC73" s="372"/>
      <c r="SVD73" s="372"/>
      <c r="SVE73" s="372"/>
      <c r="SVF73" s="372"/>
      <c r="SVG73" s="372"/>
      <c r="SVH73" s="372"/>
      <c r="SVI73" s="372"/>
      <c r="SVJ73" s="372"/>
      <c r="SVK73" s="372"/>
      <c r="SVL73" s="372"/>
      <c r="SVM73" s="372"/>
      <c r="SVN73" s="372"/>
      <c r="SVO73" s="372"/>
      <c r="SVP73" s="372"/>
      <c r="SVQ73" s="372"/>
      <c r="SVR73" s="372"/>
      <c r="SVS73" s="372"/>
      <c r="SVT73" s="372"/>
      <c r="SVU73" s="372"/>
      <c r="SVV73" s="372"/>
      <c r="SVW73" s="372"/>
      <c r="SVX73" s="373"/>
      <c r="SVY73" s="371"/>
      <c r="SVZ73" s="372"/>
      <c r="SWA73" s="372"/>
      <c r="SWB73" s="372"/>
      <c r="SWC73" s="372"/>
      <c r="SWD73" s="372"/>
      <c r="SWE73" s="372"/>
      <c r="SWF73" s="372"/>
      <c r="SWG73" s="372"/>
      <c r="SWH73" s="372"/>
      <c r="SWI73" s="372"/>
      <c r="SWJ73" s="372"/>
      <c r="SWK73" s="372"/>
      <c r="SWL73" s="372"/>
      <c r="SWM73" s="372"/>
      <c r="SWN73" s="372"/>
      <c r="SWO73" s="372"/>
      <c r="SWP73" s="372"/>
      <c r="SWQ73" s="372"/>
      <c r="SWR73" s="372"/>
      <c r="SWS73" s="372"/>
      <c r="SWT73" s="372"/>
      <c r="SWU73" s="372"/>
      <c r="SWV73" s="372"/>
      <c r="SWW73" s="372"/>
      <c r="SWX73" s="372"/>
      <c r="SWY73" s="372"/>
      <c r="SWZ73" s="372"/>
      <c r="SXA73" s="372"/>
      <c r="SXB73" s="373"/>
      <c r="SXC73" s="371"/>
      <c r="SXD73" s="372"/>
      <c r="SXE73" s="372"/>
      <c r="SXF73" s="372"/>
      <c r="SXG73" s="372"/>
      <c r="SXH73" s="372"/>
      <c r="SXI73" s="372"/>
      <c r="SXJ73" s="372"/>
      <c r="SXK73" s="372"/>
      <c r="SXL73" s="372"/>
      <c r="SXM73" s="372"/>
      <c r="SXN73" s="372"/>
      <c r="SXO73" s="372"/>
      <c r="SXP73" s="372"/>
      <c r="SXQ73" s="372"/>
      <c r="SXR73" s="372"/>
      <c r="SXS73" s="372"/>
      <c r="SXT73" s="372"/>
      <c r="SXU73" s="372"/>
      <c r="SXV73" s="372"/>
      <c r="SXW73" s="372"/>
      <c r="SXX73" s="372"/>
      <c r="SXY73" s="372"/>
      <c r="SXZ73" s="372"/>
      <c r="SYA73" s="372"/>
      <c r="SYB73" s="372"/>
      <c r="SYC73" s="372"/>
      <c r="SYD73" s="372"/>
      <c r="SYE73" s="372"/>
      <c r="SYF73" s="373"/>
      <c r="SYG73" s="371"/>
      <c r="SYH73" s="372"/>
      <c r="SYI73" s="372"/>
      <c r="SYJ73" s="372"/>
      <c r="SYK73" s="372"/>
      <c r="SYL73" s="372"/>
      <c r="SYM73" s="372"/>
      <c r="SYN73" s="372"/>
      <c r="SYO73" s="372"/>
      <c r="SYP73" s="372"/>
      <c r="SYQ73" s="372"/>
      <c r="SYR73" s="372"/>
      <c r="SYS73" s="372"/>
      <c r="SYT73" s="372"/>
      <c r="SYU73" s="372"/>
      <c r="SYV73" s="372"/>
      <c r="SYW73" s="372"/>
      <c r="SYX73" s="372"/>
      <c r="SYY73" s="372"/>
      <c r="SYZ73" s="372"/>
      <c r="SZA73" s="372"/>
      <c r="SZB73" s="372"/>
      <c r="SZC73" s="372"/>
      <c r="SZD73" s="372"/>
      <c r="SZE73" s="372"/>
      <c r="SZF73" s="372"/>
      <c r="SZG73" s="372"/>
      <c r="SZH73" s="372"/>
      <c r="SZI73" s="372"/>
      <c r="SZJ73" s="373"/>
      <c r="SZK73" s="371"/>
      <c r="SZL73" s="372"/>
      <c r="SZM73" s="372"/>
      <c r="SZN73" s="372"/>
      <c r="SZO73" s="372"/>
      <c r="SZP73" s="372"/>
      <c r="SZQ73" s="372"/>
      <c r="SZR73" s="372"/>
      <c r="SZS73" s="372"/>
      <c r="SZT73" s="372"/>
      <c r="SZU73" s="372"/>
      <c r="SZV73" s="372"/>
      <c r="SZW73" s="372"/>
      <c r="SZX73" s="372"/>
      <c r="SZY73" s="372"/>
      <c r="SZZ73" s="372"/>
      <c r="TAA73" s="372"/>
      <c r="TAB73" s="372"/>
      <c r="TAC73" s="372"/>
      <c r="TAD73" s="372"/>
      <c r="TAE73" s="372"/>
      <c r="TAF73" s="372"/>
      <c r="TAG73" s="372"/>
      <c r="TAH73" s="372"/>
      <c r="TAI73" s="372"/>
      <c r="TAJ73" s="372"/>
      <c r="TAK73" s="372"/>
      <c r="TAL73" s="372"/>
      <c r="TAM73" s="372"/>
      <c r="TAN73" s="373"/>
      <c r="TAO73" s="371"/>
      <c r="TAP73" s="372"/>
      <c r="TAQ73" s="372"/>
      <c r="TAR73" s="372"/>
      <c r="TAS73" s="372"/>
      <c r="TAT73" s="372"/>
      <c r="TAU73" s="372"/>
      <c r="TAV73" s="372"/>
      <c r="TAW73" s="372"/>
      <c r="TAX73" s="372"/>
      <c r="TAY73" s="372"/>
      <c r="TAZ73" s="372"/>
      <c r="TBA73" s="372"/>
      <c r="TBB73" s="372"/>
      <c r="TBC73" s="372"/>
      <c r="TBD73" s="372"/>
      <c r="TBE73" s="372"/>
      <c r="TBF73" s="372"/>
      <c r="TBG73" s="372"/>
      <c r="TBH73" s="372"/>
      <c r="TBI73" s="372"/>
      <c r="TBJ73" s="372"/>
      <c r="TBK73" s="372"/>
      <c r="TBL73" s="372"/>
      <c r="TBM73" s="372"/>
      <c r="TBN73" s="372"/>
      <c r="TBO73" s="372"/>
      <c r="TBP73" s="372"/>
      <c r="TBQ73" s="372"/>
      <c r="TBR73" s="373"/>
      <c r="TBS73" s="371"/>
      <c r="TBT73" s="372"/>
      <c r="TBU73" s="372"/>
      <c r="TBV73" s="372"/>
      <c r="TBW73" s="372"/>
      <c r="TBX73" s="372"/>
      <c r="TBY73" s="372"/>
      <c r="TBZ73" s="372"/>
      <c r="TCA73" s="372"/>
      <c r="TCB73" s="372"/>
      <c r="TCC73" s="372"/>
      <c r="TCD73" s="372"/>
      <c r="TCE73" s="372"/>
      <c r="TCF73" s="372"/>
      <c r="TCG73" s="372"/>
      <c r="TCH73" s="372"/>
      <c r="TCI73" s="372"/>
      <c r="TCJ73" s="372"/>
      <c r="TCK73" s="372"/>
      <c r="TCL73" s="372"/>
      <c r="TCM73" s="372"/>
      <c r="TCN73" s="372"/>
      <c r="TCO73" s="372"/>
      <c r="TCP73" s="372"/>
      <c r="TCQ73" s="372"/>
      <c r="TCR73" s="372"/>
      <c r="TCS73" s="372"/>
      <c r="TCT73" s="372"/>
      <c r="TCU73" s="372"/>
      <c r="TCV73" s="373"/>
      <c r="TCW73" s="371"/>
      <c r="TCX73" s="372"/>
      <c r="TCY73" s="372"/>
      <c r="TCZ73" s="372"/>
      <c r="TDA73" s="372"/>
      <c r="TDB73" s="372"/>
      <c r="TDC73" s="372"/>
      <c r="TDD73" s="372"/>
      <c r="TDE73" s="372"/>
      <c r="TDF73" s="372"/>
      <c r="TDG73" s="372"/>
      <c r="TDH73" s="372"/>
      <c r="TDI73" s="372"/>
      <c r="TDJ73" s="372"/>
      <c r="TDK73" s="372"/>
      <c r="TDL73" s="372"/>
      <c r="TDM73" s="372"/>
      <c r="TDN73" s="372"/>
      <c r="TDO73" s="372"/>
      <c r="TDP73" s="372"/>
      <c r="TDQ73" s="372"/>
      <c r="TDR73" s="372"/>
      <c r="TDS73" s="372"/>
      <c r="TDT73" s="372"/>
      <c r="TDU73" s="372"/>
      <c r="TDV73" s="372"/>
      <c r="TDW73" s="372"/>
      <c r="TDX73" s="372"/>
      <c r="TDY73" s="372"/>
      <c r="TDZ73" s="373"/>
      <c r="TEA73" s="371"/>
      <c r="TEB73" s="372"/>
      <c r="TEC73" s="372"/>
      <c r="TED73" s="372"/>
      <c r="TEE73" s="372"/>
      <c r="TEF73" s="372"/>
      <c r="TEG73" s="372"/>
      <c r="TEH73" s="372"/>
      <c r="TEI73" s="372"/>
      <c r="TEJ73" s="372"/>
      <c r="TEK73" s="372"/>
      <c r="TEL73" s="372"/>
      <c r="TEM73" s="372"/>
      <c r="TEN73" s="372"/>
      <c r="TEO73" s="372"/>
      <c r="TEP73" s="372"/>
      <c r="TEQ73" s="372"/>
      <c r="TER73" s="372"/>
      <c r="TES73" s="372"/>
      <c r="TET73" s="372"/>
      <c r="TEU73" s="372"/>
      <c r="TEV73" s="372"/>
      <c r="TEW73" s="372"/>
      <c r="TEX73" s="372"/>
      <c r="TEY73" s="372"/>
      <c r="TEZ73" s="372"/>
      <c r="TFA73" s="372"/>
      <c r="TFB73" s="372"/>
      <c r="TFC73" s="372"/>
      <c r="TFD73" s="373"/>
      <c r="TFE73" s="371"/>
      <c r="TFF73" s="372"/>
      <c r="TFG73" s="372"/>
      <c r="TFH73" s="372"/>
      <c r="TFI73" s="372"/>
      <c r="TFJ73" s="372"/>
      <c r="TFK73" s="372"/>
      <c r="TFL73" s="372"/>
      <c r="TFM73" s="372"/>
      <c r="TFN73" s="372"/>
      <c r="TFO73" s="372"/>
      <c r="TFP73" s="372"/>
      <c r="TFQ73" s="372"/>
      <c r="TFR73" s="372"/>
      <c r="TFS73" s="372"/>
      <c r="TFT73" s="372"/>
      <c r="TFU73" s="372"/>
      <c r="TFV73" s="372"/>
      <c r="TFW73" s="372"/>
      <c r="TFX73" s="372"/>
      <c r="TFY73" s="372"/>
      <c r="TFZ73" s="372"/>
      <c r="TGA73" s="372"/>
      <c r="TGB73" s="372"/>
      <c r="TGC73" s="372"/>
      <c r="TGD73" s="372"/>
      <c r="TGE73" s="372"/>
      <c r="TGF73" s="372"/>
      <c r="TGG73" s="372"/>
      <c r="TGH73" s="373"/>
      <c r="TGI73" s="371"/>
      <c r="TGJ73" s="372"/>
      <c r="TGK73" s="372"/>
      <c r="TGL73" s="372"/>
      <c r="TGM73" s="372"/>
      <c r="TGN73" s="372"/>
      <c r="TGO73" s="372"/>
      <c r="TGP73" s="372"/>
      <c r="TGQ73" s="372"/>
      <c r="TGR73" s="372"/>
      <c r="TGS73" s="372"/>
      <c r="TGT73" s="372"/>
      <c r="TGU73" s="372"/>
      <c r="TGV73" s="372"/>
      <c r="TGW73" s="372"/>
      <c r="TGX73" s="372"/>
      <c r="TGY73" s="372"/>
      <c r="TGZ73" s="372"/>
      <c r="THA73" s="372"/>
      <c r="THB73" s="372"/>
      <c r="THC73" s="372"/>
      <c r="THD73" s="372"/>
      <c r="THE73" s="372"/>
      <c r="THF73" s="372"/>
      <c r="THG73" s="372"/>
      <c r="THH73" s="372"/>
      <c r="THI73" s="372"/>
      <c r="THJ73" s="372"/>
      <c r="THK73" s="372"/>
      <c r="THL73" s="373"/>
      <c r="THM73" s="371"/>
      <c r="THN73" s="372"/>
      <c r="THO73" s="372"/>
      <c r="THP73" s="372"/>
      <c r="THQ73" s="372"/>
      <c r="THR73" s="372"/>
      <c r="THS73" s="372"/>
      <c r="THT73" s="372"/>
      <c r="THU73" s="372"/>
      <c r="THV73" s="372"/>
      <c r="THW73" s="372"/>
      <c r="THX73" s="372"/>
      <c r="THY73" s="372"/>
      <c r="THZ73" s="372"/>
      <c r="TIA73" s="372"/>
      <c r="TIB73" s="372"/>
      <c r="TIC73" s="372"/>
      <c r="TID73" s="372"/>
      <c r="TIE73" s="372"/>
      <c r="TIF73" s="372"/>
      <c r="TIG73" s="372"/>
      <c r="TIH73" s="372"/>
      <c r="TII73" s="372"/>
      <c r="TIJ73" s="372"/>
      <c r="TIK73" s="372"/>
      <c r="TIL73" s="372"/>
      <c r="TIM73" s="372"/>
      <c r="TIN73" s="372"/>
      <c r="TIO73" s="372"/>
      <c r="TIP73" s="373"/>
      <c r="TIQ73" s="371"/>
      <c r="TIR73" s="372"/>
      <c r="TIS73" s="372"/>
      <c r="TIT73" s="372"/>
      <c r="TIU73" s="372"/>
      <c r="TIV73" s="372"/>
      <c r="TIW73" s="372"/>
      <c r="TIX73" s="372"/>
      <c r="TIY73" s="372"/>
      <c r="TIZ73" s="372"/>
      <c r="TJA73" s="372"/>
      <c r="TJB73" s="372"/>
      <c r="TJC73" s="372"/>
      <c r="TJD73" s="372"/>
      <c r="TJE73" s="372"/>
      <c r="TJF73" s="372"/>
      <c r="TJG73" s="372"/>
      <c r="TJH73" s="372"/>
      <c r="TJI73" s="372"/>
      <c r="TJJ73" s="372"/>
      <c r="TJK73" s="372"/>
      <c r="TJL73" s="372"/>
      <c r="TJM73" s="372"/>
      <c r="TJN73" s="372"/>
      <c r="TJO73" s="372"/>
      <c r="TJP73" s="372"/>
      <c r="TJQ73" s="372"/>
      <c r="TJR73" s="372"/>
      <c r="TJS73" s="372"/>
      <c r="TJT73" s="373"/>
      <c r="TJU73" s="371"/>
      <c r="TJV73" s="372"/>
      <c r="TJW73" s="372"/>
      <c r="TJX73" s="372"/>
      <c r="TJY73" s="372"/>
      <c r="TJZ73" s="372"/>
      <c r="TKA73" s="372"/>
      <c r="TKB73" s="372"/>
      <c r="TKC73" s="372"/>
      <c r="TKD73" s="372"/>
      <c r="TKE73" s="372"/>
      <c r="TKF73" s="372"/>
      <c r="TKG73" s="372"/>
      <c r="TKH73" s="372"/>
      <c r="TKI73" s="372"/>
      <c r="TKJ73" s="372"/>
      <c r="TKK73" s="372"/>
      <c r="TKL73" s="372"/>
      <c r="TKM73" s="372"/>
      <c r="TKN73" s="372"/>
      <c r="TKO73" s="372"/>
      <c r="TKP73" s="372"/>
      <c r="TKQ73" s="372"/>
      <c r="TKR73" s="372"/>
      <c r="TKS73" s="372"/>
      <c r="TKT73" s="372"/>
      <c r="TKU73" s="372"/>
      <c r="TKV73" s="372"/>
      <c r="TKW73" s="372"/>
      <c r="TKX73" s="373"/>
      <c r="TKY73" s="371"/>
      <c r="TKZ73" s="372"/>
      <c r="TLA73" s="372"/>
      <c r="TLB73" s="372"/>
      <c r="TLC73" s="372"/>
      <c r="TLD73" s="372"/>
      <c r="TLE73" s="372"/>
      <c r="TLF73" s="372"/>
      <c r="TLG73" s="372"/>
      <c r="TLH73" s="372"/>
      <c r="TLI73" s="372"/>
      <c r="TLJ73" s="372"/>
      <c r="TLK73" s="372"/>
      <c r="TLL73" s="372"/>
      <c r="TLM73" s="372"/>
      <c r="TLN73" s="372"/>
      <c r="TLO73" s="372"/>
      <c r="TLP73" s="372"/>
      <c r="TLQ73" s="372"/>
      <c r="TLR73" s="372"/>
      <c r="TLS73" s="372"/>
      <c r="TLT73" s="372"/>
      <c r="TLU73" s="372"/>
      <c r="TLV73" s="372"/>
      <c r="TLW73" s="372"/>
      <c r="TLX73" s="372"/>
      <c r="TLY73" s="372"/>
      <c r="TLZ73" s="372"/>
      <c r="TMA73" s="372"/>
      <c r="TMB73" s="373"/>
      <c r="TMC73" s="371"/>
      <c r="TMD73" s="372"/>
      <c r="TME73" s="372"/>
      <c r="TMF73" s="372"/>
      <c r="TMG73" s="372"/>
      <c r="TMH73" s="372"/>
      <c r="TMI73" s="372"/>
      <c r="TMJ73" s="372"/>
      <c r="TMK73" s="372"/>
      <c r="TML73" s="372"/>
      <c r="TMM73" s="372"/>
      <c r="TMN73" s="372"/>
      <c r="TMO73" s="372"/>
      <c r="TMP73" s="372"/>
      <c r="TMQ73" s="372"/>
      <c r="TMR73" s="372"/>
      <c r="TMS73" s="372"/>
      <c r="TMT73" s="372"/>
      <c r="TMU73" s="372"/>
      <c r="TMV73" s="372"/>
      <c r="TMW73" s="372"/>
      <c r="TMX73" s="372"/>
      <c r="TMY73" s="372"/>
      <c r="TMZ73" s="372"/>
      <c r="TNA73" s="372"/>
      <c r="TNB73" s="372"/>
      <c r="TNC73" s="372"/>
      <c r="TND73" s="372"/>
      <c r="TNE73" s="372"/>
      <c r="TNF73" s="373"/>
      <c r="TNG73" s="371"/>
      <c r="TNH73" s="372"/>
      <c r="TNI73" s="372"/>
      <c r="TNJ73" s="372"/>
      <c r="TNK73" s="372"/>
      <c r="TNL73" s="372"/>
      <c r="TNM73" s="372"/>
      <c r="TNN73" s="372"/>
      <c r="TNO73" s="372"/>
      <c r="TNP73" s="372"/>
      <c r="TNQ73" s="372"/>
      <c r="TNR73" s="372"/>
      <c r="TNS73" s="372"/>
      <c r="TNT73" s="372"/>
      <c r="TNU73" s="372"/>
      <c r="TNV73" s="372"/>
      <c r="TNW73" s="372"/>
      <c r="TNX73" s="372"/>
      <c r="TNY73" s="372"/>
      <c r="TNZ73" s="372"/>
      <c r="TOA73" s="372"/>
      <c r="TOB73" s="372"/>
      <c r="TOC73" s="372"/>
      <c r="TOD73" s="372"/>
      <c r="TOE73" s="372"/>
      <c r="TOF73" s="372"/>
      <c r="TOG73" s="372"/>
      <c r="TOH73" s="372"/>
      <c r="TOI73" s="372"/>
      <c r="TOJ73" s="373"/>
      <c r="TOK73" s="371"/>
      <c r="TOL73" s="372"/>
      <c r="TOM73" s="372"/>
      <c r="TON73" s="372"/>
      <c r="TOO73" s="372"/>
      <c r="TOP73" s="372"/>
      <c r="TOQ73" s="372"/>
      <c r="TOR73" s="372"/>
      <c r="TOS73" s="372"/>
      <c r="TOT73" s="372"/>
      <c r="TOU73" s="372"/>
      <c r="TOV73" s="372"/>
      <c r="TOW73" s="372"/>
      <c r="TOX73" s="372"/>
      <c r="TOY73" s="372"/>
      <c r="TOZ73" s="372"/>
      <c r="TPA73" s="372"/>
      <c r="TPB73" s="372"/>
      <c r="TPC73" s="372"/>
      <c r="TPD73" s="372"/>
      <c r="TPE73" s="372"/>
      <c r="TPF73" s="372"/>
      <c r="TPG73" s="372"/>
      <c r="TPH73" s="372"/>
      <c r="TPI73" s="372"/>
      <c r="TPJ73" s="372"/>
      <c r="TPK73" s="372"/>
      <c r="TPL73" s="372"/>
      <c r="TPM73" s="372"/>
      <c r="TPN73" s="373"/>
      <c r="TPO73" s="371"/>
      <c r="TPP73" s="372"/>
      <c r="TPQ73" s="372"/>
      <c r="TPR73" s="372"/>
      <c r="TPS73" s="372"/>
      <c r="TPT73" s="372"/>
      <c r="TPU73" s="372"/>
      <c r="TPV73" s="372"/>
      <c r="TPW73" s="372"/>
      <c r="TPX73" s="372"/>
      <c r="TPY73" s="372"/>
      <c r="TPZ73" s="372"/>
      <c r="TQA73" s="372"/>
      <c r="TQB73" s="372"/>
      <c r="TQC73" s="372"/>
      <c r="TQD73" s="372"/>
      <c r="TQE73" s="372"/>
      <c r="TQF73" s="372"/>
      <c r="TQG73" s="372"/>
      <c r="TQH73" s="372"/>
      <c r="TQI73" s="372"/>
      <c r="TQJ73" s="372"/>
      <c r="TQK73" s="372"/>
      <c r="TQL73" s="372"/>
      <c r="TQM73" s="372"/>
      <c r="TQN73" s="372"/>
      <c r="TQO73" s="372"/>
      <c r="TQP73" s="372"/>
      <c r="TQQ73" s="372"/>
      <c r="TQR73" s="373"/>
      <c r="TQS73" s="371"/>
      <c r="TQT73" s="372"/>
      <c r="TQU73" s="372"/>
      <c r="TQV73" s="372"/>
      <c r="TQW73" s="372"/>
      <c r="TQX73" s="372"/>
      <c r="TQY73" s="372"/>
      <c r="TQZ73" s="372"/>
      <c r="TRA73" s="372"/>
      <c r="TRB73" s="372"/>
      <c r="TRC73" s="372"/>
      <c r="TRD73" s="372"/>
      <c r="TRE73" s="372"/>
      <c r="TRF73" s="372"/>
      <c r="TRG73" s="372"/>
      <c r="TRH73" s="372"/>
      <c r="TRI73" s="372"/>
      <c r="TRJ73" s="372"/>
      <c r="TRK73" s="372"/>
      <c r="TRL73" s="372"/>
      <c r="TRM73" s="372"/>
      <c r="TRN73" s="372"/>
      <c r="TRO73" s="372"/>
      <c r="TRP73" s="372"/>
      <c r="TRQ73" s="372"/>
      <c r="TRR73" s="372"/>
      <c r="TRS73" s="372"/>
      <c r="TRT73" s="372"/>
      <c r="TRU73" s="372"/>
      <c r="TRV73" s="373"/>
      <c r="TRW73" s="371"/>
      <c r="TRX73" s="372"/>
      <c r="TRY73" s="372"/>
      <c r="TRZ73" s="372"/>
      <c r="TSA73" s="372"/>
      <c r="TSB73" s="372"/>
      <c r="TSC73" s="372"/>
      <c r="TSD73" s="372"/>
      <c r="TSE73" s="372"/>
      <c r="TSF73" s="372"/>
      <c r="TSG73" s="372"/>
      <c r="TSH73" s="372"/>
      <c r="TSI73" s="372"/>
      <c r="TSJ73" s="372"/>
      <c r="TSK73" s="372"/>
      <c r="TSL73" s="372"/>
      <c r="TSM73" s="372"/>
      <c r="TSN73" s="372"/>
      <c r="TSO73" s="372"/>
      <c r="TSP73" s="372"/>
      <c r="TSQ73" s="372"/>
      <c r="TSR73" s="372"/>
      <c r="TSS73" s="372"/>
      <c r="TST73" s="372"/>
      <c r="TSU73" s="372"/>
      <c r="TSV73" s="372"/>
      <c r="TSW73" s="372"/>
      <c r="TSX73" s="372"/>
      <c r="TSY73" s="372"/>
      <c r="TSZ73" s="373"/>
      <c r="TTA73" s="371"/>
      <c r="TTB73" s="372"/>
      <c r="TTC73" s="372"/>
      <c r="TTD73" s="372"/>
      <c r="TTE73" s="372"/>
      <c r="TTF73" s="372"/>
      <c r="TTG73" s="372"/>
      <c r="TTH73" s="372"/>
      <c r="TTI73" s="372"/>
      <c r="TTJ73" s="372"/>
      <c r="TTK73" s="372"/>
      <c r="TTL73" s="372"/>
      <c r="TTM73" s="372"/>
      <c r="TTN73" s="372"/>
      <c r="TTO73" s="372"/>
      <c r="TTP73" s="372"/>
      <c r="TTQ73" s="372"/>
      <c r="TTR73" s="372"/>
      <c r="TTS73" s="372"/>
      <c r="TTT73" s="372"/>
      <c r="TTU73" s="372"/>
      <c r="TTV73" s="372"/>
      <c r="TTW73" s="372"/>
      <c r="TTX73" s="372"/>
      <c r="TTY73" s="372"/>
      <c r="TTZ73" s="372"/>
      <c r="TUA73" s="372"/>
      <c r="TUB73" s="372"/>
      <c r="TUC73" s="372"/>
      <c r="TUD73" s="373"/>
      <c r="TUE73" s="371"/>
      <c r="TUF73" s="372"/>
      <c r="TUG73" s="372"/>
      <c r="TUH73" s="372"/>
      <c r="TUI73" s="372"/>
      <c r="TUJ73" s="372"/>
      <c r="TUK73" s="372"/>
      <c r="TUL73" s="372"/>
      <c r="TUM73" s="372"/>
      <c r="TUN73" s="372"/>
      <c r="TUO73" s="372"/>
      <c r="TUP73" s="372"/>
      <c r="TUQ73" s="372"/>
      <c r="TUR73" s="372"/>
      <c r="TUS73" s="372"/>
      <c r="TUT73" s="372"/>
      <c r="TUU73" s="372"/>
      <c r="TUV73" s="372"/>
      <c r="TUW73" s="372"/>
      <c r="TUX73" s="372"/>
      <c r="TUY73" s="372"/>
      <c r="TUZ73" s="372"/>
      <c r="TVA73" s="372"/>
      <c r="TVB73" s="372"/>
      <c r="TVC73" s="372"/>
      <c r="TVD73" s="372"/>
      <c r="TVE73" s="372"/>
      <c r="TVF73" s="372"/>
      <c r="TVG73" s="372"/>
      <c r="TVH73" s="373"/>
      <c r="TVI73" s="371"/>
      <c r="TVJ73" s="372"/>
      <c r="TVK73" s="372"/>
      <c r="TVL73" s="372"/>
      <c r="TVM73" s="372"/>
      <c r="TVN73" s="372"/>
      <c r="TVO73" s="372"/>
      <c r="TVP73" s="372"/>
      <c r="TVQ73" s="372"/>
      <c r="TVR73" s="372"/>
      <c r="TVS73" s="372"/>
      <c r="TVT73" s="372"/>
      <c r="TVU73" s="372"/>
      <c r="TVV73" s="372"/>
      <c r="TVW73" s="372"/>
      <c r="TVX73" s="372"/>
      <c r="TVY73" s="372"/>
      <c r="TVZ73" s="372"/>
      <c r="TWA73" s="372"/>
      <c r="TWB73" s="372"/>
      <c r="TWC73" s="372"/>
      <c r="TWD73" s="372"/>
      <c r="TWE73" s="372"/>
      <c r="TWF73" s="372"/>
      <c r="TWG73" s="372"/>
      <c r="TWH73" s="372"/>
      <c r="TWI73" s="372"/>
      <c r="TWJ73" s="372"/>
      <c r="TWK73" s="372"/>
      <c r="TWL73" s="373"/>
      <c r="TWM73" s="371"/>
      <c r="TWN73" s="372"/>
      <c r="TWO73" s="372"/>
      <c r="TWP73" s="372"/>
      <c r="TWQ73" s="372"/>
      <c r="TWR73" s="372"/>
      <c r="TWS73" s="372"/>
      <c r="TWT73" s="372"/>
      <c r="TWU73" s="372"/>
      <c r="TWV73" s="372"/>
      <c r="TWW73" s="372"/>
      <c r="TWX73" s="372"/>
      <c r="TWY73" s="372"/>
      <c r="TWZ73" s="372"/>
      <c r="TXA73" s="372"/>
      <c r="TXB73" s="372"/>
      <c r="TXC73" s="372"/>
      <c r="TXD73" s="372"/>
      <c r="TXE73" s="372"/>
      <c r="TXF73" s="372"/>
      <c r="TXG73" s="372"/>
      <c r="TXH73" s="372"/>
      <c r="TXI73" s="372"/>
      <c r="TXJ73" s="372"/>
      <c r="TXK73" s="372"/>
      <c r="TXL73" s="372"/>
      <c r="TXM73" s="372"/>
      <c r="TXN73" s="372"/>
      <c r="TXO73" s="372"/>
      <c r="TXP73" s="373"/>
      <c r="TXQ73" s="371"/>
      <c r="TXR73" s="372"/>
      <c r="TXS73" s="372"/>
      <c r="TXT73" s="372"/>
      <c r="TXU73" s="372"/>
      <c r="TXV73" s="372"/>
      <c r="TXW73" s="372"/>
      <c r="TXX73" s="372"/>
      <c r="TXY73" s="372"/>
      <c r="TXZ73" s="372"/>
      <c r="TYA73" s="372"/>
      <c r="TYB73" s="372"/>
      <c r="TYC73" s="372"/>
      <c r="TYD73" s="372"/>
      <c r="TYE73" s="372"/>
      <c r="TYF73" s="372"/>
      <c r="TYG73" s="372"/>
      <c r="TYH73" s="372"/>
      <c r="TYI73" s="372"/>
      <c r="TYJ73" s="372"/>
      <c r="TYK73" s="372"/>
      <c r="TYL73" s="372"/>
      <c r="TYM73" s="372"/>
      <c r="TYN73" s="372"/>
      <c r="TYO73" s="372"/>
      <c r="TYP73" s="372"/>
      <c r="TYQ73" s="372"/>
      <c r="TYR73" s="372"/>
      <c r="TYS73" s="372"/>
      <c r="TYT73" s="373"/>
      <c r="TYU73" s="371"/>
      <c r="TYV73" s="372"/>
      <c r="TYW73" s="372"/>
      <c r="TYX73" s="372"/>
      <c r="TYY73" s="372"/>
      <c r="TYZ73" s="372"/>
      <c r="TZA73" s="372"/>
      <c r="TZB73" s="372"/>
      <c r="TZC73" s="372"/>
      <c r="TZD73" s="372"/>
      <c r="TZE73" s="372"/>
      <c r="TZF73" s="372"/>
      <c r="TZG73" s="372"/>
      <c r="TZH73" s="372"/>
      <c r="TZI73" s="372"/>
      <c r="TZJ73" s="372"/>
      <c r="TZK73" s="372"/>
      <c r="TZL73" s="372"/>
      <c r="TZM73" s="372"/>
      <c r="TZN73" s="372"/>
      <c r="TZO73" s="372"/>
      <c r="TZP73" s="372"/>
      <c r="TZQ73" s="372"/>
      <c r="TZR73" s="372"/>
      <c r="TZS73" s="372"/>
      <c r="TZT73" s="372"/>
      <c r="TZU73" s="372"/>
      <c r="TZV73" s="372"/>
      <c r="TZW73" s="372"/>
      <c r="TZX73" s="373"/>
      <c r="TZY73" s="371"/>
      <c r="TZZ73" s="372"/>
      <c r="UAA73" s="372"/>
      <c r="UAB73" s="372"/>
      <c r="UAC73" s="372"/>
      <c r="UAD73" s="372"/>
      <c r="UAE73" s="372"/>
      <c r="UAF73" s="372"/>
      <c r="UAG73" s="372"/>
      <c r="UAH73" s="372"/>
      <c r="UAI73" s="372"/>
      <c r="UAJ73" s="372"/>
      <c r="UAK73" s="372"/>
      <c r="UAL73" s="372"/>
      <c r="UAM73" s="372"/>
      <c r="UAN73" s="372"/>
      <c r="UAO73" s="372"/>
      <c r="UAP73" s="372"/>
      <c r="UAQ73" s="372"/>
      <c r="UAR73" s="372"/>
      <c r="UAS73" s="372"/>
      <c r="UAT73" s="372"/>
      <c r="UAU73" s="372"/>
      <c r="UAV73" s="372"/>
      <c r="UAW73" s="372"/>
      <c r="UAX73" s="372"/>
      <c r="UAY73" s="372"/>
      <c r="UAZ73" s="372"/>
      <c r="UBA73" s="372"/>
      <c r="UBB73" s="373"/>
      <c r="UBC73" s="371"/>
      <c r="UBD73" s="372"/>
      <c r="UBE73" s="372"/>
      <c r="UBF73" s="372"/>
      <c r="UBG73" s="372"/>
      <c r="UBH73" s="372"/>
      <c r="UBI73" s="372"/>
      <c r="UBJ73" s="372"/>
      <c r="UBK73" s="372"/>
      <c r="UBL73" s="372"/>
      <c r="UBM73" s="372"/>
      <c r="UBN73" s="372"/>
      <c r="UBO73" s="372"/>
      <c r="UBP73" s="372"/>
      <c r="UBQ73" s="372"/>
      <c r="UBR73" s="372"/>
      <c r="UBS73" s="372"/>
      <c r="UBT73" s="372"/>
      <c r="UBU73" s="372"/>
      <c r="UBV73" s="372"/>
      <c r="UBW73" s="372"/>
      <c r="UBX73" s="372"/>
      <c r="UBY73" s="372"/>
      <c r="UBZ73" s="372"/>
      <c r="UCA73" s="372"/>
      <c r="UCB73" s="372"/>
      <c r="UCC73" s="372"/>
      <c r="UCD73" s="372"/>
      <c r="UCE73" s="372"/>
      <c r="UCF73" s="373"/>
      <c r="UCG73" s="371"/>
      <c r="UCH73" s="372"/>
      <c r="UCI73" s="372"/>
      <c r="UCJ73" s="372"/>
      <c r="UCK73" s="372"/>
      <c r="UCL73" s="372"/>
      <c r="UCM73" s="372"/>
      <c r="UCN73" s="372"/>
      <c r="UCO73" s="372"/>
      <c r="UCP73" s="372"/>
      <c r="UCQ73" s="372"/>
      <c r="UCR73" s="372"/>
      <c r="UCS73" s="372"/>
      <c r="UCT73" s="372"/>
      <c r="UCU73" s="372"/>
      <c r="UCV73" s="372"/>
      <c r="UCW73" s="372"/>
      <c r="UCX73" s="372"/>
      <c r="UCY73" s="372"/>
      <c r="UCZ73" s="372"/>
      <c r="UDA73" s="372"/>
      <c r="UDB73" s="372"/>
      <c r="UDC73" s="372"/>
      <c r="UDD73" s="372"/>
      <c r="UDE73" s="372"/>
      <c r="UDF73" s="372"/>
      <c r="UDG73" s="372"/>
      <c r="UDH73" s="372"/>
      <c r="UDI73" s="372"/>
      <c r="UDJ73" s="373"/>
      <c r="UDK73" s="371"/>
      <c r="UDL73" s="372"/>
      <c r="UDM73" s="372"/>
      <c r="UDN73" s="372"/>
      <c r="UDO73" s="372"/>
      <c r="UDP73" s="372"/>
      <c r="UDQ73" s="372"/>
      <c r="UDR73" s="372"/>
      <c r="UDS73" s="372"/>
      <c r="UDT73" s="372"/>
      <c r="UDU73" s="372"/>
      <c r="UDV73" s="372"/>
      <c r="UDW73" s="372"/>
      <c r="UDX73" s="372"/>
      <c r="UDY73" s="372"/>
      <c r="UDZ73" s="372"/>
      <c r="UEA73" s="372"/>
      <c r="UEB73" s="372"/>
      <c r="UEC73" s="372"/>
      <c r="UED73" s="372"/>
      <c r="UEE73" s="372"/>
      <c r="UEF73" s="372"/>
      <c r="UEG73" s="372"/>
      <c r="UEH73" s="372"/>
      <c r="UEI73" s="372"/>
      <c r="UEJ73" s="372"/>
      <c r="UEK73" s="372"/>
      <c r="UEL73" s="372"/>
      <c r="UEM73" s="372"/>
      <c r="UEN73" s="373"/>
      <c r="UEO73" s="371"/>
      <c r="UEP73" s="372"/>
      <c r="UEQ73" s="372"/>
      <c r="UER73" s="372"/>
      <c r="UES73" s="372"/>
      <c r="UET73" s="372"/>
      <c r="UEU73" s="372"/>
      <c r="UEV73" s="372"/>
      <c r="UEW73" s="372"/>
      <c r="UEX73" s="372"/>
      <c r="UEY73" s="372"/>
      <c r="UEZ73" s="372"/>
      <c r="UFA73" s="372"/>
      <c r="UFB73" s="372"/>
      <c r="UFC73" s="372"/>
      <c r="UFD73" s="372"/>
      <c r="UFE73" s="372"/>
      <c r="UFF73" s="372"/>
      <c r="UFG73" s="372"/>
      <c r="UFH73" s="372"/>
      <c r="UFI73" s="372"/>
      <c r="UFJ73" s="372"/>
      <c r="UFK73" s="372"/>
      <c r="UFL73" s="372"/>
      <c r="UFM73" s="372"/>
      <c r="UFN73" s="372"/>
      <c r="UFO73" s="372"/>
      <c r="UFP73" s="372"/>
      <c r="UFQ73" s="372"/>
      <c r="UFR73" s="373"/>
      <c r="UFS73" s="371"/>
      <c r="UFT73" s="372"/>
      <c r="UFU73" s="372"/>
      <c r="UFV73" s="372"/>
      <c r="UFW73" s="372"/>
      <c r="UFX73" s="372"/>
      <c r="UFY73" s="372"/>
      <c r="UFZ73" s="372"/>
      <c r="UGA73" s="372"/>
      <c r="UGB73" s="372"/>
      <c r="UGC73" s="372"/>
      <c r="UGD73" s="372"/>
      <c r="UGE73" s="372"/>
      <c r="UGF73" s="372"/>
      <c r="UGG73" s="372"/>
      <c r="UGH73" s="372"/>
      <c r="UGI73" s="372"/>
      <c r="UGJ73" s="372"/>
      <c r="UGK73" s="372"/>
      <c r="UGL73" s="372"/>
      <c r="UGM73" s="372"/>
      <c r="UGN73" s="372"/>
      <c r="UGO73" s="372"/>
      <c r="UGP73" s="372"/>
      <c r="UGQ73" s="372"/>
      <c r="UGR73" s="372"/>
      <c r="UGS73" s="372"/>
      <c r="UGT73" s="372"/>
      <c r="UGU73" s="372"/>
      <c r="UGV73" s="373"/>
      <c r="UGW73" s="371"/>
      <c r="UGX73" s="372"/>
      <c r="UGY73" s="372"/>
      <c r="UGZ73" s="372"/>
      <c r="UHA73" s="372"/>
      <c r="UHB73" s="372"/>
      <c r="UHC73" s="372"/>
      <c r="UHD73" s="372"/>
      <c r="UHE73" s="372"/>
      <c r="UHF73" s="372"/>
      <c r="UHG73" s="372"/>
      <c r="UHH73" s="372"/>
      <c r="UHI73" s="372"/>
      <c r="UHJ73" s="372"/>
      <c r="UHK73" s="372"/>
      <c r="UHL73" s="372"/>
      <c r="UHM73" s="372"/>
      <c r="UHN73" s="372"/>
      <c r="UHO73" s="372"/>
      <c r="UHP73" s="372"/>
      <c r="UHQ73" s="372"/>
      <c r="UHR73" s="372"/>
      <c r="UHS73" s="372"/>
      <c r="UHT73" s="372"/>
      <c r="UHU73" s="372"/>
      <c r="UHV73" s="372"/>
      <c r="UHW73" s="372"/>
      <c r="UHX73" s="372"/>
      <c r="UHY73" s="372"/>
      <c r="UHZ73" s="373"/>
      <c r="UIA73" s="371"/>
      <c r="UIB73" s="372"/>
      <c r="UIC73" s="372"/>
      <c r="UID73" s="372"/>
      <c r="UIE73" s="372"/>
      <c r="UIF73" s="372"/>
      <c r="UIG73" s="372"/>
      <c r="UIH73" s="372"/>
      <c r="UII73" s="372"/>
      <c r="UIJ73" s="372"/>
      <c r="UIK73" s="372"/>
      <c r="UIL73" s="372"/>
      <c r="UIM73" s="372"/>
      <c r="UIN73" s="372"/>
      <c r="UIO73" s="372"/>
      <c r="UIP73" s="372"/>
      <c r="UIQ73" s="372"/>
      <c r="UIR73" s="372"/>
      <c r="UIS73" s="372"/>
      <c r="UIT73" s="372"/>
      <c r="UIU73" s="372"/>
      <c r="UIV73" s="372"/>
      <c r="UIW73" s="372"/>
      <c r="UIX73" s="372"/>
      <c r="UIY73" s="372"/>
      <c r="UIZ73" s="372"/>
      <c r="UJA73" s="372"/>
      <c r="UJB73" s="372"/>
      <c r="UJC73" s="372"/>
      <c r="UJD73" s="373"/>
      <c r="UJE73" s="371"/>
      <c r="UJF73" s="372"/>
      <c r="UJG73" s="372"/>
      <c r="UJH73" s="372"/>
      <c r="UJI73" s="372"/>
      <c r="UJJ73" s="372"/>
      <c r="UJK73" s="372"/>
      <c r="UJL73" s="372"/>
      <c r="UJM73" s="372"/>
      <c r="UJN73" s="372"/>
      <c r="UJO73" s="372"/>
      <c r="UJP73" s="372"/>
      <c r="UJQ73" s="372"/>
      <c r="UJR73" s="372"/>
      <c r="UJS73" s="372"/>
      <c r="UJT73" s="372"/>
      <c r="UJU73" s="372"/>
      <c r="UJV73" s="372"/>
      <c r="UJW73" s="372"/>
      <c r="UJX73" s="372"/>
      <c r="UJY73" s="372"/>
      <c r="UJZ73" s="372"/>
      <c r="UKA73" s="372"/>
      <c r="UKB73" s="372"/>
      <c r="UKC73" s="372"/>
      <c r="UKD73" s="372"/>
      <c r="UKE73" s="372"/>
      <c r="UKF73" s="372"/>
      <c r="UKG73" s="372"/>
      <c r="UKH73" s="373"/>
      <c r="UKI73" s="371"/>
      <c r="UKJ73" s="372"/>
      <c r="UKK73" s="372"/>
      <c r="UKL73" s="372"/>
      <c r="UKM73" s="372"/>
      <c r="UKN73" s="372"/>
      <c r="UKO73" s="372"/>
      <c r="UKP73" s="372"/>
      <c r="UKQ73" s="372"/>
      <c r="UKR73" s="372"/>
      <c r="UKS73" s="372"/>
      <c r="UKT73" s="372"/>
      <c r="UKU73" s="372"/>
      <c r="UKV73" s="372"/>
      <c r="UKW73" s="372"/>
      <c r="UKX73" s="372"/>
      <c r="UKY73" s="372"/>
      <c r="UKZ73" s="372"/>
      <c r="ULA73" s="372"/>
      <c r="ULB73" s="372"/>
      <c r="ULC73" s="372"/>
      <c r="ULD73" s="372"/>
      <c r="ULE73" s="372"/>
      <c r="ULF73" s="372"/>
      <c r="ULG73" s="372"/>
      <c r="ULH73" s="372"/>
      <c r="ULI73" s="372"/>
      <c r="ULJ73" s="372"/>
      <c r="ULK73" s="372"/>
      <c r="ULL73" s="373"/>
      <c r="ULM73" s="371"/>
      <c r="ULN73" s="372"/>
      <c r="ULO73" s="372"/>
      <c r="ULP73" s="372"/>
      <c r="ULQ73" s="372"/>
      <c r="ULR73" s="372"/>
      <c r="ULS73" s="372"/>
      <c r="ULT73" s="372"/>
      <c r="ULU73" s="372"/>
      <c r="ULV73" s="372"/>
      <c r="ULW73" s="372"/>
      <c r="ULX73" s="372"/>
      <c r="ULY73" s="372"/>
      <c r="ULZ73" s="372"/>
      <c r="UMA73" s="372"/>
      <c r="UMB73" s="372"/>
      <c r="UMC73" s="372"/>
      <c r="UMD73" s="372"/>
      <c r="UME73" s="372"/>
      <c r="UMF73" s="372"/>
      <c r="UMG73" s="372"/>
      <c r="UMH73" s="372"/>
      <c r="UMI73" s="372"/>
      <c r="UMJ73" s="372"/>
      <c r="UMK73" s="372"/>
      <c r="UML73" s="372"/>
      <c r="UMM73" s="372"/>
      <c r="UMN73" s="372"/>
      <c r="UMO73" s="372"/>
      <c r="UMP73" s="373"/>
      <c r="UMQ73" s="371"/>
      <c r="UMR73" s="372"/>
      <c r="UMS73" s="372"/>
      <c r="UMT73" s="372"/>
      <c r="UMU73" s="372"/>
      <c r="UMV73" s="372"/>
      <c r="UMW73" s="372"/>
      <c r="UMX73" s="372"/>
      <c r="UMY73" s="372"/>
      <c r="UMZ73" s="372"/>
      <c r="UNA73" s="372"/>
      <c r="UNB73" s="372"/>
      <c r="UNC73" s="372"/>
      <c r="UND73" s="372"/>
      <c r="UNE73" s="372"/>
      <c r="UNF73" s="372"/>
      <c r="UNG73" s="372"/>
      <c r="UNH73" s="372"/>
      <c r="UNI73" s="372"/>
      <c r="UNJ73" s="372"/>
      <c r="UNK73" s="372"/>
      <c r="UNL73" s="372"/>
      <c r="UNM73" s="372"/>
      <c r="UNN73" s="372"/>
      <c r="UNO73" s="372"/>
      <c r="UNP73" s="372"/>
      <c r="UNQ73" s="372"/>
      <c r="UNR73" s="372"/>
      <c r="UNS73" s="372"/>
      <c r="UNT73" s="373"/>
      <c r="UNU73" s="371"/>
      <c r="UNV73" s="372"/>
      <c r="UNW73" s="372"/>
      <c r="UNX73" s="372"/>
      <c r="UNY73" s="372"/>
      <c r="UNZ73" s="372"/>
      <c r="UOA73" s="372"/>
      <c r="UOB73" s="372"/>
      <c r="UOC73" s="372"/>
      <c r="UOD73" s="372"/>
      <c r="UOE73" s="372"/>
      <c r="UOF73" s="372"/>
      <c r="UOG73" s="372"/>
      <c r="UOH73" s="372"/>
      <c r="UOI73" s="372"/>
      <c r="UOJ73" s="372"/>
      <c r="UOK73" s="372"/>
      <c r="UOL73" s="372"/>
      <c r="UOM73" s="372"/>
      <c r="UON73" s="372"/>
      <c r="UOO73" s="372"/>
      <c r="UOP73" s="372"/>
      <c r="UOQ73" s="372"/>
      <c r="UOR73" s="372"/>
      <c r="UOS73" s="372"/>
      <c r="UOT73" s="372"/>
      <c r="UOU73" s="372"/>
      <c r="UOV73" s="372"/>
      <c r="UOW73" s="372"/>
      <c r="UOX73" s="373"/>
      <c r="UOY73" s="371"/>
      <c r="UOZ73" s="372"/>
      <c r="UPA73" s="372"/>
      <c r="UPB73" s="372"/>
      <c r="UPC73" s="372"/>
      <c r="UPD73" s="372"/>
      <c r="UPE73" s="372"/>
      <c r="UPF73" s="372"/>
      <c r="UPG73" s="372"/>
      <c r="UPH73" s="372"/>
      <c r="UPI73" s="372"/>
      <c r="UPJ73" s="372"/>
      <c r="UPK73" s="372"/>
      <c r="UPL73" s="372"/>
      <c r="UPM73" s="372"/>
      <c r="UPN73" s="372"/>
      <c r="UPO73" s="372"/>
      <c r="UPP73" s="372"/>
      <c r="UPQ73" s="372"/>
      <c r="UPR73" s="372"/>
      <c r="UPS73" s="372"/>
      <c r="UPT73" s="372"/>
      <c r="UPU73" s="372"/>
      <c r="UPV73" s="372"/>
      <c r="UPW73" s="372"/>
      <c r="UPX73" s="372"/>
      <c r="UPY73" s="372"/>
      <c r="UPZ73" s="372"/>
      <c r="UQA73" s="372"/>
      <c r="UQB73" s="373"/>
      <c r="UQC73" s="371"/>
      <c r="UQD73" s="372"/>
      <c r="UQE73" s="372"/>
      <c r="UQF73" s="372"/>
      <c r="UQG73" s="372"/>
      <c r="UQH73" s="372"/>
      <c r="UQI73" s="372"/>
      <c r="UQJ73" s="372"/>
      <c r="UQK73" s="372"/>
      <c r="UQL73" s="372"/>
      <c r="UQM73" s="372"/>
      <c r="UQN73" s="372"/>
      <c r="UQO73" s="372"/>
      <c r="UQP73" s="372"/>
      <c r="UQQ73" s="372"/>
      <c r="UQR73" s="372"/>
      <c r="UQS73" s="372"/>
      <c r="UQT73" s="372"/>
      <c r="UQU73" s="372"/>
      <c r="UQV73" s="372"/>
      <c r="UQW73" s="372"/>
      <c r="UQX73" s="372"/>
      <c r="UQY73" s="372"/>
      <c r="UQZ73" s="372"/>
      <c r="URA73" s="372"/>
      <c r="URB73" s="372"/>
      <c r="URC73" s="372"/>
      <c r="URD73" s="372"/>
      <c r="URE73" s="372"/>
      <c r="URF73" s="373"/>
      <c r="URG73" s="371"/>
      <c r="URH73" s="372"/>
      <c r="URI73" s="372"/>
      <c r="URJ73" s="372"/>
      <c r="URK73" s="372"/>
      <c r="URL73" s="372"/>
      <c r="URM73" s="372"/>
      <c r="URN73" s="372"/>
      <c r="URO73" s="372"/>
      <c r="URP73" s="372"/>
      <c r="URQ73" s="372"/>
      <c r="URR73" s="372"/>
      <c r="URS73" s="372"/>
      <c r="URT73" s="372"/>
      <c r="URU73" s="372"/>
      <c r="URV73" s="372"/>
      <c r="URW73" s="372"/>
      <c r="URX73" s="372"/>
      <c r="URY73" s="372"/>
      <c r="URZ73" s="372"/>
      <c r="USA73" s="372"/>
      <c r="USB73" s="372"/>
      <c r="USC73" s="372"/>
      <c r="USD73" s="372"/>
      <c r="USE73" s="372"/>
      <c r="USF73" s="372"/>
      <c r="USG73" s="372"/>
      <c r="USH73" s="372"/>
      <c r="USI73" s="372"/>
      <c r="USJ73" s="373"/>
      <c r="USK73" s="371"/>
      <c r="USL73" s="372"/>
      <c r="USM73" s="372"/>
      <c r="USN73" s="372"/>
      <c r="USO73" s="372"/>
      <c r="USP73" s="372"/>
      <c r="USQ73" s="372"/>
      <c r="USR73" s="372"/>
      <c r="USS73" s="372"/>
      <c r="UST73" s="372"/>
      <c r="USU73" s="372"/>
      <c r="USV73" s="372"/>
      <c r="USW73" s="372"/>
      <c r="USX73" s="372"/>
      <c r="USY73" s="372"/>
      <c r="USZ73" s="372"/>
      <c r="UTA73" s="372"/>
      <c r="UTB73" s="372"/>
      <c r="UTC73" s="372"/>
      <c r="UTD73" s="372"/>
      <c r="UTE73" s="372"/>
      <c r="UTF73" s="372"/>
      <c r="UTG73" s="372"/>
      <c r="UTH73" s="372"/>
      <c r="UTI73" s="372"/>
      <c r="UTJ73" s="372"/>
      <c r="UTK73" s="372"/>
      <c r="UTL73" s="372"/>
      <c r="UTM73" s="372"/>
      <c r="UTN73" s="373"/>
      <c r="UTO73" s="371"/>
      <c r="UTP73" s="372"/>
      <c r="UTQ73" s="372"/>
      <c r="UTR73" s="372"/>
      <c r="UTS73" s="372"/>
      <c r="UTT73" s="372"/>
      <c r="UTU73" s="372"/>
      <c r="UTV73" s="372"/>
      <c r="UTW73" s="372"/>
      <c r="UTX73" s="372"/>
      <c r="UTY73" s="372"/>
      <c r="UTZ73" s="372"/>
      <c r="UUA73" s="372"/>
      <c r="UUB73" s="372"/>
      <c r="UUC73" s="372"/>
      <c r="UUD73" s="372"/>
      <c r="UUE73" s="372"/>
      <c r="UUF73" s="372"/>
      <c r="UUG73" s="372"/>
      <c r="UUH73" s="372"/>
      <c r="UUI73" s="372"/>
      <c r="UUJ73" s="372"/>
      <c r="UUK73" s="372"/>
      <c r="UUL73" s="372"/>
      <c r="UUM73" s="372"/>
      <c r="UUN73" s="372"/>
      <c r="UUO73" s="372"/>
      <c r="UUP73" s="372"/>
      <c r="UUQ73" s="372"/>
      <c r="UUR73" s="373"/>
      <c r="UUS73" s="371"/>
      <c r="UUT73" s="372"/>
      <c r="UUU73" s="372"/>
      <c r="UUV73" s="372"/>
      <c r="UUW73" s="372"/>
      <c r="UUX73" s="372"/>
      <c r="UUY73" s="372"/>
      <c r="UUZ73" s="372"/>
      <c r="UVA73" s="372"/>
      <c r="UVB73" s="372"/>
      <c r="UVC73" s="372"/>
      <c r="UVD73" s="372"/>
      <c r="UVE73" s="372"/>
      <c r="UVF73" s="372"/>
      <c r="UVG73" s="372"/>
      <c r="UVH73" s="372"/>
      <c r="UVI73" s="372"/>
      <c r="UVJ73" s="372"/>
      <c r="UVK73" s="372"/>
      <c r="UVL73" s="372"/>
      <c r="UVM73" s="372"/>
      <c r="UVN73" s="372"/>
      <c r="UVO73" s="372"/>
      <c r="UVP73" s="372"/>
      <c r="UVQ73" s="372"/>
      <c r="UVR73" s="372"/>
      <c r="UVS73" s="372"/>
      <c r="UVT73" s="372"/>
      <c r="UVU73" s="372"/>
      <c r="UVV73" s="373"/>
      <c r="UVW73" s="371"/>
      <c r="UVX73" s="372"/>
      <c r="UVY73" s="372"/>
      <c r="UVZ73" s="372"/>
      <c r="UWA73" s="372"/>
      <c r="UWB73" s="372"/>
      <c r="UWC73" s="372"/>
      <c r="UWD73" s="372"/>
      <c r="UWE73" s="372"/>
      <c r="UWF73" s="372"/>
      <c r="UWG73" s="372"/>
      <c r="UWH73" s="372"/>
      <c r="UWI73" s="372"/>
      <c r="UWJ73" s="372"/>
      <c r="UWK73" s="372"/>
      <c r="UWL73" s="372"/>
      <c r="UWM73" s="372"/>
      <c r="UWN73" s="372"/>
      <c r="UWO73" s="372"/>
      <c r="UWP73" s="372"/>
      <c r="UWQ73" s="372"/>
      <c r="UWR73" s="372"/>
      <c r="UWS73" s="372"/>
      <c r="UWT73" s="372"/>
      <c r="UWU73" s="372"/>
      <c r="UWV73" s="372"/>
      <c r="UWW73" s="372"/>
      <c r="UWX73" s="372"/>
      <c r="UWY73" s="372"/>
      <c r="UWZ73" s="373"/>
      <c r="UXA73" s="371"/>
      <c r="UXB73" s="372"/>
      <c r="UXC73" s="372"/>
      <c r="UXD73" s="372"/>
      <c r="UXE73" s="372"/>
      <c r="UXF73" s="372"/>
      <c r="UXG73" s="372"/>
      <c r="UXH73" s="372"/>
      <c r="UXI73" s="372"/>
      <c r="UXJ73" s="372"/>
      <c r="UXK73" s="372"/>
      <c r="UXL73" s="372"/>
      <c r="UXM73" s="372"/>
      <c r="UXN73" s="372"/>
      <c r="UXO73" s="372"/>
      <c r="UXP73" s="372"/>
      <c r="UXQ73" s="372"/>
      <c r="UXR73" s="372"/>
      <c r="UXS73" s="372"/>
      <c r="UXT73" s="372"/>
      <c r="UXU73" s="372"/>
      <c r="UXV73" s="372"/>
      <c r="UXW73" s="372"/>
      <c r="UXX73" s="372"/>
      <c r="UXY73" s="372"/>
      <c r="UXZ73" s="372"/>
      <c r="UYA73" s="372"/>
      <c r="UYB73" s="372"/>
      <c r="UYC73" s="372"/>
      <c r="UYD73" s="373"/>
      <c r="UYE73" s="371"/>
      <c r="UYF73" s="372"/>
      <c r="UYG73" s="372"/>
      <c r="UYH73" s="372"/>
      <c r="UYI73" s="372"/>
      <c r="UYJ73" s="372"/>
      <c r="UYK73" s="372"/>
      <c r="UYL73" s="372"/>
      <c r="UYM73" s="372"/>
      <c r="UYN73" s="372"/>
      <c r="UYO73" s="372"/>
      <c r="UYP73" s="372"/>
      <c r="UYQ73" s="372"/>
      <c r="UYR73" s="372"/>
      <c r="UYS73" s="372"/>
      <c r="UYT73" s="372"/>
      <c r="UYU73" s="372"/>
      <c r="UYV73" s="372"/>
      <c r="UYW73" s="372"/>
      <c r="UYX73" s="372"/>
      <c r="UYY73" s="372"/>
      <c r="UYZ73" s="372"/>
      <c r="UZA73" s="372"/>
      <c r="UZB73" s="372"/>
      <c r="UZC73" s="372"/>
      <c r="UZD73" s="372"/>
      <c r="UZE73" s="372"/>
      <c r="UZF73" s="372"/>
      <c r="UZG73" s="372"/>
      <c r="UZH73" s="373"/>
      <c r="UZI73" s="371"/>
      <c r="UZJ73" s="372"/>
      <c r="UZK73" s="372"/>
      <c r="UZL73" s="372"/>
      <c r="UZM73" s="372"/>
      <c r="UZN73" s="372"/>
      <c r="UZO73" s="372"/>
      <c r="UZP73" s="372"/>
      <c r="UZQ73" s="372"/>
      <c r="UZR73" s="372"/>
      <c r="UZS73" s="372"/>
      <c r="UZT73" s="372"/>
      <c r="UZU73" s="372"/>
      <c r="UZV73" s="372"/>
      <c r="UZW73" s="372"/>
      <c r="UZX73" s="372"/>
      <c r="UZY73" s="372"/>
      <c r="UZZ73" s="372"/>
      <c r="VAA73" s="372"/>
      <c r="VAB73" s="372"/>
      <c r="VAC73" s="372"/>
      <c r="VAD73" s="372"/>
      <c r="VAE73" s="372"/>
      <c r="VAF73" s="372"/>
      <c r="VAG73" s="372"/>
      <c r="VAH73" s="372"/>
      <c r="VAI73" s="372"/>
      <c r="VAJ73" s="372"/>
      <c r="VAK73" s="372"/>
      <c r="VAL73" s="373"/>
      <c r="VAM73" s="371"/>
      <c r="VAN73" s="372"/>
      <c r="VAO73" s="372"/>
      <c r="VAP73" s="372"/>
      <c r="VAQ73" s="372"/>
      <c r="VAR73" s="372"/>
      <c r="VAS73" s="372"/>
      <c r="VAT73" s="372"/>
      <c r="VAU73" s="372"/>
      <c r="VAV73" s="372"/>
      <c r="VAW73" s="372"/>
      <c r="VAX73" s="372"/>
      <c r="VAY73" s="372"/>
      <c r="VAZ73" s="372"/>
      <c r="VBA73" s="372"/>
      <c r="VBB73" s="372"/>
      <c r="VBC73" s="372"/>
      <c r="VBD73" s="372"/>
      <c r="VBE73" s="372"/>
      <c r="VBF73" s="372"/>
      <c r="VBG73" s="372"/>
      <c r="VBH73" s="372"/>
      <c r="VBI73" s="372"/>
      <c r="VBJ73" s="372"/>
      <c r="VBK73" s="372"/>
      <c r="VBL73" s="372"/>
      <c r="VBM73" s="372"/>
      <c r="VBN73" s="372"/>
      <c r="VBO73" s="372"/>
      <c r="VBP73" s="373"/>
      <c r="VBQ73" s="371"/>
      <c r="VBR73" s="372"/>
      <c r="VBS73" s="372"/>
      <c r="VBT73" s="372"/>
      <c r="VBU73" s="372"/>
      <c r="VBV73" s="372"/>
      <c r="VBW73" s="372"/>
      <c r="VBX73" s="372"/>
      <c r="VBY73" s="372"/>
      <c r="VBZ73" s="372"/>
      <c r="VCA73" s="372"/>
      <c r="VCB73" s="372"/>
      <c r="VCC73" s="372"/>
      <c r="VCD73" s="372"/>
      <c r="VCE73" s="372"/>
      <c r="VCF73" s="372"/>
      <c r="VCG73" s="372"/>
      <c r="VCH73" s="372"/>
      <c r="VCI73" s="372"/>
      <c r="VCJ73" s="372"/>
      <c r="VCK73" s="372"/>
      <c r="VCL73" s="372"/>
      <c r="VCM73" s="372"/>
      <c r="VCN73" s="372"/>
      <c r="VCO73" s="372"/>
      <c r="VCP73" s="372"/>
      <c r="VCQ73" s="372"/>
      <c r="VCR73" s="372"/>
      <c r="VCS73" s="372"/>
      <c r="VCT73" s="373"/>
      <c r="VCU73" s="371"/>
      <c r="VCV73" s="372"/>
      <c r="VCW73" s="372"/>
      <c r="VCX73" s="372"/>
      <c r="VCY73" s="372"/>
      <c r="VCZ73" s="372"/>
      <c r="VDA73" s="372"/>
      <c r="VDB73" s="372"/>
      <c r="VDC73" s="372"/>
      <c r="VDD73" s="372"/>
      <c r="VDE73" s="372"/>
      <c r="VDF73" s="372"/>
      <c r="VDG73" s="372"/>
      <c r="VDH73" s="372"/>
      <c r="VDI73" s="372"/>
      <c r="VDJ73" s="372"/>
      <c r="VDK73" s="372"/>
      <c r="VDL73" s="372"/>
      <c r="VDM73" s="372"/>
      <c r="VDN73" s="372"/>
      <c r="VDO73" s="372"/>
      <c r="VDP73" s="372"/>
      <c r="VDQ73" s="372"/>
      <c r="VDR73" s="372"/>
      <c r="VDS73" s="372"/>
      <c r="VDT73" s="372"/>
      <c r="VDU73" s="372"/>
      <c r="VDV73" s="372"/>
      <c r="VDW73" s="372"/>
      <c r="VDX73" s="373"/>
      <c r="VDY73" s="371"/>
      <c r="VDZ73" s="372"/>
      <c r="VEA73" s="372"/>
      <c r="VEB73" s="372"/>
      <c r="VEC73" s="372"/>
      <c r="VED73" s="372"/>
      <c r="VEE73" s="372"/>
      <c r="VEF73" s="372"/>
      <c r="VEG73" s="372"/>
      <c r="VEH73" s="372"/>
      <c r="VEI73" s="372"/>
      <c r="VEJ73" s="372"/>
      <c r="VEK73" s="372"/>
      <c r="VEL73" s="372"/>
      <c r="VEM73" s="372"/>
      <c r="VEN73" s="372"/>
      <c r="VEO73" s="372"/>
      <c r="VEP73" s="372"/>
      <c r="VEQ73" s="372"/>
      <c r="VER73" s="372"/>
      <c r="VES73" s="372"/>
      <c r="VET73" s="372"/>
      <c r="VEU73" s="372"/>
      <c r="VEV73" s="372"/>
      <c r="VEW73" s="372"/>
      <c r="VEX73" s="372"/>
      <c r="VEY73" s="372"/>
      <c r="VEZ73" s="372"/>
      <c r="VFA73" s="372"/>
      <c r="VFB73" s="373"/>
      <c r="VFC73" s="371"/>
      <c r="VFD73" s="372"/>
      <c r="VFE73" s="372"/>
      <c r="VFF73" s="372"/>
      <c r="VFG73" s="372"/>
      <c r="VFH73" s="372"/>
      <c r="VFI73" s="372"/>
      <c r="VFJ73" s="372"/>
      <c r="VFK73" s="372"/>
      <c r="VFL73" s="372"/>
      <c r="VFM73" s="372"/>
      <c r="VFN73" s="372"/>
      <c r="VFO73" s="372"/>
      <c r="VFP73" s="372"/>
      <c r="VFQ73" s="372"/>
      <c r="VFR73" s="372"/>
      <c r="VFS73" s="372"/>
      <c r="VFT73" s="372"/>
      <c r="VFU73" s="372"/>
      <c r="VFV73" s="372"/>
      <c r="VFW73" s="372"/>
      <c r="VFX73" s="372"/>
      <c r="VFY73" s="372"/>
      <c r="VFZ73" s="372"/>
      <c r="VGA73" s="372"/>
      <c r="VGB73" s="372"/>
      <c r="VGC73" s="372"/>
      <c r="VGD73" s="372"/>
      <c r="VGE73" s="372"/>
      <c r="VGF73" s="373"/>
      <c r="VGG73" s="371"/>
      <c r="VGH73" s="372"/>
      <c r="VGI73" s="372"/>
      <c r="VGJ73" s="372"/>
      <c r="VGK73" s="372"/>
      <c r="VGL73" s="372"/>
      <c r="VGM73" s="372"/>
      <c r="VGN73" s="372"/>
      <c r="VGO73" s="372"/>
      <c r="VGP73" s="372"/>
      <c r="VGQ73" s="372"/>
      <c r="VGR73" s="372"/>
      <c r="VGS73" s="372"/>
      <c r="VGT73" s="372"/>
      <c r="VGU73" s="372"/>
      <c r="VGV73" s="372"/>
      <c r="VGW73" s="372"/>
      <c r="VGX73" s="372"/>
      <c r="VGY73" s="372"/>
      <c r="VGZ73" s="372"/>
      <c r="VHA73" s="372"/>
      <c r="VHB73" s="372"/>
      <c r="VHC73" s="372"/>
      <c r="VHD73" s="372"/>
      <c r="VHE73" s="372"/>
      <c r="VHF73" s="372"/>
      <c r="VHG73" s="372"/>
      <c r="VHH73" s="372"/>
      <c r="VHI73" s="372"/>
      <c r="VHJ73" s="373"/>
      <c r="VHK73" s="371"/>
      <c r="VHL73" s="372"/>
      <c r="VHM73" s="372"/>
      <c r="VHN73" s="372"/>
      <c r="VHO73" s="372"/>
      <c r="VHP73" s="372"/>
      <c r="VHQ73" s="372"/>
      <c r="VHR73" s="372"/>
      <c r="VHS73" s="372"/>
      <c r="VHT73" s="372"/>
      <c r="VHU73" s="372"/>
      <c r="VHV73" s="372"/>
      <c r="VHW73" s="372"/>
      <c r="VHX73" s="372"/>
      <c r="VHY73" s="372"/>
      <c r="VHZ73" s="372"/>
      <c r="VIA73" s="372"/>
      <c r="VIB73" s="372"/>
      <c r="VIC73" s="372"/>
      <c r="VID73" s="372"/>
      <c r="VIE73" s="372"/>
      <c r="VIF73" s="372"/>
      <c r="VIG73" s="372"/>
      <c r="VIH73" s="372"/>
      <c r="VII73" s="372"/>
      <c r="VIJ73" s="372"/>
      <c r="VIK73" s="372"/>
      <c r="VIL73" s="372"/>
      <c r="VIM73" s="372"/>
      <c r="VIN73" s="373"/>
      <c r="VIO73" s="371"/>
      <c r="VIP73" s="372"/>
      <c r="VIQ73" s="372"/>
      <c r="VIR73" s="372"/>
      <c r="VIS73" s="372"/>
      <c r="VIT73" s="372"/>
      <c r="VIU73" s="372"/>
      <c r="VIV73" s="372"/>
      <c r="VIW73" s="372"/>
      <c r="VIX73" s="372"/>
      <c r="VIY73" s="372"/>
      <c r="VIZ73" s="372"/>
      <c r="VJA73" s="372"/>
      <c r="VJB73" s="372"/>
      <c r="VJC73" s="372"/>
      <c r="VJD73" s="372"/>
      <c r="VJE73" s="372"/>
      <c r="VJF73" s="372"/>
      <c r="VJG73" s="372"/>
      <c r="VJH73" s="372"/>
      <c r="VJI73" s="372"/>
      <c r="VJJ73" s="372"/>
      <c r="VJK73" s="372"/>
      <c r="VJL73" s="372"/>
      <c r="VJM73" s="372"/>
      <c r="VJN73" s="372"/>
      <c r="VJO73" s="372"/>
      <c r="VJP73" s="372"/>
      <c r="VJQ73" s="372"/>
      <c r="VJR73" s="373"/>
      <c r="VJS73" s="371"/>
      <c r="VJT73" s="372"/>
      <c r="VJU73" s="372"/>
      <c r="VJV73" s="372"/>
      <c r="VJW73" s="372"/>
      <c r="VJX73" s="372"/>
      <c r="VJY73" s="372"/>
      <c r="VJZ73" s="372"/>
      <c r="VKA73" s="372"/>
      <c r="VKB73" s="372"/>
      <c r="VKC73" s="372"/>
      <c r="VKD73" s="372"/>
      <c r="VKE73" s="372"/>
      <c r="VKF73" s="372"/>
      <c r="VKG73" s="372"/>
      <c r="VKH73" s="372"/>
      <c r="VKI73" s="372"/>
      <c r="VKJ73" s="372"/>
      <c r="VKK73" s="372"/>
      <c r="VKL73" s="372"/>
      <c r="VKM73" s="372"/>
      <c r="VKN73" s="372"/>
      <c r="VKO73" s="372"/>
      <c r="VKP73" s="372"/>
      <c r="VKQ73" s="372"/>
      <c r="VKR73" s="372"/>
      <c r="VKS73" s="372"/>
      <c r="VKT73" s="372"/>
      <c r="VKU73" s="372"/>
      <c r="VKV73" s="373"/>
      <c r="VKW73" s="371"/>
      <c r="VKX73" s="372"/>
      <c r="VKY73" s="372"/>
      <c r="VKZ73" s="372"/>
      <c r="VLA73" s="372"/>
      <c r="VLB73" s="372"/>
      <c r="VLC73" s="372"/>
      <c r="VLD73" s="372"/>
      <c r="VLE73" s="372"/>
      <c r="VLF73" s="372"/>
      <c r="VLG73" s="372"/>
      <c r="VLH73" s="372"/>
      <c r="VLI73" s="372"/>
      <c r="VLJ73" s="372"/>
      <c r="VLK73" s="372"/>
      <c r="VLL73" s="372"/>
      <c r="VLM73" s="372"/>
      <c r="VLN73" s="372"/>
      <c r="VLO73" s="372"/>
      <c r="VLP73" s="372"/>
      <c r="VLQ73" s="372"/>
      <c r="VLR73" s="372"/>
      <c r="VLS73" s="372"/>
      <c r="VLT73" s="372"/>
      <c r="VLU73" s="372"/>
      <c r="VLV73" s="372"/>
      <c r="VLW73" s="372"/>
      <c r="VLX73" s="372"/>
      <c r="VLY73" s="372"/>
      <c r="VLZ73" s="373"/>
      <c r="VMA73" s="371"/>
      <c r="VMB73" s="372"/>
      <c r="VMC73" s="372"/>
      <c r="VMD73" s="372"/>
      <c r="VME73" s="372"/>
      <c r="VMF73" s="372"/>
      <c r="VMG73" s="372"/>
      <c r="VMH73" s="372"/>
      <c r="VMI73" s="372"/>
      <c r="VMJ73" s="372"/>
      <c r="VMK73" s="372"/>
      <c r="VML73" s="372"/>
      <c r="VMM73" s="372"/>
      <c r="VMN73" s="372"/>
      <c r="VMO73" s="372"/>
      <c r="VMP73" s="372"/>
      <c r="VMQ73" s="372"/>
      <c r="VMR73" s="372"/>
      <c r="VMS73" s="372"/>
      <c r="VMT73" s="372"/>
      <c r="VMU73" s="372"/>
      <c r="VMV73" s="372"/>
      <c r="VMW73" s="372"/>
      <c r="VMX73" s="372"/>
      <c r="VMY73" s="372"/>
      <c r="VMZ73" s="372"/>
      <c r="VNA73" s="372"/>
      <c r="VNB73" s="372"/>
      <c r="VNC73" s="372"/>
      <c r="VND73" s="373"/>
      <c r="VNE73" s="371"/>
      <c r="VNF73" s="372"/>
      <c r="VNG73" s="372"/>
      <c r="VNH73" s="372"/>
      <c r="VNI73" s="372"/>
      <c r="VNJ73" s="372"/>
      <c r="VNK73" s="372"/>
      <c r="VNL73" s="372"/>
      <c r="VNM73" s="372"/>
      <c r="VNN73" s="372"/>
      <c r="VNO73" s="372"/>
      <c r="VNP73" s="372"/>
      <c r="VNQ73" s="372"/>
      <c r="VNR73" s="372"/>
      <c r="VNS73" s="372"/>
      <c r="VNT73" s="372"/>
      <c r="VNU73" s="372"/>
      <c r="VNV73" s="372"/>
      <c r="VNW73" s="372"/>
      <c r="VNX73" s="372"/>
      <c r="VNY73" s="372"/>
      <c r="VNZ73" s="372"/>
      <c r="VOA73" s="372"/>
      <c r="VOB73" s="372"/>
      <c r="VOC73" s="372"/>
      <c r="VOD73" s="372"/>
      <c r="VOE73" s="372"/>
      <c r="VOF73" s="372"/>
      <c r="VOG73" s="372"/>
      <c r="VOH73" s="373"/>
      <c r="VOI73" s="371"/>
      <c r="VOJ73" s="372"/>
      <c r="VOK73" s="372"/>
      <c r="VOL73" s="372"/>
      <c r="VOM73" s="372"/>
      <c r="VON73" s="372"/>
      <c r="VOO73" s="372"/>
      <c r="VOP73" s="372"/>
      <c r="VOQ73" s="372"/>
      <c r="VOR73" s="372"/>
      <c r="VOS73" s="372"/>
      <c r="VOT73" s="372"/>
      <c r="VOU73" s="372"/>
      <c r="VOV73" s="372"/>
      <c r="VOW73" s="372"/>
      <c r="VOX73" s="372"/>
      <c r="VOY73" s="372"/>
      <c r="VOZ73" s="372"/>
      <c r="VPA73" s="372"/>
      <c r="VPB73" s="372"/>
      <c r="VPC73" s="372"/>
      <c r="VPD73" s="372"/>
      <c r="VPE73" s="372"/>
      <c r="VPF73" s="372"/>
      <c r="VPG73" s="372"/>
      <c r="VPH73" s="372"/>
      <c r="VPI73" s="372"/>
      <c r="VPJ73" s="372"/>
      <c r="VPK73" s="372"/>
      <c r="VPL73" s="373"/>
      <c r="VPM73" s="371"/>
      <c r="VPN73" s="372"/>
      <c r="VPO73" s="372"/>
      <c r="VPP73" s="372"/>
      <c r="VPQ73" s="372"/>
      <c r="VPR73" s="372"/>
      <c r="VPS73" s="372"/>
      <c r="VPT73" s="372"/>
      <c r="VPU73" s="372"/>
      <c r="VPV73" s="372"/>
      <c r="VPW73" s="372"/>
      <c r="VPX73" s="372"/>
      <c r="VPY73" s="372"/>
      <c r="VPZ73" s="372"/>
      <c r="VQA73" s="372"/>
      <c r="VQB73" s="372"/>
      <c r="VQC73" s="372"/>
      <c r="VQD73" s="372"/>
      <c r="VQE73" s="372"/>
      <c r="VQF73" s="372"/>
      <c r="VQG73" s="372"/>
      <c r="VQH73" s="372"/>
      <c r="VQI73" s="372"/>
      <c r="VQJ73" s="372"/>
      <c r="VQK73" s="372"/>
      <c r="VQL73" s="372"/>
      <c r="VQM73" s="372"/>
      <c r="VQN73" s="372"/>
      <c r="VQO73" s="372"/>
      <c r="VQP73" s="373"/>
      <c r="VQQ73" s="371"/>
      <c r="VQR73" s="372"/>
      <c r="VQS73" s="372"/>
      <c r="VQT73" s="372"/>
      <c r="VQU73" s="372"/>
      <c r="VQV73" s="372"/>
      <c r="VQW73" s="372"/>
      <c r="VQX73" s="372"/>
      <c r="VQY73" s="372"/>
      <c r="VQZ73" s="372"/>
      <c r="VRA73" s="372"/>
      <c r="VRB73" s="372"/>
      <c r="VRC73" s="372"/>
      <c r="VRD73" s="372"/>
      <c r="VRE73" s="372"/>
      <c r="VRF73" s="372"/>
      <c r="VRG73" s="372"/>
      <c r="VRH73" s="372"/>
      <c r="VRI73" s="372"/>
      <c r="VRJ73" s="372"/>
      <c r="VRK73" s="372"/>
      <c r="VRL73" s="372"/>
      <c r="VRM73" s="372"/>
      <c r="VRN73" s="372"/>
      <c r="VRO73" s="372"/>
      <c r="VRP73" s="372"/>
      <c r="VRQ73" s="372"/>
      <c r="VRR73" s="372"/>
      <c r="VRS73" s="372"/>
      <c r="VRT73" s="373"/>
      <c r="VRU73" s="371"/>
      <c r="VRV73" s="372"/>
      <c r="VRW73" s="372"/>
      <c r="VRX73" s="372"/>
      <c r="VRY73" s="372"/>
      <c r="VRZ73" s="372"/>
      <c r="VSA73" s="372"/>
      <c r="VSB73" s="372"/>
      <c r="VSC73" s="372"/>
      <c r="VSD73" s="372"/>
      <c r="VSE73" s="372"/>
      <c r="VSF73" s="372"/>
      <c r="VSG73" s="372"/>
      <c r="VSH73" s="372"/>
      <c r="VSI73" s="372"/>
      <c r="VSJ73" s="372"/>
      <c r="VSK73" s="372"/>
      <c r="VSL73" s="372"/>
      <c r="VSM73" s="372"/>
      <c r="VSN73" s="372"/>
      <c r="VSO73" s="372"/>
      <c r="VSP73" s="372"/>
      <c r="VSQ73" s="372"/>
      <c r="VSR73" s="372"/>
      <c r="VSS73" s="372"/>
      <c r="VST73" s="372"/>
      <c r="VSU73" s="372"/>
      <c r="VSV73" s="372"/>
      <c r="VSW73" s="372"/>
      <c r="VSX73" s="373"/>
      <c r="VSY73" s="371"/>
      <c r="VSZ73" s="372"/>
      <c r="VTA73" s="372"/>
      <c r="VTB73" s="372"/>
      <c r="VTC73" s="372"/>
      <c r="VTD73" s="372"/>
      <c r="VTE73" s="372"/>
      <c r="VTF73" s="372"/>
      <c r="VTG73" s="372"/>
      <c r="VTH73" s="372"/>
      <c r="VTI73" s="372"/>
      <c r="VTJ73" s="372"/>
      <c r="VTK73" s="372"/>
      <c r="VTL73" s="372"/>
      <c r="VTM73" s="372"/>
      <c r="VTN73" s="372"/>
      <c r="VTO73" s="372"/>
      <c r="VTP73" s="372"/>
      <c r="VTQ73" s="372"/>
      <c r="VTR73" s="372"/>
      <c r="VTS73" s="372"/>
      <c r="VTT73" s="372"/>
      <c r="VTU73" s="372"/>
      <c r="VTV73" s="372"/>
      <c r="VTW73" s="372"/>
      <c r="VTX73" s="372"/>
      <c r="VTY73" s="372"/>
      <c r="VTZ73" s="372"/>
      <c r="VUA73" s="372"/>
      <c r="VUB73" s="373"/>
      <c r="VUC73" s="371"/>
      <c r="VUD73" s="372"/>
      <c r="VUE73" s="372"/>
      <c r="VUF73" s="372"/>
      <c r="VUG73" s="372"/>
      <c r="VUH73" s="372"/>
      <c r="VUI73" s="372"/>
      <c r="VUJ73" s="372"/>
      <c r="VUK73" s="372"/>
      <c r="VUL73" s="372"/>
      <c r="VUM73" s="372"/>
      <c r="VUN73" s="372"/>
      <c r="VUO73" s="372"/>
      <c r="VUP73" s="372"/>
      <c r="VUQ73" s="372"/>
      <c r="VUR73" s="372"/>
      <c r="VUS73" s="372"/>
      <c r="VUT73" s="372"/>
      <c r="VUU73" s="372"/>
      <c r="VUV73" s="372"/>
      <c r="VUW73" s="372"/>
      <c r="VUX73" s="372"/>
      <c r="VUY73" s="372"/>
      <c r="VUZ73" s="372"/>
      <c r="VVA73" s="372"/>
      <c r="VVB73" s="372"/>
      <c r="VVC73" s="372"/>
      <c r="VVD73" s="372"/>
      <c r="VVE73" s="372"/>
      <c r="VVF73" s="373"/>
      <c r="VVG73" s="371"/>
      <c r="VVH73" s="372"/>
      <c r="VVI73" s="372"/>
      <c r="VVJ73" s="372"/>
      <c r="VVK73" s="372"/>
      <c r="VVL73" s="372"/>
      <c r="VVM73" s="372"/>
      <c r="VVN73" s="372"/>
      <c r="VVO73" s="372"/>
      <c r="VVP73" s="372"/>
      <c r="VVQ73" s="372"/>
      <c r="VVR73" s="372"/>
      <c r="VVS73" s="372"/>
      <c r="VVT73" s="372"/>
      <c r="VVU73" s="372"/>
      <c r="VVV73" s="372"/>
      <c r="VVW73" s="372"/>
      <c r="VVX73" s="372"/>
      <c r="VVY73" s="372"/>
      <c r="VVZ73" s="372"/>
      <c r="VWA73" s="372"/>
      <c r="VWB73" s="372"/>
      <c r="VWC73" s="372"/>
      <c r="VWD73" s="372"/>
      <c r="VWE73" s="372"/>
      <c r="VWF73" s="372"/>
      <c r="VWG73" s="372"/>
      <c r="VWH73" s="372"/>
      <c r="VWI73" s="372"/>
      <c r="VWJ73" s="373"/>
      <c r="VWK73" s="371"/>
      <c r="VWL73" s="372"/>
      <c r="VWM73" s="372"/>
      <c r="VWN73" s="372"/>
      <c r="VWO73" s="372"/>
      <c r="VWP73" s="372"/>
      <c r="VWQ73" s="372"/>
      <c r="VWR73" s="372"/>
      <c r="VWS73" s="372"/>
      <c r="VWT73" s="372"/>
      <c r="VWU73" s="372"/>
      <c r="VWV73" s="372"/>
      <c r="VWW73" s="372"/>
      <c r="VWX73" s="372"/>
      <c r="VWY73" s="372"/>
      <c r="VWZ73" s="372"/>
      <c r="VXA73" s="372"/>
      <c r="VXB73" s="372"/>
      <c r="VXC73" s="372"/>
      <c r="VXD73" s="372"/>
      <c r="VXE73" s="372"/>
      <c r="VXF73" s="372"/>
      <c r="VXG73" s="372"/>
      <c r="VXH73" s="372"/>
      <c r="VXI73" s="372"/>
      <c r="VXJ73" s="372"/>
      <c r="VXK73" s="372"/>
      <c r="VXL73" s="372"/>
      <c r="VXM73" s="372"/>
      <c r="VXN73" s="373"/>
      <c r="VXO73" s="371"/>
      <c r="VXP73" s="372"/>
      <c r="VXQ73" s="372"/>
      <c r="VXR73" s="372"/>
      <c r="VXS73" s="372"/>
      <c r="VXT73" s="372"/>
      <c r="VXU73" s="372"/>
      <c r="VXV73" s="372"/>
      <c r="VXW73" s="372"/>
      <c r="VXX73" s="372"/>
      <c r="VXY73" s="372"/>
      <c r="VXZ73" s="372"/>
      <c r="VYA73" s="372"/>
      <c r="VYB73" s="372"/>
      <c r="VYC73" s="372"/>
      <c r="VYD73" s="372"/>
      <c r="VYE73" s="372"/>
      <c r="VYF73" s="372"/>
      <c r="VYG73" s="372"/>
      <c r="VYH73" s="372"/>
      <c r="VYI73" s="372"/>
      <c r="VYJ73" s="372"/>
      <c r="VYK73" s="372"/>
      <c r="VYL73" s="372"/>
      <c r="VYM73" s="372"/>
      <c r="VYN73" s="372"/>
      <c r="VYO73" s="372"/>
      <c r="VYP73" s="372"/>
      <c r="VYQ73" s="372"/>
      <c r="VYR73" s="373"/>
      <c r="VYS73" s="371"/>
      <c r="VYT73" s="372"/>
      <c r="VYU73" s="372"/>
      <c r="VYV73" s="372"/>
      <c r="VYW73" s="372"/>
      <c r="VYX73" s="372"/>
      <c r="VYY73" s="372"/>
      <c r="VYZ73" s="372"/>
      <c r="VZA73" s="372"/>
      <c r="VZB73" s="372"/>
      <c r="VZC73" s="372"/>
      <c r="VZD73" s="372"/>
      <c r="VZE73" s="372"/>
      <c r="VZF73" s="372"/>
      <c r="VZG73" s="372"/>
      <c r="VZH73" s="372"/>
      <c r="VZI73" s="372"/>
      <c r="VZJ73" s="372"/>
      <c r="VZK73" s="372"/>
      <c r="VZL73" s="372"/>
      <c r="VZM73" s="372"/>
      <c r="VZN73" s="372"/>
      <c r="VZO73" s="372"/>
      <c r="VZP73" s="372"/>
      <c r="VZQ73" s="372"/>
      <c r="VZR73" s="372"/>
      <c r="VZS73" s="372"/>
      <c r="VZT73" s="372"/>
      <c r="VZU73" s="372"/>
      <c r="VZV73" s="373"/>
      <c r="VZW73" s="371"/>
      <c r="VZX73" s="372"/>
      <c r="VZY73" s="372"/>
      <c r="VZZ73" s="372"/>
      <c r="WAA73" s="372"/>
      <c r="WAB73" s="372"/>
      <c r="WAC73" s="372"/>
      <c r="WAD73" s="372"/>
      <c r="WAE73" s="372"/>
      <c r="WAF73" s="372"/>
      <c r="WAG73" s="372"/>
      <c r="WAH73" s="372"/>
      <c r="WAI73" s="372"/>
      <c r="WAJ73" s="372"/>
      <c r="WAK73" s="372"/>
      <c r="WAL73" s="372"/>
      <c r="WAM73" s="372"/>
      <c r="WAN73" s="372"/>
      <c r="WAO73" s="372"/>
      <c r="WAP73" s="372"/>
      <c r="WAQ73" s="372"/>
      <c r="WAR73" s="372"/>
      <c r="WAS73" s="372"/>
      <c r="WAT73" s="372"/>
      <c r="WAU73" s="372"/>
      <c r="WAV73" s="372"/>
      <c r="WAW73" s="372"/>
      <c r="WAX73" s="372"/>
      <c r="WAY73" s="372"/>
      <c r="WAZ73" s="373"/>
      <c r="WBA73" s="371"/>
      <c r="WBB73" s="372"/>
      <c r="WBC73" s="372"/>
      <c r="WBD73" s="372"/>
      <c r="WBE73" s="372"/>
      <c r="WBF73" s="372"/>
      <c r="WBG73" s="372"/>
      <c r="WBH73" s="372"/>
      <c r="WBI73" s="372"/>
      <c r="WBJ73" s="372"/>
      <c r="WBK73" s="372"/>
      <c r="WBL73" s="372"/>
      <c r="WBM73" s="372"/>
      <c r="WBN73" s="372"/>
      <c r="WBO73" s="372"/>
      <c r="WBP73" s="372"/>
      <c r="WBQ73" s="372"/>
      <c r="WBR73" s="372"/>
      <c r="WBS73" s="372"/>
      <c r="WBT73" s="372"/>
      <c r="WBU73" s="372"/>
      <c r="WBV73" s="372"/>
      <c r="WBW73" s="372"/>
      <c r="WBX73" s="372"/>
      <c r="WBY73" s="372"/>
      <c r="WBZ73" s="372"/>
      <c r="WCA73" s="372"/>
      <c r="WCB73" s="372"/>
      <c r="WCC73" s="372"/>
      <c r="WCD73" s="373"/>
      <c r="WCE73" s="371"/>
      <c r="WCF73" s="372"/>
      <c r="WCG73" s="372"/>
      <c r="WCH73" s="372"/>
      <c r="WCI73" s="372"/>
      <c r="WCJ73" s="372"/>
      <c r="WCK73" s="372"/>
      <c r="WCL73" s="372"/>
      <c r="WCM73" s="372"/>
      <c r="WCN73" s="372"/>
      <c r="WCO73" s="372"/>
      <c r="WCP73" s="372"/>
      <c r="WCQ73" s="372"/>
      <c r="WCR73" s="372"/>
      <c r="WCS73" s="372"/>
      <c r="WCT73" s="372"/>
      <c r="WCU73" s="372"/>
      <c r="WCV73" s="372"/>
      <c r="WCW73" s="372"/>
      <c r="WCX73" s="372"/>
      <c r="WCY73" s="372"/>
      <c r="WCZ73" s="372"/>
      <c r="WDA73" s="372"/>
      <c r="WDB73" s="372"/>
      <c r="WDC73" s="372"/>
      <c r="WDD73" s="372"/>
      <c r="WDE73" s="372"/>
      <c r="WDF73" s="372"/>
      <c r="WDG73" s="372"/>
      <c r="WDH73" s="373"/>
      <c r="WDI73" s="371"/>
      <c r="WDJ73" s="372"/>
      <c r="WDK73" s="372"/>
      <c r="WDL73" s="372"/>
      <c r="WDM73" s="372"/>
      <c r="WDN73" s="372"/>
      <c r="WDO73" s="372"/>
      <c r="WDP73" s="372"/>
      <c r="WDQ73" s="372"/>
      <c r="WDR73" s="372"/>
      <c r="WDS73" s="372"/>
      <c r="WDT73" s="372"/>
      <c r="WDU73" s="372"/>
      <c r="WDV73" s="372"/>
      <c r="WDW73" s="372"/>
      <c r="WDX73" s="372"/>
      <c r="WDY73" s="372"/>
      <c r="WDZ73" s="372"/>
      <c r="WEA73" s="372"/>
      <c r="WEB73" s="372"/>
      <c r="WEC73" s="372"/>
      <c r="WED73" s="372"/>
      <c r="WEE73" s="372"/>
      <c r="WEF73" s="372"/>
      <c r="WEG73" s="372"/>
      <c r="WEH73" s="372"/>
      <c r="WEI73" s="372"/>
      <c r="WEJ73" s="372"/>
      <c r="WEK73" s="372"/>
      <c r="WEL73" s="373"/>
      <c r="WEM73" s="371"/>
      <c r="WEN73" s="372"/>
      <c r="WEO73" s="372"/>
      <c r="WEP73" s="372"/>
      <c r="WEQ73" s="372"/>
      <c r="WER73" s="372"/>
      <c r="WES73" s="372"/>
      <c r="WET73" s="372"/>
      <c r="WEU73" s="372"/>
      <c r="WEV73" s="372"/>
      <c r="WEW73" s="372"/>
      <c r="WEX73" s="372"/>
      <c r="WEY73" s="372"/>
      <c r="WEZ73" s="372"/>
      <c r="WFA73" s="372"/>
      <c r="WFB73" s="372"/>
      <c r="WFC73" s="372"/>
      <c r="WFD73" s="372"/>
      <c r="WFE73" s="372"/>
      <c r="WFF73" s="372"/>
      <c r="WFG73" s="372"/>
      <c r="WFH73" s="372"/>
      <c r="WFI73" s="372"/>
      <c r="WFJ73" s="372"/>
      <c r="WFK73" s="372"/>
      <c r="WFL73" s="372"/>
      <c r="WFM73" s="372"/>
      <c r="WFN73" s="372"/>
      <c r="WFO73" s="372"/>
      <c r="WFP73" s="373"/>
      <c r="WFQ73" s="371"/>
      <c r="WFR73" s="372"/>
      <c r="WFS73" s="372"/>
      <c r="WFT73" s="372"/>
      <c r="WFU73" s="372"/>
      <c r="WFV73" s="372"/>
      <c r="WFW73" s="372"/>
      <c r="WFX73" s="372"/>
      <c r="WFY73" s="372"/>
      <c r="WFZ73" s="372"/>
      <c r="WGA73" s="372"/>
      <c r="WGB73" s="372"/>
      <c r="WGC73" s="372"/>
      <c r="WGD73" s="372"/>
      <c r="WGE73" s="372"/>
      <c r="WGF73" s="372"/>
      <c r="WGG73" s="372"/>
      <c r="WGH73" s="372"/>
      <c r="WGI73" s="372"/>
      <c r="WGJ73" s="372"/>
      <c r="WGK73" s="372"/>
      <c r="WGL73" s="372"/>
      <c r="WGM73" s="372"/>
      <c r="WGN73" s="372"/>
      <c r="WGO73" s="372"/>
      <c r="WGP73" s="372"/>
      <c r="WGQ73" s="372"/>
      <c r="WGR73" s="372"/>
      <c r="WGS73" s="372"/>
      <c r="WGT73" s="373"/>
      <c r="WGU73" s="371"/>
      <c r="WGV73" s="372"/>
      <c r="WGW73" s="372"/>
      <c r="WGX73" s="372"/>
      <c r="WGY73" s="372"/>
      <c r="WGZ73" s="372"/>
      <c r="WHA73" s="372"/>
      <c r="WHB73" s="372"/>
      <c r="WHC73" s="372"/>
      <c r="WHD73" s="372"/>
      <c r="WHE73" s="372"/>
      <c r="WHF73" s="372"/>
      <c r="WHG73" s="372"/>
      <c r="WHH73" s="372"/>
      <c r="WHI73" s="372"/>
      <c r="WHJ73" s="372"/>
      <c r="WHK73" s="372"/>
      <c r="WHL73" s="372"/>
      <c r="WHM73" s="372"/>
      <c r="WHN73" s="372"/>
      <c r="WHO73" s="372"/>
      <c r="WHP73" s="372"/>
      <c r="WHQ73" s="372"/>
      <c r="WHR73" s="372"/>
      <c r="WHS73" s="372"/>
      <c r="WHT73" s="372"/>
      <c r="WHU73" s="372"/>
      <c r="WHV73" s="372"/>
      <c r="WHW73" s="372"/>
      <c r="WHX73" s="373"/>
      <c r="WHY73" s="371"/>
      <c r="WHZ73" s="372"/>
      <c r="WIA73" s="372"/>
      <c r="WIB73" s="372"/>
      <c r="WIC73" s="372"/>
      <c r="WID73" s="372"/>
      <c r="WIE73" s="372"/>
      <c r="WIF73" s="372"/>
      <c r="WIG73" s="372"/>
      <c r="WIH73" s="372"/>
      <c r="WII73" s="372"/>
      <c r="WIJ73" s="372"/>
      <c r="WIK73" s="372"/>
      <c r="WIL73" s="372"/>
      <c r="WIM73" s="372"/>
      <c r="WIN73" s="372"/>
      <c r="WIO73" s="372"/>
      <c r="WIP73" s="372"/>
      <c r="WIQ73" s="372"/>
      <c r="WIR73" s="372"/>
      <c r="WIS73" s="372"/>
      <c r="WIT73" s="372"/>
      <c r="WIU73" s="372"/>
      <c r="WIV73" s="372"/>
      <c r="WIW73" s="372"/>
      <c r="WIX73" s="372"/>
      <c r="WIY73" s="372"/>
      <c r="WIZ73" s="372"/>
      <c r="WJA73" s="372"/>
      <c r="WJB73" s="373"/>
      <c r="WJC73" s="371"/>
      <c r="WJD73" s="372"/>
      <c r="WJE73" s="372"/>
      <c r="WJF73" s="372"/>
      <c r="WJG73" s="372"/>
      <c r="WJH73" s="372"/>
      <c r="WJI73" s="372"/>
      <c r="WJJ73" s="372"/>
      <c r="WJK73" s="372"/>
      <c r="WJL73" s="372"/>
      <c r="WJM73" s="372"/>
      <c r="WJN73" s="372"/>
      <c r="WJO73" s="372"/>
      <c r="WJP73" s="372"/>
      <c r="WJQ73" s="372"/>
      <c r="WJR73" s="372"/>
      <c r="WJS73" s="372"/>
      <c r="WJT73" s="372"/>
      <c r="WJU73" s="372"/>
      <c r="WJV73" s="372"/>
      <c r="WJW73" s="372"/>
      <c r="WJX73" s="372"/>
      <c r="WJY73" s="372"/>
      <c r="WJZ73" s="372"/>
      <c r="WKA73" s="372"/>
      <c r="WKB73" s="372"/>
      <c r="WKC73" s="372"/>
      <c r="WKD73" s="372"/>
      <c r="WKE73" s="372"/>
      <c r="WKF73" s="373"/>
      <c r="WKG73" s="371"/>
      <c r="WKH73" s="372"/>
      <c r="WKI73" s="372"/>
      <c r="WKJ73" s="372"/>
      <c r="WKK73" s="372"/>
      <c r="WKL73" s="372"/>
      <c r="WKM73" s="372"/>
      <c r="WKN73" s="372"/>
      <c r="WKO73" s="372"/>
      <c r="WKP73" s="372"/>
      <c r="WKQ73" s="372"/>
      <c r="WKR73" s="372"/>
      <c r="WKS73" s="372"/>
      <c r="WKT73" s="372"/>
      <c r="WKU73" s="372"/>
      <c r="WKV73" s="372"/>
      <c r="WKW73" s="372"/>
      <c r="WKX73" s="372"/>
      <c r="WKY73" s="372"/>
      <c r="WKZ73" s="372"/>
      <c r="WLA73" s="372"/>
      <c r="WLB73" s="372"/>
      <c r="WLC73" s="372"/>
      <c r="WLD73" s="372"/>
      <c r="WLE73" s="372"/>
      <c r="WLF73" s="372"/>
      <c r="WLG73" s="372"/>
      <c r="WLH73" s="372"/>
      <c r="WLI73" s="372"/>
      <c r="WLJ73" s="373"/>
      <c r="WLK73" s="371"/>
      <c r="WLL73" s="372"/>
      <c r="WLM73" s="372"/>
      <c r="WLN73" s="372"/>
      <c r="WLO73" s="372"/>
      <c r="WLP73" s="372"/>
      <c r="WLQ73" s="372"/>
      <c r="WLR73" s="372"/>
      <c r="WLS73" s="372"/>
      <c r="WLT73" s="372"/>
      <c r="WLU73" s="372"/>
      <c r="WLV73" s="372"/>
      <c r="WLW73" s="372"/>
      <c r="WLX73" s="372"/>
      <c r="WLY73" s="372"/>
      <c r="WLZ73" s="372"/>
      <c r="WMA73" s="372"/>
      <c r="WMB73" s="372"/>
      <c r="WMC73" s="372"/>
      <c r="WMD73" s="372"/>
      <c r="WME73" s="372"/>
      <c r="WMF73" s="372"/>
      <c r="WMG73" s="372"/>
      <c r="WMH73" s="372"/>
      <c r="WMI73" s="372"/>
      <c r="WMJ73" s="372"/>
      <c r="WMK73" s="372"/>
      <c r="WML73" s="372"/>
      <c r="WMM73" s="372"/>
      <c r="WMN73" s="373"/>
      <c r="WMO73" s="371"/>
      <c r="WMP73" s="372"/>
      <c r="WMQ73" s="372"/>
      <c r="WMR73" s="372"/>
      <c r="WMS73" s="372"/>
      <c r="WMT73" s="372"/>
      <c r="WMU73" s="372"/>
      <c r="WMV73" s="372"/>
      <c r="WMW73" s="372"/>
      <c r="WMX73" s="372"/>
      <c r="WMY73" s="372"/>
      <c r="WMZ73" s="372"/>
      <c r="WNA73" s="372"/>
      <c r="WNB73" s="372"/>
      <c r="WNC73" s="372"/>
      <c r="WND73" s="372"/>
      <c r="WNE73" s="372"/>
      <c r="WNF73" s="372"/>
      <c r="WNG73" s="372"/>
      <c r="WNH73" s="372"/>
      <c r="WNI73" s="372"/>
      <c r="WNJ73" s="372"/>
      <c r="WNK73" s="372"/>
      <c r="WNL73" s="372"/>
      <c r="WNM73" s="372"/>
      <c r="WNN73" s="372"/>
      <c r="WNO73" s="372"/>
      <c r="WNP73" s="372"/>
      <c r="WNQ73" s="372"/>
      <c r="WNR73" s="373"/>
      <c r="WNS73" s="371"/>
      <c r="WNT73" s="372"/>
      <c r="WNU73" s="372"/>
      <c r="WNV73" s="372"/>
      <c r="WNW73" s="372"/>
      <c r="WNX73" s="372"/>
      <c r="WNY73" s="372"/>
      <c r="WNZ73" s="372"/>
      <c r="WOA73" s="372"/>
      <c r="WOB73" s="372"/>
      <c r="WOC73" s="372"/>
      <c r="WOD73" s="372"/>
      <c r="WOE73" s="372"/>
      <c r="WOF73" s="372"/>
      <c r="WOG73" s="372"/>
      <c r="WOH73" s="372"/>
      <c r="WOI73" s="372"/>
      <c r="WOJ73" s="372"/>
      <c r="WOK73" s="372"/>
      <c r="WOL73" s="372"/>
      <c r="WOM73" s="372"/>
      <c r="WON73" s="372"/>
      <c r="WOO73" s="372"/>
      <c r="WOP73" s="372"/>
      <c r="WOQ73" s="372"/>
      <c r="WOR73" s="372"/>
      <c r="WOS73" s="372"/>
      <c r="WOT73" s="372"/>
      <c r="WOU73" s="372"/>
      <c r="WOV73" s="373"/>
      <c r="WOW73" s="371"/>
      <c r="WOX73" s="372"/>
      <c r="WOY73" s="372"/>
      <c r="WOZ73" s="372"/>
      <c r="WPA73" s="372"/>
      <c r="WPB73" s="372"/>
      <c r="WPC73" s="372"/>
      <c r="WPD73" s="372"/>
      <c r="WPE73" s="372"/>
      <c r="WPF73" s="372"/>
      <c r="WPG73" s="372"/>
      <c r="WPH73" s="372"/>
      <c r="WPI73" s="372"/>
      <c r="WPJ73" s="372"/>
      <c r="WPK73" s="372"/>
      <c r="WPL73" s="372"/>
      <c r="WPM73" s="372"/>
      <c r="WPN73" s="372"/>
      <c r="WPO73" s="372"/>
      <c r="WPP73" s="372"/>
      <c r="WPQ73" s="372"/>
      <c r="WPR73" s="372"/>
      <c r="WPS73" s="372"/>
      <c r="WPT73" s="372"/>
      <c r="WPU73" s="372"/>
      <c r="WPV73" s="372"/>
      <c r="WPW73" s="372"/>
      <c r="WPX73" s="372"/>
      <c r="WPY73" s="372"/>
      <c r="WPZ73" s="373"/>
      <c r="WQA73" s="371"/>
      <c r="WQB73" s="372"/>
      <c r="WQC73" s="372"/>
      <c r="WQD73" s="372"/>
      <c r="WQE73" s="372"/>
      <c r="WQF73" s="372"/>
      <c r="WQG73" s="372"/>
      <c r="WQH73" s="372"/>
      <c r="WQI73" s="372"/>
      <c r="WQJ73" s="372"/>
      <c r="WQK73" s="372"/>
      <c r="WQL73" s="372"/>
      <c r="WQM73" s="372"/>
      <c r="WQN73" s="372"/>
      <c r="WQO73" s="372"/>
      <c r="WQP73" s="372"/>
      <c r="WQQ73" s="372"/>
      <c r="WQR73" s="372"/>
      <c r="WQS73" s="372"/>
      <c r="WQT73" s="372"/>
      <c r="WQU73" s="372"/>
      <c r="WQV73" s="372"/>
      <c r="WQW73" s="372"/>
      <c r="WQX73" s="372"/>
      <c r="WQY73" s="372"/>
      <c r="WQZ73" s="372"/>
      <c r="WRA73" s="372"/>
      <c r="WRB73" s="372"/>
      <c r="WRC73" s="372"/>
      <c r="WRD73" s="373"/>
      <c r="WRE73" s="371"/>
      <c r="WRF73" s="372"/>
      <c r="WRG73" s="372"/>
      <c r="WRH73" s="372"/>
      <c r="WRI73" s="372"/>
      <c r="WRJ73" s="372"/>
      <c r="WRK73" s="372"/>
      <c r="WRL73" s="372"/>
      <c r="WRM73" s="372"/>
      <c r="WRN73" s="372"/>
      <c r="WRO73" s="372"/>
      <c r="WRP73" s="372"/>
      <c r="WRQ73" s="372"/>
      <c r="WRR73" s="372"/>
      <c r="WRS73" s="372"/>
      <c r="WRT73" s="372"/>
      <c r="WRU73" s="372"/>
      <c r="WRV73" s="372"/>
      <c r="WRW73" s="372"/>
      <c r="WRX73" s="372"/>
      <c r="WRY73" s="372"/>
      <c r="WRZ73" s="372"/>
      <c r="WSA73" s="372"/>
      <c r="WSB73" s="372"/>
      <c r="WSC73" s="372"/>
      <c r="WSD73" s="372"/>
      <c r="WSE73" s="372"/>
      <c r="WSF73" s="372"/>
      <c r="WSG73" s="372"/>
      <c r="WSH73" s="373"/>
      <c r="WSI73" s="371"/>
      <c r="WSJ73" s="372"/>
      <c r="WSK73" s="372"/>
      <c r="WSL73" s="372"/>
      <c r="WSM73" s="372"/>
      <c r="WSN73" s="372"/>
      <c r="WSO73" s="372"/>
      <c r="WSP73" s="372"/>
      <c r="WSQ73" s="372"/>
      <c r="WSR73" s="372"/>
      <c r="WSS73" s="372"/>
      <c r="WST73" s="372"/>
      <c r="WSU73" s="372"/>
      <c r="WSV73" s="372"/>
      <c r="WSW73" s="372"/>
      <c r="WSX73" s="372"/>
      <c r="WSY73" s="372"/>
      <c r="WSZ73" s="372"/>
      <c r="WTA73" s="372"/>
      <c r="WTB73" s="372"/>
      <c r="WTC73" s="372"/>
      <c r="WTD73" s="372"/>
      <c r="WTE73" s="372"/>
      <c r="WTF73" s="372"/>
      <c r="WTG73" s="372"/>
      <c r="WTH73" s="372"/>
      <c r="WTI73" s="372"/>
      <c r="WTJ73" s="372"/>
      <c r="WTK73" s="372"/>
      <c r="WTL73" s="373"/>
      <c r="WTM73" s="371"/>
      <c r="WTN73" s="372"/>
      <c r="WTO73" s="372"/>
      <c r="WTP73" s="372"/>
      <c r="WTQ73" s="372"/>
      <c r="WTR73" s="372"/>
      <c r="WTS73" s="372"/>
      <c r="WTT73" s="372"/>
      <c r="WTU73" s="372"/>
      <c r="WTV73" s="372"/>
      <c r="WTW73" s="372"/>
      <c r="WTX73" s="372"/>
      <c r="WTY73" s="372"/>
      <c r="WTZ73" s="372"/>
      <c r="WUA73" s="372"/>
      <c r="WUB73" s="372"/>
      <c r="WUC73" s="372"/>
      <c r="WUD73" s="372"/>
      <c r="WUE73" s="372"/>
      <c r="WUF73" s="372"/>
      <c r="WUG73" s="372"/>
      <c r="WUH73" s="372"/>
      <c r="WUI73" s="372"/>
      <c r="WUJ73" s="372"/>
      <c r="WUK73" s="372"/>
      <c r="WUL73" s="372"/>
      <c r="WUM73" s="372"/>
      <c r="WUN73" s="372"/>
      <c r="WUO73" s="372"/>
      <c r="WUP73" s="373"/>
      <c r="WUQ73" s="371"/>
      <c r="WUR73" s="372"/>
      <c r="WUS73" s="372"/>
      <c r="WUT73" s="372"/>
      <c r="WUU73" s="372"/>
      <c r="WUV73" s="372"/>
      <c r="WUW73" s="372"/>
      <c r="WUX73" s="372"/>
      <c r="WUY73" s="372"/>
      <c r="WUZ73" s="372"/>
      <c r="WVA73" s="372"/>
      <c r="WVB73" s="372"/>
      <c r="WVC73" s="372"/>
      <c r="WVD73" s="372"/>
      <c r="WVE73" s="372"/>
      <c r="WVF73" s="372"/>
      <c r="WVG73" s="372"/>
      <c r="WVH73" s="372"/>
      <c r="WVI73" s="372"/>
      <c r="WVJ73" s="372"/>
      <c r="WVK73" s="372"/>
      <c r="WVL73" s="372"/>
      <c r="WVM73" s="372"/>
      <c r="WVN73" s="372"/>
      <c r="WVO73" s="372"/>
      <c r="WVP73" s="372"/>
      <c r="WVQ73" s="372"/>
      <c r="WVR73" s="372"/>
      <c r="WVS73" s="372"/>
      <c r="WVT73" s="373"/>
      <c r="WVU73" s="371"/>
      <c r="WVV73" s="372"/>
      <c r="WVW73" s="372"/>
      <c r="WVX73" s="372"/>
      <c r="WVY73" s="372"/>
      <c r="WVZ73" s="372"/>
      <c r="WWA73" s="372"/>
      <c r="WWB73" s="372"/>
      <c r="WWC73" s="372"/>
      <c r="WWD73" s="372"/>
      <c r="WWE73" s="372"/>
      <c r="WWF73" s="372"/>
      <c r="WWG73" s="372"/>
      <c r="WWH73" s="372"/>
      <c r="WWI73" s="372"/>
      <c r="WWJ73" s="372"/>
      <c r="WWK73" s="372"/>
      <c r="WWL73" s="372"/>
      <c r="WWM73" s="372"/>
      <c r="WWN73" s="372"/>
      <c r="WWO73" s="372"/>
      <c r="WWP73" s="372"/>
      <c r="WWQ73" s="372"/>
      <c r="WWR73" s="372"/>
      <c r="WWS73" s="372"/>
      <c r="WWT73" s="372"/>
      <c r="WWU73" s="372"/>
      <c r="WWV73" s="372"/>
      <c r="WWW73" s="372"/>
      <c r="WWX73" s="373"/>
      <c r="WWY73" s="371"/>
      <c r="WWZ73" s="372"/>
      <c r="WXA73" s="372"/>
      <c r="WXB73" s="372"/>
      <c r="WXC73" s="372"/>
      <c r="WXD73" s="372"/>
      <c r="WXE73" s="372"/>
      <c r="WXF73" s="372"/>
      <c r="WXG73" s="372"/>
      <c r="WXH73" s="372"/>
      <c r="WXI73" s="372"/>
      <c r="WXJ73" s="372"/>
      <c r="WXK73" s="372"/>
      <c r="WXL73" s="372"/>
      <c r="WXM73" s="372"/>
      <c r="WXN73" s="372"/>
      <c r="WXO73" s="372"/>
      <c r="WXP73" s="372"/>
      <c r="WXQ73" s="372"/>
      <c r="WXR73" s="372"/>
      <c r="WXS73" s="372"/>
      <c r="WXT73" s="372"/>
      <c r="WXU73" s="372"/>
      <c r="WXV73" s="372"/>
      <c r="WXW73" s="372"/>
      <c r="WXX73" s="372"/>
      <c r="WXY73" s="372"/>
      <c r="WXZ73" s="372"/>
      <c r="WYA73" s="372"/>
      <c r="WYB73" s="373"/>
      <c r="WYC73" s="371"/>
      <c r="WYD73" s="372"/>
      <c r="WYE73" s="372"/>
      <c r="WYF73" s="372"/>
      <c r="WYG73" s="372"/>
      <c r="WYH73" s="372"/>
      <c r="WYI73" s="372"/>
      <c r="WYJ73" s="372"/>
      <c r="WYK73" s="372"/>
      <c r="WYL73" s="372"/>
      <c r="WYM73" s="372"/>
      <c r="WYN73" s="372"/>
      <c r="WYO73" s="372"/>
      <c r="WYP73" s="372"/>
      <c r="WYQ73" s="372"/>
      <c r="WYR73" s="372"/>
      <c r="WYS73" s="372"/>
      <c r="WYT73" s="372"/>
      <c r="WYU73" s="372"/>
      <c r="WYV73" s="372"/>
      <c r="WYW73" s="372"/>
      <c r="WYX73" s="372"/>
      <c r="WYY73" s="372"/>
      <c r="WYZ73" s="372"/>
      <c r="WZA73" s="372"/>
      <c r="WZB73" s="372"/>
      <c r="WZC73" s="372"/>
      <c r="WZD73" s="372"/>
      <c r="WZE73" s="372"/>
      <c r="WZF73" s="373"/>
      <c r="WZG73" s="371"/>
      <c r="WZH73" s="372"/>
      <c r="WZI73" s="372"/>
      <c r="WZJ73" s="372"/>
      <c r="WZK73" s="372"/>
      <c r="WZL73" s="372"/>
      <c r="WZM73" s="372"/>
      <c r="WZN73" s="372"/>
      <c r="WZO73" s="372"/>
      <c r="WZP73" s="372"/>
      <c r="WZQ73" s="372"/>
      <c r="WZR73" s="372"/>
      <c r="WZS73" s="372"/>
      <c r="WZT73" s="372"/>
      <c r="WZU73" s="372"/>
      <c r="WZV73" s="372"/>
      <c r="WZW73" s="372"/>
      <c r="WZX73" s="372"/>
      <c r="WZY73" s="372"/>
      <c r="WZZ73" s="372"/>
      <c r="XAA73" s="372"/>
      <c r="XAB73" s="372"/>
      <c r="XAC73" s="372"/>
      <c r="XAD73" s="372"/>
      <c r="XAE73" s="372"/>
      <c r="XAF73" s="372"/>
      <c r="XAG73" s="372"/>
      <c r="XAH73" s="372"/>
      <c r="XAI73" s="372"/>
      <c r="XAJ73" s="373"/>
      <c r="XAK73" s="371"/>
      <c r="XAL73" s="372"/>
      <c r="XAM73" s="372"/>
      <c r="XAN73" s="372"/>
      <c r="XAO73" s="372"/>
      <c r="XAP73" s="372"/>
      <c r="XAQ73" s="372"/>
      <c r="XAR73" s="372"/>
      <c r="XAS73" s="372"/>
      <c r="XAT73" s="372"/>
      <c r="XAU73" s="372"/>
      <c r="XAV73" s="372"/>
      <c r="XAW73" s="372"/>
      <c r="XAX73" s="372"/>
      <c r="XAY73" s="372"/>
      <c r="XAZ73" s="372"/>
      <c r="XBA73" s="372"/>
      <c r="XBB73" s="372"/>
      <c r="XBC73" s="372"/>
      <c r="XBD73" s="372"/>
      <c r="XBE73" s="372"/>
      <c r="XBF73" s="372"/>
      <c r="XBG73" s="372"/>
      <c r="XBH73" s="372"/>
      <c r="XBI73" s="372"/>
      <c r="XBJ73" s="372"/>
      <c r="XBK73" s="372"/>
      <c r="XBL73" s="372"/>
      <c r="XBM73" s="372"/>
      <c r="XBN73" s="373"/>
      <c r="XBO73" s="371"/>
      <c r="XBP73" s="372"/>
      <c r="XBQ73" s="372"/>
      <c r="XBR73" s="372"/>
      <c r="XBS73" s="372"/>
      <c r="XBT73" s="372"/>
      <c r="XBU73" s="372"/>
      <c r="XBV73" s="372"/>
      <c r="XBW73" s="372"/>
      <c r="XBX73" s="372"/>
      <c r="XBY73" s="372"/>
      <c r="XBZ73" s="372"/>
      <c r="XCA73" s="372"/>
      <c r="XCB73" s="372"/>
      <c r="XCC73" s="372"/>
      <c r="XCD73" s="372"/>
      <c r="XCE73" s="372"/>
      <c r="XCF73" s="372"/>
      <c r="XCG73" s="372"/>
      <c r="XCH73" s="372"/>
      <c r="XCI73" s="372"/>
      <c r="XCJ73" s="372"/>
      <c r="XCK73" s="372"/>
      <c r="XCL73" s="372"/>
      <c r="XCM73" s="372"/>
      <c r="XCN73" s="372"/>
      <c r="XCO73" s="372"/>
      <c r="XCP73" s="372"/>
      <c r="XCQ73" s="372"/>
      <c r="XCR73" s="373"/>
      <c r="XCS73" s="371"/>
      <c r="XCT73" s="372"/>
      <c r="XCU73" s="372"/>
      <c r="XCV73" s="372"/>
      <c r="XCW73" s="372"/>
      <c r="XCX73" s="372"/>
      <c r="XCY73" s="372"/>
      <c r="XCZ73" s="372"/>
      <c r="XDA73" s="372"/>
      <c r="XDB73" s="372"/>
      <c r="XDC73" s="372"/>
      <c r="XDD73" s="372"/>
      <c r="XDE73" s="372"/>
      <c r="XDF73" s="372"/>
      <c r="XDG73" s="372"/>
      <c r="XDH73" s="372"/>
      <c r="XDI73" s="372"/>
      <c r="XDJ73" s="372"/>
      <c r="XDK73" s="372"/>
      <c r="XDL73" s="372"/>
      <c r="XDM73" s="372"/>
      <c r="XDN73" s="372"/>
      <c r="XDO73" s="372"/>
      <c r="XDP73" s="372"/>
      <c r="XDQ73" s="372"/>
      <c r="XDR73" s="372"/>
      <c r="XDS73" s="372"/>
      <c r="XDT73" s="372"/>
      <c r="XDU73" s="372"/>
      <c r="XDV73" s="373"/>
      <c r="XDW73" s="371"/>
      <c r="XDX73" s="372"/>
      <c r="XDY73" s="372"/>
      <c r="XDZ73" s="372"/>
      <c r="XEA73" s="372"/>
      <c r="XEB73" s="372"/>
      <c r="XEC73" s="372"/>
      <c r="XED73" s="372"/>
      <c r="XEE73" s="372"/>
      <c r="XEF73" s="372"/>
      <c r="XEG73" s="372"/>
      <c r="XEH73" s="372"/>
      <c r="XEI73" s="372"/>
      <c r="XEJ73" s="372"/>
      <c r="XEK73" s="372"/>
      <c r="XEL73" s="372"/>
      <c r="XEM73" s="372"/>
      <c r="XEN73" s="372"/>
      <c r="XEO73" s="372"/>
      <c r="XEP73" s="372"/>
      <c r="XEQ73" s="372"/>
      <c r="XER73" s="372"/>
      <c r="XES73" s="372"/>
      <c r="XET73" s="372"/>
      <c r="XEU73" s="372"/>
      <c r="XEV73" s="372"/>
      <c r="XEW73" s="372"/>
      <c r="XEX73" s="372"/>
      <c r="XEY73" s="372"/>
      <c r="XEZ73" s="373"/>
      <c r="XFA73" s="371"/>
      <c r="XFB73" s="371"/>
      <c r="XFC73" s="371"/>
      <c r="XFD73" s="371"/>
    </row>
    <row r="74" spans="1:16384" s="37" customFormat="1" ht="44.45" customHeight="1" x14ac:dyDescent="0.2">
      <c r="A74" s="376">
        <v>37</v>
      </c>
      <c r="B74" s="389" t="s">
        <v>1388</v>
      </c>
      <c r="C74" s="377" t="s">
        <v>177</v>
      </c>
      <c r="D74" s="342" t="s">
        <v>176</v>
      </c>
      <c r="E74" s="375">
        <f>F74+G74+H74+I74</f>
        <v>76067</v>
      </c>
      <c r="F74" s="374">
        <v>761</v>
      </c>
      <c r="G74" s="374">
        <f>75306</f>
        <v>75306</v>
      </c>
      <c r="H74" s="374">
        <v>0</v>
      </c>
      <c r="I74" s="374">
        <v>0</v>
      </c>
      <c r="J74" s="375">
        <f>K74+L74+M74+N74</f>
        <v>76067</v>
      </c>
      <c r="K74" s="374">
        <v>761</v>
      </c>
      <c r="L74" s="374">
        <v>75306</v>
      </c>
      <c r="M74" s="374">
        <v>0</v>
      </c>
      <c r="N74" s="374">
        <v>0</v>
      </c>
      <c r="O74" s="375">
        <f>P74+Q74+R74+S74</f>
        <v>76067</v>
      </c>
      <c r="P74" s="374">
        <v>761</v>
      </c>
      <c r="Q74" s="374">
        <v>75306</v>
      </c>
      <c r="R74" s="374">
        <v>0</v>
      </c>
      <c r="S74" s="374">
        <v>0</v>
      </c>
      <c r="T74" s="375">
        <f>U74+V74+W74+X74</f>
        <v>76067</v>
      </c>
      <c r="U74" s="374">
        <v>761</v>
      </c>
      <c r="V74" s="374">
        <v>75306</v>
      </c>
      <c r="W74" s="374">
        <v>0</v>
      </c>
      <c r="X74" s="374">
        <v>0</v>
      </c>
      <c r="Y74" s="375">
        <f>Z74+AA74</f>
        <v>62986</v>
      </c>
      <c r="Z74" s="374">
        <v>630</v>
      </c>
      <c r="AA74" s="374">
        <v>62356</v>
      </c>
      <c r="AB74" s="374">
        <v>0</v>
      </c>
      <c r="AC74" s="374">
        <v>0</v>
      </c>
      <c r="AD74" s="375">
        <f>E74+J74+O74+T74+Y74</f>
        <v>367254</v>
      </c>
      <c r="AE74" s="3"/>
      <c r="AF74" s="3"/>
      <c r="AG74" s="3"/>
      <c r="AH74" s="3"/>
    </row>
    <row r="75" spans="1:16384" s="37" customFormat="1" ht="285" customHeight="1" x14ac:dyDescent="0.2">
      <c r="A75" s="376"/>
      <c r="B75" s="389"/>
      <c r="C75" s="377"/>
      <c r="D75" s="342"/>
      <c r="E75" s="375"/>
      <c r="F75" s="374"/>
      <c r="G75" s="374"/>
      <c r="H75" s="374"/>
      <c r="I75" s="374"/>
      <c r="J75" s="375"/>
      <c r="K75" s="374"/>
      <c r="L75" s="374"/>
      <c r="M75" s="374"/>
      <c r="N75" s="374"/>
      <c r="O75" s="375"/>
      <c r="P75" s="374"/>
      <c r="Q75" s="374"/>
      <c r="R75" s="374"/>
      <c r="S75" s="374"/>
      <c r="T75" s="375"/>
      <c r="U75" s="374"/>
      <c r="V75" s="374"/>
      <c r="W75" s="374"/>
      <c r="X75" s="374"/>
      <c r="Y75" s="375"/>
      <c r="Z75" s="374"/>
      <c r="AA75" s="374"/>
      <c r="AB75" s="374"/>
      <c r="AC75" s="374"/>
      <c r="AD75" s="375"/>
      <c r="AE75" s="58">
        <f>F74+K74+P74+U74+Z74</f>
        <v>3674</v>
      </c>
      <c r="AF75" s="58">
        <f>G75+L75+Q75+V74+AA74</f>
        <v>137662</v>
      </c>
      <c r="AG75" s="58">
        <f>H75+M75+R75+W75+AB75</f>
        <v>0</v>
      </c>
      <c r="AH75" s="58">
        <f>I75+N75+S75+X75+AC75</f>
        <v>0</v>
      </c>
    </row>
    <row r="76" spans="1:16384" s="63" customFormat="1" ht="42" customHeight="1" x14ac:dyDescent="0.25">
      <c r="A76" s="383" t="s">
        <v>175</v>
      </c>
      <c r="B76" s="383"/>
      <c r="C76" s="383"/>
      <c r="D76" s="12"/>
      <c r="E76" s="264">
        <f t="shared" ref="E76:N76" si="36">SUM(E67:E75)</f>
        <v>337537</v>
      </c>
      <c r="F76" s="264">
        <f t="shared" si="36"/>
        <v>233401</v>
      </c>
      <c r="G76" s="264">
        <f t="shared" si="36"/>
        <v>104024</v>
      </c>
      <c r="H76" s="264">
        <f t="shared" si="36"/>
        <v>0</v>
      </c>
      <c r="I76" s="264">
        <f t="shared" si="36"/>
        <v>112</v>
      </c>
      <c r="J76" s="264">
        <f t="shared" si="36"/>
        <v>389594</v>
      </c>
      <c r="K76" s="264">
        <f t="shared" si="36"/>
        <v>227595</v>
      </c>
      <c r="L76" s="264">
        <f t="shared" si="36"/>
        <v>161887</v>
      </c>
      <c r="M76" s="264">
        <f t="shared" si="36"/>
        <v>0</v>
      </c>
      <c r="N76" s="264">
        <f t="shared" si="36"/>
        <v>112</v>
      </c>
      <c r="O76" s="264">
        <f>SUM(O67:O74)</f>
        <v>346078</v>
      </c>
      <c r="P76" s="264">
        <f>SUM(P67:P74)</f>
        <v>227160</v>
      </c>
      <c r="Q76" s="264">
        <f>SUM(Q67:Q75)</f>
        <v>118806</v>
      </c>
      <c r="R76" s="264">
        <f>SUM(R67:R75)</f>
        <v>0</v>
      </c>
      <c r="S76" s="264">
        <f>SUM(S67:S75)</f>
        <v>112</v>
      </c>
      <c r="T76" s="264">
        <f>SUM(T67:T74)</f>
        <v>346078</v>
      </c>
      <c r="U76" s="264">
        <f>SUM(U67:U74)</f>
        <v>227160</v>
      </c>
      <c r="V76" s="264">
        <f>SUM(V67:V74)</f>
        <v>118806</v>
      </c>
      <c r="W76" s="264">
        <f>SUM(W67:W75)</f>
        <v>0</v>
      </c>
      <c r="X76" s="264">
        <f>SUM(X67:X75)</f>
        <v>112</v>
      </c>
      <c r="Y76" s="264">
        <f>SUM(Y67:Y74)</f>
        <v>304259</v>
      </c>
      <c r="Z76" s="264">
        <f>SUM(Z67:Z74)</f>
        <v>241791</v>
      </c>
      <c r="AA76" s="264">
        <f>SUM(AA67:AA74)</f>
        <v>62356</v>
      </c>
      <c r="AB76" s="264">
        <f>SUM(AB67:AB75)</f>
        <v>0</v>
      </c>
      <c r="AC76" s="264">
        <f>SUM(AC67:AC75)</f>
        <v>112</v>
      </c>
      <c r="AD76" s="264">
        <f>SUM(AD67:AD74)</f>
        <v>1723546</v>
      </c>
      <c r="AE76" s="58">
        <f>F76+K76+P76+U76+Z76</f>
        <v>1157107</v>
      </c>
      <c r="AF76" s="58">
        <f>G76+L76+Q76+V76+AA76</f>
        <v>565879</v>
      </c>
      <c r="AG76" s="58">
        <f>H76+M76+R76+W76+AB76</f>
        <v>0</v>
      </c>
      <c r="AH76" s="58">
        <f>I76+N76+S76+X76+AC76</f>
        <v>560</v>
      </c>
    </row>
    <row r="77" spans="1:16384" s="63" customFormat="1" ht="42" customHeight="1" x14ac:dyDescent="0.25">
      <c r="A77" s="363" t="s">
        <v>1567</v>
      </c>
      <c r="B77" s="363"/>
      <c r="C77" s="363"/>
      <c r="D77" s="12"/>
      <c r="E77" s="264">
        <f>E79-E78</f>
        <v>2377245</v>
      </c>
      <c r="F77" s="264">
        <f t="shared" ref="F77:AC77" si="37">F79-F78</f>
        <v>797208</v>
      </c>
      <c r="G77" s="264">
        <f t="shared" si="37"/>
        <v>1453132</v>
      </c>
      <c r="H77" s="264">
        <f t="shared" si="37"/>
        <v>126793</v>
      </c>
      <c r="I77" s="264">
        <f t="shared" si="37"/>
        <v>112</v>
      </c>
      <c r="J77" s="264">
        <f>J79-J78</f>
        <v>2337316</v>
      </c>
      <c r="K77" s="264">
        <f t="shared" si="37"/>
        <v>853113</v>
      </c>
      <c r="L77" s="264">
        <f t="shared" si="37"/>
        <v>1484091</v>
      </c>
      <c r="M77" s="264">
        <f t="shared" si="37"/>
        <v>0</v>
      </c>
      <c r="N77" s="264">
        <f t="shared" si="37"/>
        <v>112</v>
      </c>
      <c r="O77" s="264">
        <f t="shared" si="37"/>
        <v>1757776</v>
      </c>
      <c r="P77" s="264">
        <f t="shared" si="37"/>
        <v>938858</v>
      </c>
      <c r="Q77" s="264">
        <f t="shared" si="37"/>
        <v>818806</v>
      </c>
      <c r="R77" s="264">
        <f t="shared" si="37"/>
        <v>0</v>
      </c>
      <c r="S77" s="264">
        <f t="shared" si="37"/>
        <v>112</v>
      </c>
      <c r="T77" s="264">
        <f t="shared" si="37"/>
        <v>1751499</v>
      </c>
      <c r="U77" s="264">
        <f t="shared" si="37"/>
        <v>932581</v>
      </c>
      <c r="V77" s="264">
        <f t="shared" si="37"/>
        <v>818806</v>
      </c>
      <c r="W77" s="264">
        <f t="shared" si="37"/>
        <v>0</v>
      </c>
      <c r="X77" s="264">
        <f t="shared" si="37"/>
        <v>112</v>
      </c>
      <c r="Y77" s="264">
        <f t="shared" si="37"/>
        <v>5921997</v>
      </c>
      <c r="Z77" s="264">
        <f t="shared" si="37"/>
        <v>1268102</v>
      </c>
      <c r="AA77" s="264">
        <f t="shared" si="37"/>
        <v>4653783</v>
      </c>
      <c r="AB77" s="264">
        <f t="shared" si="37"/>
        <v>0</v>
      </c>
      <c r="AC77" s="264">
        <f t="shared" si="37"/>
        <v>112</v>
      </c>
      <c r="AD77" s="264">
        <f>E77+J77+O77+T77+Y77</f>
        <v>14145833</v>
      </c>
      <c r="AE77" s="58"/>
      <c r="AF77" s="58"/>
      <c r="AG77" s="58"/>
      <c r="AH77" s="58"/>
    </row>
    <row r="78" spans="1:16384" s="63" customFormat="1" ht="35.25" customHeight="1" x14ac:dyDescent="0.25">
      <c r="A78" s="383" t="s">
        <v>1566</v>
      </c>
      <c r="B78" s="383"/>
      <c r="C78" s="383"/>
      <c r="D78" s="12"/>
      <c r="E78" s="264">
        <f>F78+G78+H78+I78</f>
        <v>988</v>
      </c>
      <c r="F78" s="264">
        <f>F40</f>
        <v>988</v>
      </c>
      <c r="G78" s="264">
        <f>G40</f>
        <v>0</v>
      </c>
      <c r="H78" s="264">
        <f>H40</f>
        <v>0</v>
      </c>
      <c r="I78" s="264">
        <f>I40</f>
        <v>0</v>
      </c>
      <c r="J78" s="264">
        <f>K78+L78+M78+N78</f>
        <v>0</v>
      </c>
      <c r="K78" s="264">
        <f>K40</f>
        <v>0</v>
      </c>
      <c r="L78" s="264">
        <f>L40</f>
        <v>0</v>
      </c>
      <c r="M78" s="264">
        <f>M40</f>
        <v>0</v>
      </c>
      <c r="N78" s="264">
        <f>N40</f>
        <v>0</v>
      </c>
      <c r="O78" s="264">
        <f>P78+Q78+R78+S78</f>
        <v>0</v>
      </c>
      <c r="P78" s="264">
        <f>P40</f>
        <v>0</v>
      </c>
      <c r="Q78" s="264">
        <f>Q40</f>
        <v>0</v>
      </c>
      <c r="R78" s="264">
        <f>R40</f>
        <v>0</v>
      </c>
      <c r="S78" s="264">
        <f>S40</f>
        <v>0</v>
      </c>
      <c r="T78" s="264">
        <f>U78+V78+W78+X78</f>
        <v>0</v>
      </c>
      <c r="U78" s="264">
        <f>U40</f>
        <v>0</v>
      </c>
      <c r="V78" s="264">
        <f>V40</f>
        <v>0</v>
      </c>
      <c r="W78" s="264">
        <f>W40</f>
        <v>0</v>
      </c>
      <c r="X78" s="264">
        <f>X40</f>
        <v>0</v>
      </c>
      <c r="Y78" s="264">
        <f>Z78+AA78+AB78+AC78</f>
        <v>0</v>
      </c>
      <c r="Z78" s="264">
        <f>Z40</f>
        <v>0</v>
      </c>
      <c r="AA78" s="264">
        <f>AA40</f>
        <v>0</v>
      </c>
      <c r="AB78" s="264">
        <f>AB40</f>
        <v>0</v>
      </c>
      <c r="AC78" s="264">
        <f>AC40</f>
        <v>0</v>
      </c>
      <c r="AD78" s="264">
        <f>E78+J78+O78+T78+Y78</f>
        <v>988</v>
      </c>
      <c r="AE78" s="58"/>
      <c r="AF78" s="58"/>
      <c r="AG78" s="58"/>
      <c r="AH78" s="58"/>
    </row>
    <row r="79" spans="1:16384" s="64" customFormat="1" ht="42" customHeight="1" x14ac:dyDescent="0.25">
      <c r="A79" s="363" t="s">
        <v>1568</v>
      </c>
      <c r="B79" s="363"/>
      <c r="C79" s="363"/>
      <c r="D79" s="20"/>
      <c r="E79" s="264">
        <f t="shared" ref="E79:AH79" si="38">E32+E76+E50+E62</f>
        <v>2378233</v>
      </c>
      <c r="F79" s="264">
        <f t="shared" si="38"/>
        <v>798196</v>
      </c>
      <c r="G79" s="264">
        <f t="shared" si="38"/>
        <v>1453132</v>
      </c>
      <c r="H79" s="264">
        <f t="shared" si="38"/>
        <v>126793</v>
      </c>
      <c r="I79" s="264">
        <f t="shared" si="38"/>
        <v>112</v>
      </c>
      <c r="J79" s="264">
        <f t="shared" si="38"/>
        <v>2337316</v>
      </c>
      <c r="K79" s="264">
        <f t="shared" si="38"/>
        <v>853113</v>
      </c>
      <c r="L79" s="264">
        <f t="shared" si="38"/>
        <v>1484091</v>
      </c>
      <c r="M79" s="264">
        <f t="shared" si="38"/>
        <v>0</v>
      </c>
      <c r="N79" s="264">
        <f t="shared" si="38"/>
        <v>112</v>
      </c>
      <c r="O79" s="264">
        <f t="shared" si="38"/>
        <v>1757776</v>
      </c>
      <c r="P79" s="264">
        <f t="shared" si="38"/>
        <v>938858</v>
      </c>
      <c r="Q79" s="264">
        <f t="shared" si="38"/>
        <v>818806</v>
      </c>
      <c r="R79" s="264">
        <f t="shared" si="38"/>
        <v>0</v>
      </c>
      <c r="S79" s="264">
        <f t="shared" si="38"/>
        <v>112</v>
      </c>
      <c r="T79" s="264">
        <f t="shared" si="38"/>
        <v>1751499</v>
      </c>
      <c r="U79" s="264">
        <f t="shared" si="38"/>
        <v>932581</v>
      </c>
      <c r="V79" s="264">
        <f t="shared" si="38"/>
        <v>818806</v>
      </c>
      <c r="W79" s="264">
        <f t="shared" si="38"/>
        <v>0</v>
      </c>
      <c r="X79" s="264">
        <f t="shared" si="38"/>
        <v>112</v>
      </c>
      <c r="Y79" s="264">
        <f t="shared" si="38"/>
        <v>5921997</v>
      </c>
      <c r="Z79" s="264">
        <f t="shared" si="38"/>
        <v>1268102</v>
      </c>
      <c r="AA79" s="264">
        <f t="shared" si="38"/>
        <v>4653783</v>
      </c>
      <c r="AB79" s="264">
        <f t="shared" si="38"/>
        <v>0</v>
      </c>
      <c r="AC79" s="264">
        <f t="shared" si="38"/>
        <v>112</v>
      </c>
      <c r="AD79" s="264">
        <f t="shared" si="38"/>
        <v>14146821</v>
      </c>
      <c r="AE79" s="58">
        <f t="shared" si="38"/>
        <v>4790850</v>
      </c>
      <c r="AF79" s="58">
        <f t="shared" si="38"/>
        <v>9228618</v>
      </c>
      <c r="AG79" s="58">
        <f t="shared" si="38"/>
        <v>126793</v>
      </c>
      <c r="AH79" s="58">
        <f t="shared" si="38"/>
        <v>560</v>
      </c>
    </row>
    <row r="80" spans="1:16384" s="10" customFormat="1" ht="42" customHeight="1" x14ac:dyDescent="0.2">
      <c r="A80" s="3"/>
      <c r="B80" s="21"/>
      <c r="C80" s="22"/>
      <c r="D80" s="3"/>
      <c r="E80" s="91"/>
      <c r="F80" s="3"/>
      <c r="G80" s="3"/>
      <c r="H80" s="3"/>
      <c r="I80" s="3"/>
      <c r="J80" s="1"/>
      <c r="K80" s="3"/>
      <c r="L80" s="3"/>
      <c r="M80" s="77"/>
      <c r="N80" s="77"/>
      <c r="O80" s="78"/>
      <c r="P80" s="77"/>
      <c r="Q80" s="77"/>
      <c r="R80" s="3"/>
      <c r="S80" s="3"/>
      <c r="T80" s="1"/>
      <c r="U80" s="3"/>
      <c r="V80" s="3"/>
      <c r="W80" s="3"/>
      <c r="X80" s="3"/>
      <c r="Y80" s="1"/>
      <c r="Z80" s="3"/>
      <c r="AA80" s="3"/>
      <c r="AB80" s="3"/>
      <c r="AC80" s="3"/>
      <c r="AD80" s="37"/>
      <c r="AE80" s="3"/>
      <c r="AF80" s="3"/>
      <c r="AG80" s="3"/>
      <c r="AH80" s="3"/>
    </row>
    <row r="81" spans="3:34" ht="42" customHeight="1" x14ac:dyDescent="0.2">
      <c r="C81" s="390" t="s">
        <v>1340</v>
      </c>
      <c r="E81" s="98">
        <v>172475</v>
      </c>
      <c r="F81" s="48">
        <v>172475</v>
      </c>
      <c r="G81" s="48">
        <v>0</v>
      </c>
      <c r="H81" s="48">
        <v>0</v>
      </c>
      <c r="I81" s="48">
        <v>0</v>
      </c>
      <c r="J81" s="48">
        <v>98858</v>
      </c>
      <c r="K81" s="48">
        <v>98858</v>
      </c>
      <c r="L81" s="48">
        <v>0</v>
      </c>
      <c r="M81" s="48">
        <v>0</v>
      </c>
      <c r="N81" s="48">
        <v>0</v>
      </c>
      <c r="O81" s="48">
        <v>98858</v>
      </c>
      <c r="P81" s="48">
        <v>98858</v>
      </c>
      <c r="Q81" s="48">
        <v>0</v>
      </c>
      <c r="R81" s="48">
        <v>0</v>
      </c>
      <c r="S81" s="48">
        <v>0</v>
      </c>
      <c r="T81" s="48">
        <v>68359</v>
      </c>
      <c r="U81" s="48">
        <v>68359</v>
      </c>
      <c r="V81" s="48">
        <v>0</v>
      </c>
      <c r="W81" s="48">
        <v>0</v>
      </c>
      <c r="X81" s="48">
        <v>0</v>
      </c>
      <c r="Y81" s="48">
        <v>68359</v>
      </c>
      <c r="Z81" s="48">
        <v>68359</v>
      </c>
      <c r="AA81" s="48">
        <v>0</v>
      </c>
      <c r="AB81" s="48">
        <v>0</v>
      </c>
      <c r="AC81" s="48">
        <v>0</v>
      </c>
      <c r="AD81" s="48">
        <v>506909</v>
      </c>
      <c r="AE81" s="75">
        <f t="shared" ref="AE81:AE88" si="39">F81+K81+P81+U81+Z81</f>
        <v>506909</v>
      </c>
      <c r="AF81" s="75">
        <f t="shared" ref="AF81:AF88" si="40">G81+L81+Q81+V81+AA81</f>
        <v>0</v>
      </c>
      <c r="AG81" s="75">
        <f t="shared" ref="AG81:AG88" si="41">H81+M81+R81+W81+AB81</f>
        <v>0</v>
      </c>
      <c r="AH81" s="90">
        <f t="shared" ref="AH81:AH88" si="42">I81+N81+S81+X81+AC81</f>
        <v>0</v>
      </c>
    </row>
    <row r="82" spans="3:34" ht="42" customHeight="1" x14ac:dyDescent="0.2">
      <c r="C82" s="390"/>
      <c r="E82" s="48">
        <f t="shared" ref="E82:AD82" si="43">E32-E81</f>
        <v>537</v>
      </c>
      <c r="F82" s="48">
        <f t="shared" si="43"/>
        <v>537</v>
      </c>
      <c r="G82" s="48">
        <f t="shared" si="43"/>
        <v>0</v>
      </c>
      <c r="H82" s="48">
        <f t="shared" si="43"/>
        <v>0</v>
      </c>
      <c r="I82" s="48">
        <f t="shared" si="43"/>
        <v>0</v>
      </c>
      <c r="J82" s="48">
        <f t="shared" si="43"/>
        <v>-5189</v>
      </c>
      <c r="K82" s="48">
        <f t="shared" si="43"/>
        <v>-5189</v>
      </c>
      <c r="L82" s="48">
        <f t="shared" si="43"/>
        <v>0</v>
      </c>
      <c r="M82" s="48">
        <f t="shared" si="43"/>
        <v>0</v>
      </c>
      <c r="N82" s="48">
        <f t="shared" si="43"/>
        <v>0</v>
      </c>
      <c r="O82" s="48">
        <f t="shared" si="43"/>
        <v>8564</v>
      </c>
      <c r="P82" s="48">
        <f t="shared" si="43"/>
        <v>8564</v>
      </c>
      <c r="Q82" s="48">
        <f t="shared" si="43"/>
        <v>0</v>
      </c>
      <c r="R82" s="48">
        <f t="shared" si="43"/>
        <v>0</v>
      </c>
      <c r="S82" s="48">
        <f t="shared" si="43"/>
        <v>0</v>
      </c>
      <c r="T82" s="48">
        <f t="shared" si="43"/>
        <v>39063</v>
      </c>
      <c r="U82" s="48">
        <f t="shared" si="43"/>
        <v>39063</v>
      </c>
      <c r="V82" s="48">
        <f t="shared" si="43"/>
        <v>0</v>
      </c>
      <c r="W82" s="48">
        <f t="shared" si="43"/>
        <v>0</v>
      </c>
      <c r="X82" s="48">
        <f t="shared" si="43"/>
        <v>0</v>
      </c>
      <c r="Y82" s="48">
        <f t="shared" si="43"/>
        <v>0</v>
      </c>
      <c r="Z82" s="48">
        <f t="shared" si="43"/>
        <v>0</v>
      </c>
      <c r="AA82" s="48">
        <f t="shared" si="43"/>
        <v>0</v>
      </c>
      <c r="AB82" s="48">
        <f t="shared" si="43"/>
        <v>0</v>
      </c>
      <c r="AC82" s="48">
        <f t="shared" si="43"/>
        <v>0</v>
      </c>
      <c r="AD82" s="48">
        <f t="shared" si="43"/>
        <v>42975</v>
      </c>
      <c r="AE82" s="75">
        <f t="shared" si="39"/>
        <v>42975</v>
      </c>
      <c r="AF82" s="75">
        <f t="shared" si="40"/>
        <v>0</v>
      </c>
      <c r="AG82" s="75">
        <f t="shared" si="41"/>
        <v>0</v>
      </c>
      <c r="AH82" s="90">
        <f t="shared" si="42"/>
        <v>0</v>
      </c>
    </row>
    <row r="83" spans="3:34" ht="42" customHeight="1" x14ac:dyDescent="0.2">
      <c r="C83" s="390" t="s">
        <v>1341</v>
      </c>
      <c r="E83" s="48">
        <v>1479778</v>
      </c>
      <c r="F83" s="48">
        <v>103538</v>
      </c>
      <c r="G83" s="48">
        <v>1249447</v>
      </c>
      <c r="H83" s="48">
        <v>126793</v>
      </c>
      <c r="I83" s="48">
        <v>0</v>
      </c>
      <c r="J83" s="48">
        <v>886241</v>
      </c>
      <c r="K83" s="48">
        <v>133580</v>
      </c>
      <c r="L83" s="48">
        <v>714418</v>
      </c>
      <c r="M83" s="48">
        <v>38243</v>
      </c>
      <c r="N83" s="48">
        <v>0</v>
      </c>
      <c r="O83" s="48">
        <v>832699</v>
      </c>
      <c r="P83" s="48">
        <v>132699</v>
      </c>
      <c r="Q83" s="48">
        <v>700000</v>
      </c>
      <c r="R83" s="48">
        <v>0</v>
      </c>
      <c r="S83" s="48">
        <v>0</v>
      </c>
      <c r="T83" s="48">
        <v>3082707</v>
      </c>
      <c r="U83" s="48">
        <v>345627</v>
      </c>
      <c r="V83" s="48">
        <v>2737080</v>
      </c>
      <c r="W83" s="48">
        <v>0</v>
      </c>
      <c r="X83" s="48">
        <v>0</v>
      </c>
      <c r="Y83" s="48">
        <v>2507975</v>
      </c>
      <c r="Z83" s="48">
        <v>188906</v>
      </c>
      <c r="AA83" s="48">
        <v>2319069</v>
      </c>
      <c r="AB83" s="48">
        <v>0</v>
      </c>
      <c r="AC83" s="48">
        <v>0</v>
      </c>
      <c r="AD83" s="48">
        <v>8789400</v>
      </c>
      <c r="AE83" s="75">
        <f t="shared" si="39"/>
        <v>904350</v>
      </c>
      <c r="AF83" s="75">
        <f t="shared" si="40"/>
        <v>7720014</v>
      </c>
      <c r="AG83" s="75">
        <f t="shared" si="41"/>
        <v>165036</v>
      </c>
      <c r="AH83" s="90">
        <f t="shared" si="42"/>
        <v>0</v>
      </c>
    </row>
    <row r="84" spans="3:34" ht="42" customHeight="1" x14ac:dyDescent="0.2">
      <c r="C84" s="390"/>
      <c r="E84" s="48">
        <f t="shared" ref="E84:AD84" si="44">E50-E83</f>
        <v>106045</v>
      </c>
      <c r="F84" s="48">
        <f t="shared" si="44"/>
        <v>6384</v>
      </c>
      <c r="G84" s="48">
        <f t="shared" si="44"/>
        <v>99661</v>
      </c>
      <c r="H84" s="48">
        <f t="shared" si="44"/>
        <v>0</v>
      </c>
      <c r="I84" s="48">
        <f t="shared" si="44"/>
        <v>0</v>
      </c>
      <c r="J84" s="48">
        <f t="shared" si="44"/>
        <v>714828</v>
      </c>
      <c r="K84" s="48">
        <f t="shared" si="44"/>
        <v>145285</v>
      </c>
      <c r="L84" s="48">
        <f t="shared" si="44"/>
        <v>607786</v>
      </c>
      <c r="M84" s="48">
        <f t="shared" si="44"/>
        <v>-38243</v>
      </c>
      <c r="N84" s="48">
        <f t="shared" si="44"/>
        <v>0</v>
      </c>
      <c r="O84" s="48">
        <f t="shared" si="44"/>
        <v>14263</v>
      </c>
      <c r="P84" s="48">
        <f t="shared" si="44"/>
        <v>14263</v>
      </c>
      <c r="Q84" s="48">
        <f t="shared" si="44"/>
        <v>0</v>
      </c>
      <c r="R84" s="48">
        <f t="shared" si="44"/>
        <v>0</v>
      </c>
      <c r="S84" s="48">
        <f t="shared" si="44"/>
        <v>0</v>
      </c>
      <c r="T84" s="48">
        <f t="shared" si="44"/>
        <v>-2242022</v>
      </c>
      <c r="U84" s="48">
        <f t="shared" si="44"/>
        <v>-204942</v>
      </c>
      <c r="V84" s="48">
        <f t="shared" si="44"/>
        <v>-2037080</v>
      </c>
      <c r="W84" s="48">
        <f t="shared" si="44"/>
        <v>0</v>
      </c>
      <c r="X84" s="48">
        <f t="shared" si="44"/>
        <v>0</v>
      </c>
      <c r="Y84" s="48">
        <f t="shared" si="44"/>
        <v>2585458</v>
      </c>
      <c r="Z84" s="48">
        <f t="shared" si="44"/>
        <v>313100</v>
      </c>
      <c r="AA84" s="48">
        <f t="shared" si="44"/>
        <v>2272358</v>
      </c>
      <c r="AB84" s="48">
        <f t="shared" si="44"/>
        <v>0</v>
      </c>
      <c r="AC84" s="48">
        <f t="shared" si="44"/>
        <v>0</v>
      </c>
      <c r="AD84" s="48">
        <f t="shared" si="44"/>
        <v>1178572</v>
      </c>
      <c r="AE84" s="75">
        <f t="shared" si="39"/>
        <v>274090</v>
      </c>
      <c r="AF84" s="75">
        <f t="shared" si="40"/>
        <v>942725</v>
      </c>
      <c r="AG84" s="75">
        <f t="shared" si="41"/>
        <v>-38243</v>
      </c>
      <c r="AH84" s="90">
        <f t="shared" si="42"/>
        <v>0</v>
      </c>
    </row>
    <row r="85" spans="3:34" ht="42" customHeight="1" x14ac:dyDescent="0.2">
      <c r="C85" s="99" t="s">
        <v>1342</v>
      </c>
      <c r="E85" s="48">
        <v>305611</v>
      </c>
      <c r="F85" s="48">
        <v>305611</v>
      </c>
      <c r="G85" s="48">
        <v>0</v>
      </c>
      <c r="H85" s="48">
        <v>0</v>
      </c>
      <c r="I85" s="48">
        <v>0</v>
      </c>
      <c r="J85" s="48">
        <v>421548</v>
      </c>
      <c r="K85" s="48">
        <v>421548</v>
      </c>
      <c r="L85" s="48">
        <v>0</v>
      </c>
      <c r="M85" s="48">
        <v>0</v>
      </c>
      <c r="N85" s="48">
        <v>0</v>
      </c>
      <c r="O85" s="48">
        <v>421548</v>
      </c>
      <c r="P85" s="48">
        <v>421548</v>
      </c>
      <c r="Q85" s="48">
        <v>0</v>
      </c>
      <c r="R85" s="48">
        <v>0</v>
      </c>
      <c r="S85" s="48">
        <v>0</v>
      </c>
      <c r="T85" s="48">
        <v>438410</v>
      </c>
      <c r="U85" s="48">
        <v>438410</v>
      </c>
      <c r="V85" s="48">
        <v>0</v>
      </c>
      <c r="W85" s="48">
        <v>0</v>
      </c>
      <c r="X85" s="48">
        <v>0</v>
      </c>
      <c r="Y85" s="48">
        <v>455946</v>
      </c>
      <c r="Z85" s="48">
        <v>455946</v>
      </c>
      <c r="AA85" s="48">
        <v>0</v>
      </c>
      <c r="AB85" s="48">
        <v>0</v>
      </c>
      <c r="AC85" s="48">
        <v>0</v>
      </c>
      <c r="AD85" s="48">
        <v>2043063</v>
      </c>
      <c r="AE85" s="75">
        <f t="shared" si="39"/>
        <v>2043063</v>
      </c>
      <c r="AF85" s="75">
        <f t="shared" si="40"/>
        <v>0</v>
      </c>
      <c r="AG85" s="75">
        <f t="shared" si="41"/>
        <v>0</v>
      </c>
      <c r="AH85" s="90">
        <f t="shared" si="42"/>
        <v>0</v>
      </c>
    </row>
    <row r="86" spans="3:34" ht="42" customHeight="1" x14ac:dyDescent="0.2">
      <c r="C86" s="99"/>
      <c r="E86" s="48">
        <f t="shared" ref="E86:AD86" si="45">E62-E85</f>
        <v>-23750</v>
      </c>
      <c r="F86" s="48">
        <f t="shared" si="45"/>
        <v>-23750</v>
      </c>
      <c r="G86" s="48">
        <f t="shared" si="45"/>
        <v>0</v>
      </c>
      <c r="H86" s="48">
        <f t="shared" si="45"/>
        <v>0</v>
      </c>
      <c r="I86" s="48">
        <f t="shared" si="45"/>
        <v>0</v>
      </c>
      <c r="J86" s="48">
        <f t="shared" si="45"/>
        <v>-168564</v>
      </c>
      <c r="K86" s="48">
        <f t="shared" si="45"/>
        <v>-168564</v>
      </c>
      <c r="L86" s="48">
        <f t="shared" si="45"/>
        <v>0</v>
      </c>
      <c r="M86" s="48">
        <f t="shared" si="45"/>
        <v>0</v>
      </c>
      <c r="N86" s="48">
        <f t="shared" si="45"/>
        <v>0</v>
      </c>
      <c r="O86" s="48">
        <f t="shared" si="45"/>
        <v>35766</v>
      </c>
      <c r="P86" s="48">
        <f t="shared" si="45"/>
        <v>35766</v>
      </c>
      <c r="Q86" s="48">
        <f t="shared" si="45"/>
        <v>0</v>
      </c>
      <c r="R86" s="48">
        <f t="shared" si="45"/>
        <v>0</v>
      </c>
      <c r="S86" s="48">
        <f t="shared" si="45"/>
        <v>0</v>
      </c>
      <c r="T86" s="48">
        <f t="shared" si="45"/>
        <v>18904</v>
      </c>
      <c r="U86" s="48">
        <f t="shared" si="45"/>
        <v>18904</v>
      </c>
      <c r="V86" s="48">
        <f t="shared" si="45"/>
        <v>0</v>
      </c>
      <c r="W86" s="48">
        <f t="shared" si="45"/>
        <v>0</v>
      </c>
      <c r="X86" s="48">
        <f t="shared" si="45"/>
        <v>0</v>
      </c>
      <c r="Y86" s="48">
        <f t="shared" si="45"/>
        <v>0</v>
      </c>
      <c r="Z86" s="48">
        <f t="shared" si="45"/>
        <v>0</v>
      </c>
      <c r="AA86" s="48">
        <f t="shared" si="45"/>
        <v>0</v>
      </c>
      <c r="AB86" s="48">
        <f t="shared" si="45"/>
        <v>0</v>
      </c>
      <c r="AC86" s="48">
        <f t="shared" si="45"/>
        <v>0</v>
      </c>
      <c r="AD86" s="48">
        <f t="shared" si="45"/>
        <v>-137644</v>
      </c>
      <c r="AE86" s="75">
        <f t="shared" si="39"/>
        <v>-137644</v>
      </c>
      <c r="AF86" s="75">
        <f t="shared" si="40"/>
        <v>0</v>
      </c>
      <c r="AG86" s="75">
        <f t="shared" si="41"/>
        <v>0</v>
      </c>
      <c r="AH86" s="90">
        <f t="shared" si="42"/>
        <v>0</v>
      </c>
    </row>
    <row r="87" spans="3:34" ht="42" customHeight="1" x14ac:dyDescent="0.2">
      <c r="C87" s="99" t="s">
        <v>1343</v>
      </c>
      <c r="E87" s="89">
        <v>316674</v>
      </c>
      <c r="F87" s="89">
        <v>241256</v>
      </c>
      <c r="G87" s="89">
        <v>75306</v>
      </c>
      <c r="H87" s="89">
        <v>0</v>
      </c>
      <c r="I87" s="89">
        <v>112</v>
      </c>
      <c r="J87" s="89">
        <v>317340</v>
      </c>
      <c r="K87" s="89">
        <v>241922</v>
      </c>
      <c r="L87" s="89">
        <v>75306</v>
      </c>
      <c r="M87" s="89">
        <v>0</v>
      </c>
      <c r="N87" s="89">
        <v>112</v>
      </c>
      <c r="O87" s="89">
        <v>317340</v>
      </c>
      <c r="P87" s="89">
        <v>241922</v>
      </c>
      <c r="Q87" s="89">
        <v>75306</v>
      </c>
      <c r="R87" s="89">
        <v>0</v>
      </c>
      <c r="S87" s="89">
        <v>112</v>
      </c>
      <c r="T87" s="89">
        <v>316784</v>
      </c>
      <c r="U87" s="89">
        <v>241916</v>
      </c>
      <c r="V87" s="89">
        <v>74756</v>
      </c>
      <c r="W87" s="89">
        <v>0</v>
      </c>
      <c r="X87" s="89">
        <v>112</v>
      </c>
      <c r="Y87" s="89">
        <v>304259</v>
      </c>
      <c r="Z87" s="89">
        <v>241791</v>
      </c>
      <c r="AA87" s="89">
        <v>62356</v>
      </c>
      <c r="AB87" s="89">
        <v>0</v>
      </c>
      <c r="AC87" s="89">
        <v>112</v>
      </c>
      <c r="AD87" s="89">
        <v>1572397</v>
      </c>
      <c r="AE87" s="75">
        <f t="shared" si="39"/>
        <v>1208807</v>
      </c>
      <c r="AF87" s="75">
        <f t="shared" si="40"/>
        <v>363030</v>
      </c>
      <c r="AG87" s="75">
        <f t="shared" si="41"/>
        <v>0</v>
      </c>
      <c r="AH87" s="90">
        <f t="shared" si="42"/>
        <v>560</v>
      </c>
    </row>
    <row r="88" spans="3:34" ht="42" customHeight="1" x14ac:dyDescent="0.2">
      <c r="E88" s="89">
        <f>E76-E87</f>
        <v>20863</v>
      </c>
      <c r="F88" s="89">
        <f t="shared" ref="F88:AD88" si="46">F76-F87</f>
        <v>-7855</v>
      </c>
      <c r="G88" s="89">
        <f t="shared" si="46"/>
        <v>28718</v>
      </c>
      <c r="H88" s="89">
        <f t="shared" si="46"/>
        <v>0</v>
      </c>
      <c r="I88" s="89">
        <f t="shared" si="46"/>
        <v>0</v>
      </c>
      <c r="J88" s="89">
        <f t="shared" si="46"/>
        <v>72254</v>
      </c>
      <c r="K88" s="89">
        <f t="shared" si="46"/>
        <v>-14327</v>
      </c>
      <c r="L88" s="89">
        <f t="shared" si="46"/>
        <v>86581</v>
      </c>
      <c r="M88" s="89">
        <f t="shared" si="46"/>
        <v>0</v>
      </c>
      <c r="N88" s="89">
        <f t="shared" si="46"/>
        <v>0</v>
      </c>
      <c r="O88" s="89">
        <f t="shared" si="46"/>
        <v>28738</v>
      </c>
      <c r="P88" s="89">
        <f t="shared" si="46"/>
        <v>-14762</v>
      </c>
      <c r="Q88" s="89">
        <f t="shared" si="46"/>
        <v>43500</v>
      </c>
      <c r="R88" s="89">
        <f t="shared" si="46"/>
        <v>0</v>
      </c>
      <c r="S88" s="89">
        <f t="shared" si="46"/>
        <v>0</v>
      </c>
      <c r="T88" s="89">
        <f t="shared" si="46"/>
        <v>29294</v>
      </c>
      <c r="U88" s="89">
        <f t="shared" si="46"/>
        <v>-14756</v>
      </c>
      <c r="V88" s="89">
        <f t="shared" si="46"/>
        <v>44050</v>
      </c>
      <c r="W88" s="89">
        <f t="shared" si="46"/>
        <v>0</v>
      </c>
      <c r="X88" s="89">
        <f t="shared" si="46"/>
        <v>0</v>
      </c>
      <c r="Y88" s="89">
        <f t="shared" si="46"/>
        <v>0</v>
      </c>
      <c r="Z88" s="89">
        <f t="shared" si="46"/>
        <v>0</v>
      </c>
      <c r="AA88" s="89">
        <f t="shared" si="46"/>
        <v>0</v>
      </c>
      <c r="AB88" s="89">
        <f t="shared" si="46"/>
        <v>0</v>
      </c>
      <c r="AC88" s="89">
        <f t="shared" si="46"/>
        <v>0</v>
      </c>
      <c r="AD88" s="89">
        <f t="shared" si="46"/>
        <v>151149</v>
      </c>
      <c r="AE88" s="75">
        <f t="shared" si="39"/>
        <v>-51700</v>
      </c>
      <c r="AF88" s="75">
        <f t="shared" si="40"/>
        <v>202849</v>
      </c>
      <c r="AG88" s="75">
        <f t="shared" si="41"/>
        <v>0</v>
      </c>
      <c r="AH88" s="90">
        <f t="shared" si="42"/>
        <v>0</v>
      </c>
    </row>
    <row r="89" spans="3:34" ht="42" customHeight="1" x14ac:dyDescent="0.2">
      <c r="E89" s="75">
        <v>2274538</v>
      </c>
      <c r="F89" s="75">
        <v>822880</v>
      </c>
      <c r="G89" s="75">
        <v>1324753</v>
      </c>
      <c r="H89" s="75">
        <v>126793</v>
      </c>
      <c r="I89" s="75">
        <v>112</v>
      </c>
      <c r="J89" s="75">
        <v>1723987</v>
      </c>
      <c r="K89" s="75">
        <v>895908</v>
      </c>
      <c r="L89" s="75">
        <v>789724</v>
      </c>
      <c r="M89" s="75">
        <v>38243</v>
      </c>
      <c r="N89" s="75">
        <v>112</v>
      </c>
      <c r="O89" s="75">
        <v>1670445</v>
      </c>
      <c r="P89" s="75">
        <v>895027</v>
      </c>
      <c r="Q89" s="75">
        <v>775306</v>
      </c>
      <c r="R89" s="75">
        <v>0</v>
      </c>
      <c r="S89" s="75">
        <v>112</v>
      </c>
      <c r="T89" s="75">
        <v>3906260</v>
      </c>
      <c r="U89" s="75">
        <v>1094312</v>
      </c>
      <c r="V89" s="75">
        <v>2811836</v>
      </c>
      <c r="W89" s="75">
        <v>0</v>
      </c>
      <c r="X89" s="75">
        <v>112</v>
      </c>
      <c r="Y89" s="75">
        <v>3336539</v>
      </c>
      <c r="Z89" s="75">
        <v>955002</v>
      </c>
      <c r="AA89" s="75">
        <v>2381425</v>
      </c>
      <c r="AB89" s="75">
        <v>0</v>
      </c>
      <c r="AC89" s="75">
        <v>112</v>
      </c>
      <c r="AD89" s="75">
        <v>12911769</v>
      </c>
      <c r="AE89" s="75">
        <f t="shared" ref="AE89" si="47">F89+K89+P89+U89+Z89</f>
        <v>4663129</v>
      </c>
      <c r="AF89" s="75">
        <f t="shared" ref="AF89" si="48">G89+L89+Q89+V89+AA89</f>
        <v>8083044</v>
      </c>
      <c r="AG89" s="75">
        <f t="shared" ref="AG89" si="49">H89+M89+R89+W89+AB89</f>
        <v>165036</v>
      </c>
      <c r="AH89" s="90">
        <f t="shared" ref="AH89" si="50">I89+N89+S89+X89+AC89</f>
        <v>560</v>
      </c>
    </row>
    <row r="90" spans="3:34" ht="42" customHeight="1" x14ac:dyDescent="0.2">
      <c r="E90" s="75">
        <f>E79-E89</f>
        <v>103695</v>
      </c>
      <c r="F90" s="75">
        <f t="shared" ref="F90:AD90" si="51">F79-F89</f>
        <v>-24684</v>
      </c>
      <c r="G90" s="75">
        <f t="shared" si="51"/>
        <v>128379</v>
      </c>
      <c r="H90" s="75">
        <f t="shared" si="51"/>
        <v>0</v>
      </c>
      <c r="I90" s="75">
        <f t="shared" si="51"/>
        <v>0</v>
      </c>
      <c r="J90" s="75">
        <f t="shared" si="51"/>
        <v>613329</v>
      </c>
      <c r="K90" s="75">
        <f t="shared" si="51"/>
        <v>-42795</v>
      </c>
      <c r="L90" s="75">
        <f t="shared" si="51"/>
        <v>694367</v>
      </c>
      <c r="M90" s="75">
        <f t="shared" si="51"/>
        <v>-38243</v>
      </c>
      <c r="N90" s="75">
        <f t="shared" si="51"/>
        <v>0</v>
      </c>
      <c r="O90" s="75">
        <f t="shared" si="51"/>
        <v>87331</v>
      </c>
      <c r="P90" s="75">
        <f t="shared" si="51"/>
        <v>43831</v>
      </c>
      <c r="Q90" s="75">
        <f t="shared" si="51"/>
        <v>43500</v>
      </c>
      <c r="R90" s="75">
        <f t="shared" si="51"/>
        <v>0</v>
      </c>
      <c r="S90" s="75">
        <f t="shared" si="51"/>
        <v>0</v>
      </c>
      <c r="T90" s="75">
        <f t="shared" si="51"/>
        <v>-2154761</v>
      </c>
      <c r="U90" s="75">
        <f t="shared" si="51"/>
        <v>-161731</v>
      </c>
      <c r="V90" s="75">
        <f t="shared" si="51"/>
        <v>-1993030</v>
      </c>
      <c r="W90" s="75">
        <f t="shared" si="51"/>
        <v>0</v>
      </c>
      <c r="X90" s="75">
        <f t="shared" si="51"/>
        <v>0</v>
      </c>
      <c r="Y90" s="75">
        <f t="shared" si="51"/>
        <v>2585458</v>
      </c>
      <c r="Z90" s="75">
        <f t="shared" si="51"/>
        <v>313100</v>
      </c>
      <c r="AA90" s="75">
        <f t="shared" si="51"/>
        <v>2272358</v>
      </c>
      <c r="AB90" s="75">
        <f t="shared" si="51"/>
        <v>0</v>
      </c>
      <c r="AC90" s="75">
        <f t="shared" si="51"/>
        <v>0</v>
      </c>
      <c r="AD90" s="75">
        <f t="shared" si="51"/>
        <v>1235052</v>
      </c>
      <c r="AE90" s="75">
        <f t="shared" ref="AE90" si="52">AE79-AE89</f>
        <v>127721</v>
      </c>
      <c r="AF90" s="75">
        <f t="shared" ref="AF90" si="53">AF79-AF89</f>
        <v>1145574</v>
      </c>
      <c r="AG90" s="75">
        <f t="shared" ref="AG90" si="54">AG79-AG89</f>
        <v>-38243</v>
      </c>
      <c r="AH90" s="75">
        <f t="shared" ref="AH90" si="55">AH79-AH89</f>
        <v>0</v>
      </c>
    </row>
  </sheetData>
  <mergeCells count="631">
    <mergeCell ref="A77:C77"/>
    <mergeCell ref="A78:C78"/>
    <mergeCell ref="C74:C75"/>
    <mergeCell ref="B74:B75"/>
    <mergeCell ref="C81:C82"/>
    <mergeCell ref="C83:C84"/>
    <mergeCell ref="A74:A75"/>
    <mergeCell ref="A79:C79"/>
    <mergeCell ref="A8:AD8"/>
    <mergeCell ref="A65:AD65"/>
    <mergeCell ref="A63:AD63"/>
    <mergeCell ref="A64:AD64"/>
    <mergeCell ref="A10:AD10"/>
    <mergeCell ref="A11:AD11"/>
    <mergeCell ref="A12:AD12"/>
    <mergeCell ref="A9:AD9"/>
    <mergeCell ref="A66:AD66"/>
    <mergeCell ref="A20:AD20"/>
    <mergeCell ref="A30:AD30"/>
    <mergeCell ref="A53:AD53"/>
    <mergeCell ref="A54:AD54"/>
    <mergeCell ref="A57:AD57"/>
    <mergeCell ref="A33:AD33"/>
    <mergeCell ref="L74:L75"/>
    <mergeCell ref="A76:C76"/>
    <mergeCell ref="D74:D75"/>
    <mergeCell ref="E74:E75"/>
    <mergeCell ref="F74:F75"/>
    <mergeCell ref="W74:W75"/>
    <mergeCell ref="A73:AD73"/>
    <mergeCell ref="B3:AD3"/>
    <mergeCell ref="AA2:AD2"/>
    <mergeCell ref="P74:P75"/>
    <mergeCell ref="Q74:Q75"/>
    <mergeCell ref="R74:R75"/>
    <mergeCell ref="S74:S75"/>
    <mergeCell ref="G74:G75"/>
    <mergeCell ref="H74:H75"/>
    <mergeCell ref="E5:I5"/>
    <mergeCell ref="J5:N5"/>
    <mergeCell ref="T5:X5"/>
    <mergeCell ref="A32:C32"/>
    <mergeCell ref="A51:AD51"/>
    <mergeCell ref="A50:C50"/>
    <mergeCell ref="A34:AD34"/>
    <mergeCell ref="A35:AD35"/>
    <mergeCell ref="A36:AD36"/>
    <mergeCell ref="B39:B40"/>
    <mergeCell ref="AA1:AD1"/>
    <mergeCell ref="AC74:AC75"/>
    <mergeCell ref="AD74:AD75"/>
    <mergeCell ref="AB74:AB75"/>
    <mergeCell ref="A41:A42"/>
    <mergeCell ref="C41:C42"/>
    <mergeCell ref="A43:A44"/>
    <mergeCell ref="C43:C44"/>
    <mergeCell ref="D43:D44"/>
    <mergeCell ref="A4:A6"/>
    <mergeCell ref="B4:B6"/>
    <mergeCell ref="C4:C6"/>
    <mergeCell ref="D4:D6"/>
    <mergeCell ref="E4:AC4"/>
    <mergeCell ref="AD4:AD6"/>
    <mergeCell ref="A52:AD52"/>
    <mergeCell ref="A68:AD68"/>
    <mergeCell ref="A62:C62"/>
    <mergeCell ref="O5:S5"/>
    <mergeCell ref="Y5:AC5"/>
    <mergeCell ref="AA74:AA75"/>
    <mergeCell ref="N74:N75"/>
    <mergeCell ref="O74:O75"/>
    <mergeCell ref="M74:M75"/>
    <mergeCell ref="A39:A40"/>
    <mergeCell ref="C39:C40"/>
    <mergeCell ref="A49:C49"/>
    <mergeCell ref="A48:C48"/>
    <mergeCell ref="KO73:LR73"/>
    <mergeCell ref="AE73:BH73"/>
    <mergeCell ref="BI73:CL73"/>
    <mergeCell ref="CM73:DP73"/>
    <mergeCell ref="DQ73:ET73"/>
    <mergeCell ref="EU73:FX73"/>
    <mergeCell ref="RM73:SP73"/>
    <mergeCell ref="SQ73:TT73"/>
    <mergeCell ref="TU73:UX73"/>
    <mergeCell ref="FY73:HB73"/>
    <mergeCell ref="HC73:IF73"/>
    <mergeCell ref="IG73:JJ73"/>
    <mergeCell ref="JK73:KN73"/>
    <mergeCell ref="UY73:WB73"/>
    <mergeCell ref="WC73:XF73"/>
    <mergeCell ref="LS73:MV73"/>
    <mergeCell ref="MW73:NZ73"/>
    <mergeCell ref="OA73:PD73"/>
    <mergeCell ref="PE73:QH73"/>
    <mergeCell ref="QI73:RL73"/>
    <mergeCell ref="ADA73:AED73"/>
    <mergeCell ref="AEE73:AFH73"/>
    <mergeCell ref="AFI73:AGL73"/>
    <mergeCell ref="AGM73:AHP73"/>
    <mergeCell ref="AHQ73:AIT73"/>
    <mergeCell ref="XG73:YJ73"/>
    <mergeCell ref="YK73:ZN73"/>
    <mergeCell ref="ZO73:AAR73"/>
    <mergeCell ref="AAS73:ABV73"/>
    <mergeCell ref="ABW73:ACZ73"/>
    <mergeCell ref="AOO73:APR73"/>
    <mergeCell ref="APS73:AQV73"/>
    <mergeCell ref="AQW73:ARZ73"/>
    <mergeCell ref="ASA73:ATD73"/>
    <mergeCell ref="ATE73:AUH73"/>
    <mergeCell ref="AIU73:AJX73"/>
    <mergeCell ref="AJY73:ALB73"/>
    <mergeCell ref="ALC73:AMF73"/>
    <mergeCell ref="AMG73:ANJ73"/>
    <mergeCell ref="ANK73:AON73"/>
    <mergeCell ref="BAC73:BBF73"/>
    <mergeCell ref="BBG73:BCJ73"/>
    <mergeCell ref="BCK73:BDN73"/>
    <mergeCell ref="BDO73:BER73"/>
    <mergeCell ref="BES73:BFV73"/>
    <mergeCell ref="AUI73:AVL73"/>
    <mergeCell ref="AVM73:AWP73"/>
    <mergeCell ref="AWQ73:AXT73"/>
    <mergeCell ref="AXU73:AYX73"/>
    <mergeCell ref="AYY73:BAB73"/>
    <mergeCell ref="BLQ73:BMT73"/>
    <mergeCell ref="BMU73:BNX73"/>
    <mergeCell ref="BNY73:BPB73"/>
    <mergeCell ref="BPC73:BQF73"/>
    <mergeCell ref="BQG73:BRJ73"/>
    <mergeCell ref="BFW73:BGZ73"/>
    <mergeCell ref="BHA73:BID73"/>
    <mergeCell ref="BIE73:BJH73"/>
    <mergeCell ref="BJI73:BKL73"/>
    <mergeCell ref="BKM73:BLP73"/>
    <mergeCell ref="BXE73:BYH73"/>
    <mergeCell ref="BYI73:BZL73"/>
    <mergeCell ref="BZM73:CAP73"/>
    <mergeCell ref="CAQ73:CBT73"/>
    <mergeCell ref="CBU73:CCX73"/>
    <mergeCell ref="BRK73:BSN73"/>
    <mergeCell ref="BSO73:BTR73"/>
    <mergeCell ref="BTS73:BUV73"/>
    <mergeCell ref="BUW73:BVZ73"/>
    <mergeCell ref="BWA73:BXD73"/>
    <mergeCell ref="CIS73:CJV73"/>
    <mergeCell ref="CJW73:CKZ73"/>
    <mergeCell ref="CLA73:CMD73"/>
    <mergeCell ref="CME73:CNH73"/>
    <mergeCell ref="CNI73:COL73"/>
    <mergeCell ref="CCY73:CEB73"/>
    <mergeCell ref="CEC73:CFF73"/>
    <mergeCell ref="CFG73:CGJ73"/>
    <mergeCell ref="CGK73:CHN73"/>
    <mergeCell ref="CHO73:CIR73"/>
    <mergeCell ref="CUG73:CVJ73"/>
    <mergeCell ref="CVK73:CWN73"/>
    <mergeCell ref="CWO73:CXR73"/>
    <mergeCell ref="CXS73:CYV73"/>
    <mergeCell ref="CYW73:CZZ73"/>
    <mergeCell ref="COM73:CPP73"/>
    <mergeCell ref="CPQ73:CQT73"/>
    <mergeCell ref="CQU73:CRX73"/>
    <mergeCell ref="CRY73:CTB73"/>
    <mergeCell ref="CTC73:CUF73"/>
    <mergeCell ref="DFU73:DGX73"/>
    <mergeCell ref="DGY73:DIB73"/>
    <mergeCell ref="DIC73:DJF73"/>
    <mergeCell ref="DJG73:DKJ73"/>
    <mergeCell ref="DKK73:DLN73"/>
    <mergeCell ref="DAA73:DBD73"/>
    <mergeCell ref="DBE73:DCH73"/>
    <mergeCell ref="DCI73:DDL73"/>
    <mergeCell ref="DDM73:DEP73"/>
    <mergeCell ref="DEQ73:DFT73"/>
    <mergeCell ref="DRI73:DSL73"/>
    <mergeCell ref="DSM73:DTP73"/>
    <mergeCell ref="DTQ73:DUT73"/>
    <mergeCell ref="DUU73:DVX73"/>
    <mergeCell ref="DVY73:DXB73"/>
    <mergeCell ref="DLO73:DMR73"/>
    <mergeCell ref="DMS73:DNV73"/>
    <mergeCell ref="DNW73:DOZ73"/>
    <mergeCell ref="DPA73:DQD73"/>
    <mergeCell ref="DQE73:DRH73"/>
    <mergeCell ref="ECW73:EDZ73"/>
    <mergeCell ref="EEA73:EFD73"/>
    <mergeCell ref="EFE73:EGH73"/>
    <mergeCell ref="EGI73:EHL73"/>
    <mergeCell ref="EHM73:EIP73"/>
    <mergeCell ref="DXC73:DYF73"/>
    <mergeCell ref="DYG73:DZJ73"/>
    <mergeCell ref="DZK73:EAN73"/>
    <mergeCell ref="EAO73:EBR73"/>
    <mergeCell ref="EBS73:ECV73"/>
    <mergeCell ref="EOK73:EPN73"/>
    <mergeCell ref="EPO73:EQR73"/>
    <mergeCell ref="EQS73:ERV73"/>
    <mergeCell ref="ERW73:ESZ73"/>
    <mergeCell ref="ETA73:EUD73"/>
    <mergeCell ref="EIQ73:EJT73"/>
    <mergeCell ref="EJU73:EKX73"/>
    <mergeCell ref="EKY73:EMB73"/>
    <mergeCell ref="EMC73:ENF73"/>
    <mergeCell ref="ENG73:EOJ73"/>
    <mergeCell ref="EZY73:FBB73"/>
    <mergeCell ref="FBC73:FCF73"/>
    <mergeCell ref="FCG73:FDJ73"/>
    <mergeCell ref="FDK73:FEN73"/>
    <mergeCell ref="FEO73:FFR73"/>
    <mergeCell ref="EUE73:EVH73"/>
    <mergeCell ref="EVI73:EWL73"/>
    <mergeCell ref="EWM73:EXP73"/>
    <mergeCell ref="EXQ73:EYT73"/>
    <mergeCell ref="EYU73:EZX73"/>
    <mergeCell ref="FLM73:FMP73"/>
    <mergeCell ref="FMQ73:FNT73"/>
    <mergeCell ref="FNU73:FOX73"/>
    <mergeCell ref="FOY73:FQB73"/>
    <mergeCell ref="FQC73:FRF73"/>
    <mergeCell ref="FFS73:FGV73"/>
    <mergeCell ref="FGW73:FHZ73"/>
    <mergeCell ref="FIA73:FJD73"/>
    <mergeCell ref="FJE73:FKH73"/>
    <mergeCell ref="FKI73:FLL73"/>
    <mergeCell ref="FXA73:FYD73"/>
    <mergeCell ref="FYE73:FZH73"/>
    <mergeCell ref="FZI73:GAL73"/>
    <mergeCell ref="GAM73:GBP73"/>
    <mergeCell ref="GBQ73:GCT73"/>
    <mergeCell ref="FRG73:FSJ73"/>
    <mergeCell ref="FSK73:FTN73"/>
    <mergeCell ref="FTO73:FUR73"/>
    <mergeCell ref="FUS73:FVV73"/>
    <mergeCell ref="FVW73:FWZ73"/>
    <mergeCell ref="GIO73:GJR73"/>
    <mergeCell ref="GJS73:GKV73"/>
    <mergeCell ref="GKW73:GLZ73"/>
    <mergeCell ref="GMA73:GND73"/>
    <mergeCell ref="GNE73:GOH73"/>
    <mergeCell ref="GCU73:GDX73"/>
    <mergeCell ref="GDY73:GFB73"/>
    <mergeCell ref="GFC73:GGF73"/>
    <mergeCell ref="GGG73:GHJ73"/>
    <mergeCell ref="GHK73:GIN73"/>
    <mergeCell ref="GUC73:GVF73"/>
    <mergeCell ref="GVG73:GWJ73"/>
    <mergeCell ref="GWK73:GXN73"/>
    <mergeCell ref="GXO73:GYR73"/>
    <mergeCell ref="GYS73:GZV73"/>
    <mergeCell ref="GOI73:GPL73"/>
    <mergeCell ref="GPM73:GQP73"/>
    <mergeCell ref="GQQ73:GRT73"/>
    <mergeCell ref="GRU73:GSX73"/>
    <mergeCell ref="GSY73:GUB73"/>
    <mergeCell ref="HFQ73:HGT73"/>
    <mergeCell ref="HGU73:HHX73"/>
    <mergeCell ref="HHY73:HJB73"/>
    <mergeCell ref="HJC73:HKF73"/>
    <mergeCell ref="HKG73:HLJ73"/>
    <mergeCell ref="GZW73:HAZ73"/>
    <mergeCell ref="HBA73:HCD73"/>
    <mergeCell ref="HCE73:HDH73"/>
    <mergeCell ref="HDI73:HEL73"/>
    <mergeCell ref="HEM73:HFP73"/>
    <mergeCell ref="HRE73:HSH73"/>
    <mergeCell ref="HSI73:HTL73"/>
    <mergeCell ref="HTM73:HUP73"/>
    <mergeCell ref="HUQ73:HVT73"/>
    <mergeCell ref="HVU73:HWX73"/>
    <mergeCell ref="HLK73:HMN73"/>
    <mergeCell ref="HMO73:HNR73"/>
    <mergeCell ref="HNS73:HOV73"/>
    <mergeCell ref="HOW73:HPZ73"/>
    <mergeCell ref="HQA73:HRD73"/>
    <mergeCell ref="ICS73:IDV73"/>
    <mergeCell ref="IDW73:IEZ73"/>
    <mergeCell ref="IFA73:IGD73"/>
    <mergeCell ref="IGE73:IHH73"/>
    <mergeCell ref="IHI73:IIL73"/>
    <mergeCell ref="HWY73:HYB73"/>
    <mergeCell ref="HYC73:HZF73"/>
    <mergeCell ref="HZG73:IAJ73"/>
    <mergeCell ref="IAK73:IBN73"/>
    <mergeCell ref="IBO73:ICR73"/>
    <mergeCell ref="IOG73:IPJ73"/>
    <mergeCell ref="IPK73:IQN73"/>
    <mergeCell ref="IQO73:IRR73"/>
    <mergeCell ref="IRS73:ISV73"/>
    <mergeCell ref="ISW73:ITZ73"/>
    <mergeCell ref="IIM73:IJP73"/>
    <mergeCell ref="IJQ73:IKT73"/>
    <mergeCell ref="IKU73:ILX73"/>
    <mergeCell ref="ILY73:INB73"/>
    <mergeCell ref="INC73:IOF73"/>
    <mergeCell ref="IZU73:JAX73"/>
    <mergeCell ref="JAY73:JCB73"/>
    <mergeCell ref="JCC73:JDF73"/>
    <mergeCell ref="JDG73:JEJ73"/>
    <mergeCell ref="JEK73:JFN73"/>
    <mergeCell ref="IUA73:IVD73"/>
    <mergeCell ref="IVE73:IWH73"/>
    <mergeCell ref="IWI73:IXL73"/>
    <mergeCell ref="IXM73:IYP73"/>
    <mergeCell ref="IYQ73:IZT73"/>
    <mergeCell ref="JLI73:JML73"/>
    <mergeCell ref="JMM73:JNP73"/>
    <mergeCell ref="JNQ73:JOT73"/>
    <mergeCell ref="JOU73:JPX73"/>
    <mergeCell ref="JPY73:JRB73"/>
    <mergeCell ref="JFO73:JGR73"/>
    <mergeCell ref="JGS73:JHV73"/>
    <mergeCell ref="JHW73:JIZ73"/>
    <mergeCell ref="JJA73:JKD73"/>
    <mergeCell ref="JKE73:JLH73"/>
    <mergeCell ref="JWW73:JXZ73"/>
    <mergeCell ref="JYA73:JZD73"/>
    <mergeCell ref="JZE73:KAH73"/>
    <mergeCell ref="KAI73:KBL73"/>
    <mergeCell ref="KBM73:KCP73"/>
    <mergeCell ref="JRC73:JSF73"/>
    <mergeCell ref="JSG73:JTJ73"/>
    <mergeCell ref="JTK73:JUN73"/>
    <mergeCell ref="JUO73:JVR73"/>
    <mergeCell ref="JVS73:JWV73"/>
    <mergeCell ref="KIK73:KJN73"/>
    <mergeCell ref="KJO73:KKR73"/>
    <mergeCell ref="KKS73:KLV73"/>
    <mergeCell ref="KLW73:KMZ73"/>
    <mergeCell ref="KNA73:KOD73"/>
    <mergeCell ref="KCQ73:KDT73"/>
    <mergeCell ref="KDU73:KEX73"/>
    <mergeCell ref="KEY73:KGB73"/>
    <mergeCell ref="KGC73:KHF73"/>
    <mergeCell ref="KHG73:KIJ73"/>
    <mergeCell ref="KTY73:KVB73"/>
    <mergeCell ref="KVC73:KWF73"/>
    <mergeCell ref="KWG73:KXJ73"/>
    <mergeCell ref="KXK73:KYN73"/>
    <mergeCell ref="KYO73:KZR73"/>
    <mergeCell ref="KOE73:KPH73"/>
    <mergeCell ref="KPI73:KQL73"/>
    <mergeCell ref="KQM73:KRP73"/>
    <mergeCell ref="KRQ73:KST73"/>
    <mergeCell ref="KSU73:KTX73"/>
    <mergeCell ref="LFM73:LGP73"/>
    <mergeCell ref="LGQ73:LHT73"/>
    <mergeCell ref="LHU73:LIX73"/>
    <mergeCell ref="LIY73:LKB73"/>
    <mergeCell ref="LKC73:LLF73"/>
    <mergeCell ref="KZS73:LAV73"/>
    <mergeCell ref="LAW73:LBZ73"/>
    <mergeCell ref="LCA73:LDD73"/>
    <mergeCell ref="LDE73:LEH73"/>
    <mergeCell ref="LEI73:LFL73"/>
    <mergeCell ref="LRA73:LSD73"/>
    <mergeCell ref="LSE73:LTH73"/>
    <mergeCell ref="LTI73:LUL73"/>
    <mergeCell ref="LUM73:LVP73"/>
    <mergeCell ref="LVQ73:LWT73"/>
    <mergeCell ref="LLG73:LMJ73"/>
    <mergeCell ref="LMK73:LNN73"/>
    <mergeCell ref="LNO73:LOR73"/>
    <mergeCell ref="LOS73:LPV73"/>
    <mergeCell ref="LPW73:LQZ73"/>
    <mergeCell ref="MCO73:MDR73"/>
    <mergeCell ref="MDS73:MEV73"/>
    <mergeCell ref="MEW73:MFZ73"/>
    <mergeCell ref="MGA73:MHD73"/>
    <mergeCell ref="MHE73:MIH73"/>
    <mergeCell ref="LWU73:LXX73"/>
    <mergeCell ref="LXY73:LZB73"/>
    <mergeCell ref="LZC73:MAF73"/>
    <mergeCell ref="MAG73:MBJ73"/>
    <mergeCell ref="MBK73:MCN73"/>
    <mergeCell ref="MOC73:MPF73"/>
    <mergeCell ref="MPG73:MQJ73"/>
    <mergeCell ref="MQK73:MRN73"/>
    <mergeCell ref="MRO73:MSR73"/>
    <mergeCell ref="MSS73:MTV73"/>
    <mergeCell ref="MII73:MJL73"/>
    <mergeCell ref="MJM73:MKP73"/>
    <mergeCell ref="MKQ73:MLT73"/>
    <mergeCell ref="MLU73:MMX73"/>
    <mergeCell ref="MMY73:MOB73"/>
    <mergeCell ref="MZQ73:NAT73"/>
    <mergeCell ref="NAU73:NBX73"/>
    <mergeCell ref="NBY73:NDB73"/>
    <mergeCell ref="NDC73:NEF73"/>
    <mergeCell ref="NEG73:NFJ73"/>
    <mergeCell ref="MTW73:MUZ73"/>
    <mergeCell ref="MVA73:MWD73"/>
    <mergeCell ref="MWE73:MXH73"/>
    <mergeCell ref="MXI73:MYL73"/>
    <mergeCell ref="MYM73:MZP73"/>
    <mergeCell ref="NLE73:NMH73"/>
    <mergeCell ref="NMI73:NNL73"/>
    <mergeCell ref="NNM73:NOP73"/>
    <mergeCell ref="NOQ73:NPT73"/>
    <mergeCell ref="NPU73:NQX73"/>
    <mergeCell ref="NFK73:NGN73"/>
    <mergeCell ref="NGO73:NHR73"/>
    <mergeCell ref="NHS73:NIV73"/>
    <mergeCell ref="NIW73:NJZ73"/>
    <mergeCell ref="NKA73:NLD73"/>
    <mergeCell ref="NWS73:NXV73"/>
    <mergeCell ref="NXW73:NYZ73"/>
    <mergeCell ref="NZA73:OAD73"/>
    <mergeCell ref="OAE73:OBH73"/>
    <mergeCell ref="OBI73:OCL73"/>
    <mergeCell ref="NQY73:NSB73"/>
    <mergeCell ref="NSC73:NTF73"/>
    <mergeCell ref="NTG73:NUJ73"/>
    <mergeCell ref="NUK73:NVN73"/>
    <mergeCell ref="NVO73:NWR73"/>
    <mergeCell ref="OIG73:OJJ73"/>
    <mergeCell ref="OJK73:OKN73"/>
    <mergeCell ref="OKO73:OLR73"/>
    <mergeCell ref="OLS73:OMV73"/>
    <mergeCell ref="OMW73:ONZ73"/>
    <mergeCell ref="OCM73:ODP73"/>
    <mergeCell ref="ODQ73:OET73"/>
    <mergeCell ref="OEU73:OFX73"/>
    <mergeCell ref="OFY73:OHB73"/>
    <mergeCell ref="OHC73:OIF73"/>
    <mergeCell ref="OTU73:OUX73"/>
    <mergeCell ref="OUY73:OWB73"/>
    <mergeCell ref="OWC73:OXF73"/>
    <mergeCell ref="OXG73:OYJ73"/>
    <mergeCell ref="OYK73:OZN73"/>
    <mergeCell ref="OOA73:OPD73"/>
    <mergeCell ref="OPE73:OQH73"/>
    <mergeCell ref="OQI73:ORL73"/>
    <mergeCell ref="ORM73:OSP73"/>
    <mergeCell ref="OSQ73:OTT73"/>
    <mergeCell ref="PFI73:PGL73"/>
    <mergeCell ref="PGM73:PHP73"/>
    <mergeCell ref="PHQ73:PIT73"/>
    <mergeCell ref="PIU73:PJX73"/>
    <mergeCell ref="PJY73:PLB73"/>
    <mergeCell ref="OZO73:PAR73"/>
    <mergeCell ref="PAS73:PBV73"/>
    <mergeCell ref="PBW73:PCZ73"/>
    <mergeCell ref="PDA73:PED73"/>
    <mergeCell ref="PEE73:PFH73"/>
    <mergeCell ref="PQW73:PRZ73"/>
    <mergeCell ref="PSA73:PTD73"/>
    <mergeCell ref="PTE73:PUH73"/>
    <mergeCell ref="PUI73:PVL73"/>
    <mergeCell ref="PVM73:PWP73"/>
    <mergeCell ref="PLC73:PMF73"/>
    <mergeCell ref="PMG73:PNJ73"/>
    <mergeCell ref="PNK73:PON73"/>
    <mergeCell ref="POO73:PPR73"/>
    <mergeCell ref="PPS73:PQV73"/>
    <mergeCell ref="QCK73:QDN73"/>
    <mergeCell ref="QDO73:QER73"/>
    <mergeCell ref="QES73:QFV73"/>
    <mergeCell ref="QFW73:QGZ73"/>
    <mergeCell ref="QHA73:QID73"/>
    <mergeCell ref="PWQ73:PXT73"/>
    <mergeCell ref="PXU73:PYX73"/>
    <mergeCell ref="PYY73:QAB73"/>
    <mergeCell ref="QAC73:QBF73"/>
    <mergeCell ref="QBG73:QCJ73"/>
    <mergeCell ref="QNY73:QPB73"/>
    <mergeCell ref="QPC73:QQF73"/>
    <mergeCell ref="QQG73:QRJ73"/>
    <mergeCell ref="QRK73:QSN73"/>
    <mergeCell ref="QSO73:QTR73"/>
    <mergeCell ref="QIE73:QJH73"/>
    <mergeCell ref="QJI73:QKL73"/>
    <mergeCell ref="QKM73:QLP73"/>
    <mergeCell ref="QLQ73:QMT73"/>
    <mergeCell ref="QMU73:QNX73"/>
    <mergeCell ref="QZM73:RAP73"/>
    <mergeCell ref="RAQ73:RBT73"/>
    <mergeCell ref="RBU73:RCX73"/>
    <mergeCell ref="RCY73:REB73"/>
    <mergeCell ref="REC73:RFF73"/>
    <mergeCell ref="QTS73:QUV73"/>
    <mergeCell ref="QUW73:QVZ73"/>
    <mergeCell ref="QWA73:QXD73"/>
    <mergeCell ref="QXE73:QYH73"/>
    <mergeCell ref="QYI73:QZL73"/>
    <mergeCell ref="RLA73:RMD73"/>
    <mergeCell ref="RME73:RNH73"/>
    <mergeCell ref="RNI73:ROL73"/>
    <mergeCell ref="ROM73:RPP73"/>
    <mergeCell ref="RPQ73:RQT73"/>
    <mergeCell ref="RFG73:RGJ73"/>
    <mergeCell ref="RGK73:RHN73"/>
    <mergeCell ref="RHO73:RIR73"/>
    <mergeCell ref="RIS73:RJV73"/>
    <mergeCell ref="RJW73:RKZ73"/>
    <mergeCell ref="RWO73:RXR73"/>
    <mergeCell ref="RXS73:RYV73"/>
    <mergeCell ref="RYW73:RZZ73"/>
    <mergeCell ref="SAA73:SBD73"/>
    <mergeCell ref="SBE73:SCH73"/>
    <mergeCell ref="RQU73:RRX73"/>
    <mergeCell ref="RRY73:RTB73"/>
    <mergeCell ref="RTC73:RUF73"/>
    <mergeCell ref="RUG73:RVJ73"/>
    <mergeCell ref="RVK73:RWN73"/>
    <mergeCell ref="SIC73:SJF73"/>
    <mergeCell ref="SJG73:SKJ73"/>
    <mergeCell ref="SKK73:SLN73"/>
    <mergeCell ref="SLO73:SMR73"/>
    <mergeCell ref="SMS73:SNV73"/>
    <mergeCell ref="SCI73:SDL73"/>
    <mergeCell ref="SDM73:SEP73"/>
    <mergeCell ref="SEQ73:SFT73"/>
    <mergeCell ref="SFU73:SGX73"/>
    <mergeCell ref="SGY73:SIB73"/>
    <mergeCell ref="STQ73:SUT73"/>
    <mergeCell ref="SUU73:SVX73"/>
    <mergeCell ref="SVY73:SXB73"/>
    <mergeCell ref="SXC73:SYF73"/>
    <mergeCell ref="SYG73:SZJ73"/>
    <mergeCell ref="SNW73:SOZ73"/>
    <mergeCell ref="SPA73:SQD73"/>
    <mergeCell ref="SQE73:SRH73"/>
    <mergeCell ref="SRI73:SSL73"/>
    <mergeCell ref="SSM73:STP73"/>
    <mergeCell ref="TFE73:TGH73"/>
    <mergeCell ref="TGI73:THL73"/>
    <mergeCell ref="THM73:TIP73"/>
    <mergeCell ref="TIQ73:TJT73"/>
    <mergeCell ref="TJU73:TKX73"/>
    <mergeCell ref="SZK73:TAN73"/>
    <mergeCell ref="TAO73:TBR73"/>
    <mergeCell ref="TBS73:TCV73"/>
    <mergeCell ref="TCW73:TDZ73"/>
    <mergeCell ref="TEA73:TFD73"/>
    <mergeCell ref="TQS73:TRV73"/>
    <mergeCell ref="TRW73:TSZ73"/>
    <mergeCell ref="TTA73:TUD73"/>
    <mergeCell ref="TUE73:TVH73"/>
    <mergeCell ref="TVI73:TWL73"/>
    <mergeCell ref="TKY73:TMB73"/>
    <mergeCell ref="TMC73:TNF73"/>
    <mergeCell ref="TNG73:TOJ73"/>
    <mergeCell ref="TOK73:TPN73"/>
    <mergeCell ref="TPO73:TQR73"/>
    <mergeCell ref="UCG73:UDJ73"/>
    <mergeCell ref="UDK73:UEN73"/>
    <mergeCell ref="UEO73:UFR73"/>
    <mergeCell ref="UFS73:UGV73"/>
    <mergeCell ref="UGW73:UHZ73"/>
    <mergeCell ref="TWM73:TXP73"/>
    <mergeCell ref="TXQ73:TYT73"/>
    <mergeCell ref="TYU73:TZX73"/>
    <mergeCell ref="TZY73:UBB73"/>
    <mergeCell ref="UBC73:UCF73"/>
    <mergeCell ref="UNU73:UOX73"/>
    <mergeCell ref="UOY73:UQB73"/>
    <mergeCell ref="UQC73:URF73"/>
    <mergeCell ref="URG73:USJ73"/>
    <mergeCell ref="USK73:UTN73"/>
    <mergeCell ref="UIA73:UJD73"/>
    <mergeCell ref="UJE73:UKH73"/>
    <mergeCell ref="UKI73:ULL73"/>
    <mergeCell ref="ULM73:UMP73"/>
    <mergeCell ref="UMQ73:UNT73"/>
    <mergeCell ref="UZI73:VAL73"/>
    <mergeCell ref="VAM73:VBP73"/>
    <mergeCell ref="VBQ73:VCT73"/>
    <mergeCell ref="VCU73:VDX73"/>
    <mergeCell ref="VDY73:VFB73"/>
    <mergeCell ref="UTO73:UUR73"/>
    <mergeCell ref="UUS73:UVV73"/>
    <mergeCell ref="UVW73:UWZ73"/>
    <mergeCell ref="UXA73:UYD73"/>
    <mergeCell ref="UYE73:UZH73"/>
    <mergeCell ref="VKW73:VLZ73"/>
    <mergeCell ref="VMA73:VND73"/>
    <mergeCell ref="VNE73:VOH73"/>
    <mergeCell ref="VOI73:VPL73"/>
    <mergeCell ref="VPM73:VQP73"/>
    <mergeCell ref="VFC73:VGF73"/>
    <mergeCell ref="VGG73:VHJ73"/>
    <mergeCell ref="VHK73:VIN73"/>
    <mergeCell ref="VIO73:VJR73"/>
    <mergeCell ref="VJS73:VKV73"/>
    <mergeCell ref="VWK73:VXN73"/>
    <mergeCell ref="VXO73:VYR73"/>
    <mergeCell ref="VYS73:VZV73"/>
    <mergeCell ref="VZW73:WAZ73"/>
    <mergeCell ref="WBA73:WCD73"/>
    <mergeCell ref="VQQ73:VRT73"/>
    <mergeCell ref="VRU73:VSX73"/>
    <mergeCell ref="VSY73:VUB73"/>
    <mergeCell ref="VUC73:VVF73"/>
    <mergeCell ref="VVG73:VWJ73"/>
    <mergeCell ref="XFA73:XFD73"/>
    <mergeCell ref="WZG73:XAJ73"/>
    <mergeCell ref="XAK73:XBN73"/>
    <mergeCell ref="XBO73:XCR73"/>
    <mergeCell ref="XCS73:XDV73"/>
    <mergeCell ref="XDW73:XEZ73"/>
    <mergeCell ref="WTM73:WUP73"/>
    <mergeCell ref="WUQ73:WVT73"/>
    <mergeCell ref="WVU73:WWX73"/>
    <mergeCell ref="WWY73:WYB73"/>
    <mergeCell ref="WYC73:WZF73"/>
    <mergeCell ref="WNS73:WOV73"/>
    <mergeCell ref="WOW73:WPZ73"/>
    <mergeCell ref="WQA73:WRD73"/>
    <mergeCell ref="WRE73:WSH73"/>
    <mergeCell ref="WSI73:WTL73"/>
    <mergeCell ref="WHY73:WJB73"/>
    <mergeCell ref="I74:I75"/>
    <mergeCell ref="J74:J75"/>
    <mergeCell ref="K74:K75"/>
    <mergeCell ref="T74:T75"/>
    <mergeCell ref="U74:U75"/>
    <mergeCell ref="V74:V75"/>
    <mergeCell ref="Y74:Y75"/>
    <mergeCell ref="Z74:Z75"/>
    <mergeCell ref="X74:X75"/>
    <mergeCell ref="WJC73:WKF73"/>
    <mergeCell ref="WKG73:WLJ73"/>
    <mergeCell ref="WLK73:WMN73"/>
    <mergeCell ref="WMO73:WNR73"/>
    <mergeCell ref="WCE73:WDH73"/>
    <mergeCell ref="WDI73:WEL73"/>
    <mergeCell ref="WEM73:WFP73"/>
    <mergeCell ref="WFQ73:WGT73"/>
    <mergeCell ref="WGU73:WHX73"/>
  </mergeCells>
  <phoneticPr fontId="1" type="noConversion"/>
  <printOptions horizontalCentered="1"/>
  <pageMargins left="7.874015748031496E-2" right="7.874015748031496E-2" top="0.62992125984251968" bottom="0.39370078740157483" header="0.19685039370078741" footer="0.15748031496062992"/>
  <pageSetup paperSize="8" scale="39" fitToHeight="0" orientation="landscape" r:id="rId1"/>
  <headerFooter alignWithMargins="0"/>
  <rowBreaks count="6" manualBreakCount="6">
    <brk id="19" max="29" man="1"/>
    <brk id="32" max="29" man="1"/>
    <brk id="42" max="29" man="1"/>
    <brk id="50" max="29" man="1"/>
    <brk id="62" max="29" man="1"/>
    <brk id="71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05"/>
  <sheetViews>
    <sheetView view="pageBreakPreview" topLeftCell="A13" zoomScale="110" zoomScaleSheetLayoutView="110" workbookViewId="0">
      <selection activeCell="G1" sqref="G1:J1"/>
    </sheetView>
  </sheetViews>
  <sheetFormatPr defaultRowHeight="12.75" x14ac:dyDescent="0.2"/>
  <cols>
    <col min="1" max="1" width="6.140625" style="9" customWidth="1"/>
    <col min="2" max="2" width="34.140625" style="100" customWidth="1"/>
    <col min="3" max="3" width="58.28515625" style="9" customWidth="1"/>
    <col min="4" max="4" width="8.85546875" style="9"/>
    <col min="5" max="5" width="8.5703125" style="9" customWidth="1"/>
    <col min="6" max="7" width="8.7109375" style="9" customWidth="1"/>
    <col min="8" max="8" width="7.42578125" style="9" customWidth="1"/>
    <col min="9" max="9" width="7.7109375" style="9" customWidth="1"/>
    <col min="10" max="10" width="8.140625" style="9" customWidth="1"/>
    <col min="11" max="16" width="9.140625" style="9"/>
    <col min="17" max="17" width="14.140625" style="9" customWidth="1"/>
    <col min="18" max="16384" width="9.140625" style="9"/>
  </cols>
  <sheetData>
    <row r="1" spans="1:14" ht="57" customHeight="1" x14ac:dyDescent="0.2">
      <c r="G1" s="413" t="s">
        <v>1612</v>
      </c>
      <c r="H1" s="413"/>
      <c r="I1" s="413"/>
      <c r="J1" s="413"/>
    </row>
    <row r="2" spans="1:14" ht="81" customHeight="1" x14ac:dyDescent="0.2">
      <c r="A2" s="36"/>
      <c r="B2" s="36"/>
      <c r="C2" s="36"/>
      <c r="D2" s="36"/>
      <c r="E2" s="36"/>
      <c r="G2" s="420" t="s">
        <v>1611</v>
      </c>
      <c r="H2" s="420"/>
      <c r="I2" s="420"/>
      <c r="J2" s="420"/>
    </row>
    <row r="3" spans="1:14" ht="13.9" hidden="1" customHeight="1" x14ac:dyDescent="0.2">
      <c r="A3" s="32"/>
      <c r="B3" s="44"/>
      <c r="C3" s="45"/>
      <c r="D3" s="46"/>
      <c r="E3" s="33"/>
      <c r="F3" s="33"/>
      <c r="G3" s="33"/>
      <c r="H3" s="33"/>
      <c r="I3" s="33"/>
      <c r="J3" s="33"/>
    </row>
    <row r="4" spans="1:14" ht="35.450000000000003" customHeight="1" x14ac:dyDescent="0.2">
      <c r="A4" s="419" t="s">
        <v>1168</v>
      </c>
      <c r="B4" s="419"/>
      <c r="C4" s="419"/>
      <c r="D4" s="419"/>
      <c r="E4" s="419"/>
      <c r="F4" s="419"/>
      <c r="G4" s="419"/>
      <c r="H4" s="419"/>
      <c r="I4" s="419"/>
      <c r="J4" s="419"/>
    </row>
    <row r="5" spans="1:14" x14ac:dyDescent="0.2">
      <c r="A5" s="414" t="s">
        <v>213</v>
      </c>
      <c r="B5" s="415" t="s">
        <v>707</v>
      </c>
      <c r="C5" s="417" t="s">
        <v>708</v>
      </c>
      <c r="D5" s="417" t="s">
        <v>709</v>
      </c>
      <c r="E5" s="417" t="s">
        <v>710</v>
      </c>
      <c r="F5" s="417" t="s">
        <v>711</v>
      </c>
      <c r="G5" s="417"/>
      <c r="H5" s="418"/>
      <c r="I5" s="418"/>
      <c r="J5" s="418"/>
    </row>
    <row r="6" spans="1:14" x14ac:dyDescent="0.2">
      <c r="A6" s="414"/>
      <c r="B6" s="416"/>
      <c r="C6" s="417"/>
      <c r="D6" s="418"/>
      <c r="E6" s="418"/>
      <c r="F6" s="418"/>
      <c r="G6" s="418"/>
      <c r="H6" s="418"/>
      <c r="I6" s="418"/>
      <c r="J6" s="418"/>
    </row>
    <row r="7" spans="1:14" x14ac:dyDescent="0.2">
      <c r="A7" s="414"/>
      <c r="B7" s="416"/>
      <c r="C7" s="417"/>
      <c r="D7" s="418"/>
      <c r="E7" s="418"/>
      <c r="F7" s="414">
        <v>2021</v>
      </c>
      <c r="G7" s="414">
        <v>2022</v>
      </c>
      <c r="H7" s="414">
        <v>2023</v>
      </c>
      <c r="I7" s="414">
        <v>2024</v>
      </c>
      <c r="J7" s="414">
        <v>2025</v>
      </c>
    </row>
    <row r="8" spans="1:14" x14ac:dyDescent="0.2">
      <c r="A8" s="414"/>
      <c r="B8" s="416"/>
      <c r="C8" s="417"/>
      <c r="D8" s="418"/>
      <c r="E8" s="418"/>
      <c r="F8" s="414"/>
      <c r="G8" s="414"/>
      <c r="H8" s="414"/>
      <c r="I8" s="414"/>
      <c r="J8" s="414"/>
    </row>
    <row r="9" spans="1:14" x14ac:dyDescent="0.2">
      <c r="A9" s="274">
        <v>1</v>
      </c>
      <c r="B9" s="274">
        <v>2</v>
      </c>
      <c r="C9" s="274">
        <v>3</v>
      </c>
      <c r="D9" s="274">
        <v>4</v>
      </c>
      <c r="E9" s="274">
        <v>5</v>
      </c>
      <c r="F9" s="274">
        <v>6</v>
      </c>
      <c r="G9" s="274">
        <v>7</v>
      </c>
      <c r="H9" s="274">
        <v>8</v>
      </c>
      <c r="I9" s="274">
        <v>9</v>
      </c>
      <c r="J9" s="274">
        <v>10</v>
      </c>
    </row>
    <row r="10" spans="1:14" ht="19.899999999999999" customHeight="1" x14ac:dyDescent="0.2">
      <c r="A10" s="421" t="s">
        <v>228</v>
      </c>
      <c r="B10" s="421"/>
      <c r="C10" s="421"/>
      <c r="D10" s="421"/>
      <c r="E10" s="421"/>
      <c r="F10" s="421"/>
      <c r="G10" s="421"/>
      <c r="H10" s="421"/>
      <c r="I10" s="421"/>
      <c r="J10" s="421"/>
    </row>
    <row r="11" spans="1:14" ht="30" customHeight="1" x14ac:dyDescent="0.2">
      <c r="A11" s="422" t="s">
        <v>198</v>
      </c>
      <c r="B11" s="422"/>
      <c r="C11" s="422"/>
      <c r="D11" s="422"/>
      <c r="E11" s="422"/>
      <c r="F11" s="422"/>
      <c r="G11" s="422"/>
      <c r="H11" s="422"/>
      <c r="I11" s="422"/>
      <c r="J11" s="422"/>
    </row>
    <row r="12" spans="1:14" ht="17.45" customHeight="1" x14ac:dyDescent="0.2">
      <c r="A12" s="423" t="s">
        <v>216</v>
      </c>
      <c r="B12" s="423"/>
      <c r="C12" s="423"/>
      <c r="D12" s="423"/>
      <c r="E12" s="423"/>
      <c r="F12" s="423"/>
      <c r="G12" s="423"/>
      <c r="H12" s="423"/>
      <c r="I12" s="423"/>
      <c r="J12" s="423"/>
    </row>
    <row r="13" spans="1:14" ht="25.15" customHeight="1" x14ac:dyDescent="0.2">
      <c r="A13" s="421" t="s">
        <v>712</v>
      </c>
      <c r="B13" s="421"/>
      <c r="C13" s="421"/>
      <c r="D13" s="421"/>
      <c r="E13" s="421"/>
      <c r="F13" s="421"/>
      <c r="G13" s="421"/>
      <c r="H13" s="421"/>
      <c r="I13" s="421"/>
      <c r="J13" s="421"/>
    </row>
    <row r="14" spans="1:14" ht="29.25" customHeight="1" x14ac:dyDescent="0.2">
      <c r="A14" s="421" t="s">
        <v>196</v>
      </c>
      <c r="B14" s="421"/>
      <c r="C14" s="421"/>
      <c r="D14" s="421"/>
      <c r="E14" s="421"/>
      <c r="F14" s="421"/>
      <c r="G14" s="421"/>
      <c r="H14" s="421"/>
      <c r="I14" s="421"/>
      <c r="J14" s="421"/>
    </row>
    <row r="15" spans="1:14" s="3" customFormat="1" ht="43.9" customHeight="1" x14ac:dyDescent="0.2">
      <c r="A15" s="311">
        <v>1</v>
      </c>
      <c r="B15" s="316" t="s">
        <v>743</v>
      </c>
      <c r="C15" s="276" t="s">
        <v>744</v>
      </c>
      <c r="D15" s="47" t="s">
        <v>713</v>
      </c>
      <c r="E15" s="277">
        <v>3</v>
      </c>
      <c r="F15" s="277">
        <f>5+1</f>
        <v>6</v>
      </c>
      <c r="G15" s="277">
        <v>2</v>
      </c>
      <c r="H15" s="277">
        <v>2</v>
      </c>
      <c r="I15" s="277">
        <v>2</v>
      </c>
      <c r="J15" s="278" t="s">
        <v>714</v>
      </c>
      <c r="K15" s="270" t="s">
        <v>870</v>
      </c>
    </row>
    <row r="16" spans="1:14" s="3" customFormat="1" ht="42" customHeight="1" x14ac:dyDescent="0.2">
      <c r="A16" s="311">
        <v>2</v>
      </c>
      <c r="B16" s="316" t="s">
        <v>1383</v>
      </c>
      <c r="C16" s="276" t="s">
        <v>1384</v>
      </c>
      <c r="D16" s="279" t="s">
        <v>713</v>
      </c>
      <c r="E16" s="277" t="s">
        <v>714</v>
      </c>
      <c r="F16" s="277">
        <v>1</v>
      </c>
      <c r="G16" s="277">
        <v>1</v>
      </c>
      <c r="H16" s="277" t="s">
        <v>714</v>
      </c>
      <c r="I16" s="278" t="s">
        <v>714</v>
      </c>
      <c r="J16" s="278" t="s">
        <v>714</v>
      </c>
      <c r="K16" s="271" t="s">
        <v>714</v>
      </c>
      <c r="L16" s="83" t="s">
        <v>714</v>
      </c>
      <c r="M16" s="84" t="s">
        <v>714</v>
      </c>
      <c r="N16" s="85" t="s">
        <v>714</v>
      </c>
    </row>
    <row r="17" spans="1:11" s="3" customFormat="1" ht="20.45" customHeight="1" x14ac:dyDescent="0.2">
      <c r="A17" s="341">
        <v>3</v>
      </c>
      <c r="B17" s="425" t="s">
        <v>715</v>
      </c>
      <c r="C17" s="276" t="s">
        <v>716</v>
      </c>
      <c r="D17" s="299" t="s">
        <v>713</v>
      </c>
      <c r="E17" s="277">
        <v>9</v>
      </c>
      <c r="F17" s="277">
        <v>11</v>
      </c>
      <c r="G17" s="277">
        <v>11</v>
      </c>
      <c r="H17" s="282">
        <v>11</v>
      </c>
      <c r="I17" s="277">
        <v>12</v>
      </c>
      <c r="J17" s="278" t="s">
        <v>714</v>
      </c>
    </row>
    <row r="18" spans="1:11" s="3" customFormat="1" ht="29.45" customHeight="1" x14ac:dyDescent="0.2">
      <c r="A18" s="341"/>
      <c r="B18" s="425"/>
      <c r="C18" s="276" t="s">
        <v>717</v>
      </c>
      <c r="D18" s="299" t="s">
        <v>713</v>
      </c>
      <c r="E18" s="278" t="s">
        <v>714</v>
      </c>
      <c r="F18" s="278" t="s">
        <v>714</v>
      </c>
      <c r="G18" s="278" t="s">
        <v>714</v>
      </c>
      <c r="H18" s="278" t="s">
        <v>714</v>
      </c>
      <c r="I18" s="278" t="s">
        <v>714</v>
      </c>
      <c r="J18" s="278" t="s">
        <v>714</v>
      </c>
    </row>
    <row r="19" spans="1:11" s="49" customFormat="1" ht="30" customHeight="1" x14ac:dyDescent="0.2">
      <c r="A19" s="311">
        <v>4</v>
      </c>
      <c r="B19" s="317" t="s">
        <v>1202</v>
      </c>
      <c r="C19" s="276" t="s">
        <v>718</v>
      </c>
      <c r="D19" s="299" t="s">
        <v>713</v>
      </c>
      <c r="E19" s="277">
        <v>2</v>
      </c>
      <c r="F19" s="277">
        <v>3</v>
      </c>
      <c r="G19" s="277">
        <v>10</v>
      </c>
      <c r="H19" s="278" t="s">
        <v>714</v>
      </c>
      <c r="I19" s="278" t="s">
        <v>714</v>
      </c>
      <c r="J19" s="278" t="s">
        <v>714</v>
      </c>
    </row>
    <row r="20" spans="1:11" s="49" customFormat="1" ht="27.6" customHeight="1" x14ac:dyDescent="0.2">
      <c r="A20" s="311"/>
      <c r="B20" s="313"/>
      <c r="C20" s="276" t="s">
        <v>719</v>
      </c>
      <c r="D20" s="299" t="s">
        <v>713</v>
      </c>
      <c r="E20" s="277">
        <v>1</v>
      </c>
      <c r="F20" s="278" t="s">
        <v>714</v>
      </c>
      <c r="G20" s="278" t="s">
        <v>714</v>
      </c>
      <c r="H20" s="278" t="s">
        <v>714</v>
      </c>
      <c r="I20" s="278" t="s">
        <v>714</v>
      </c>
      <c r="J20" s="278" t="s">
        <v>714</v>
      </c>
    </row>
    <row r="21" spans="1:11" ht="19.899999999999999" customHeight="1" x14ac:dyDescent="0.2">
      <c r="A21" s="311">
        <v>5</v>
      </c>
      <c r="B21" s="316" t="s">
        <v>192</v>
      </c>
      <c r="C21" s="276" t="s">
        <v>720</v>
      </c>
      <c r="D21" s="299" t="s">
        <v>713</v>
      </c>
      <c r="E21" s="277">
        <v>5</v>
      </c>
      <c r="F21" s="277">
        <v>12</v>
      </c>
      <c r="G21" s="277">
        <v>20</v>
      </c>
      <c r="H21" s="277">
        <v>10</v>
      </c>
      <c r="I21" s="277">
        <v>1</v>
      </c>
      <c r="J21" s="278" t="s">
        <v>714</v>
      </c>
    </row>
    <row r="22" spans="1:11" s="3" customFormat="1" ht="39" customHeight="1" x14ac:dyDescent="0.2">
      <c r="A22" s="311">
        <v>6</v>
      </c>
      <c r="B22" s="316" t="s">
        <v>1206</v>
      </c>
      <c r="C22" s="276" t="s">
        <v>1203</v>
      </c>
      <c r="D22" s="47" t="s">
        <v>713</v>
      </c>
      <c r="E22" s="283" t="s">
        <v>714</v>
      </c>
      <c r="F22" s="284">
        <v>2</v>
      </c>
      <c r="G22" s="284">
        <v>1</v>
      </c>
      <c r="H22" s="283" t="s">
        <v>714</v>
      </c>
      <c r="I22" s="283" t="s">
        <v>714</v>
      </c>
      <c r="J22" s="283" t="s">
        <v>714</v>
      </c>
    </row>
    <row r="23" spans="1:11" s="3" customFormat="1" ht="39" customHeight="1" x14ac:dyDescent="0.2">
      <c r="A23" s="311">
        <v>7</v>
      </c>
      <c r="B23" s="316" t="s">
        <v>1398</v>
      </c>
      <c r="C23" s="276" t="s">
        <v>1579</v>
      </c>
      <c r="D23" s="47" t="s">
        <v>713</v>
      </c>
      <c r="E23" s="283" t="s">
        <v>714</v>
      </c>
      <c r="F23" s="284" t="s">
        <v>714</v>
      </c>
      <c r="G23" s="284">
        <v>1</v>
      </c>
      <c r="H23" s="283" t="s">
        <v>714</v>
      </c>
      <c r="I23" s="283" t="s">
        <v>714</v>
      </c>
      <c r="J23" s="283" t="s">
        <v>714</v>
      </c>
    </row>
    <row r="24" spans="1:11" ht="36" customHeight="1" x14ac:dyDescent="0.2">
      <c r="A24" s="401" t="s">
        <v>939</v>
      </c>
      <c r="B24" s="424"/>
      <c r="C24" s="424"/>
      <c r="D24" s="424"/>
      <c r="E24" s="424"/>
      <c r="F24" s="424"/>
      <c r="G24" s="424"/>
      <c r="H24" s="424"/>
      <c r="I24" s="424"/>
      <c r="J24" s="424"/>
    </row>
    <row r="25" spans="1:11" ht="19.149999999999999" customHeight="1" x14ac:dyDescent="0.2">
      <c r="A25" s="377">
        <v>8</v>
      </c>
      <c r="B25" s="395" t="s">
        <v>994</v>
      </c>
      <c r="C25" s="276" t="s">
        <v>958</v>
      </c>
      <c r="D25" s="299" t="s">
        <v>721</v>
      </c>
      <c r="E25" s="285">
        <v>6.79</v>
      </c>
      <c r="F25" s="285">
        <v>6.39</v>
      </c>
      <c r="G25" s="285">
        <v>0.38200000000000001</v>
      </c>
      <c r="H25" s="285">
        <v>0.56100000000000005</v>
      </c>
      <c r="I25" s="285">
        <v>4.4390000000000001</v>
      </c>
      <c r="J25" s="285">
        <v>4.4390000000000001</v>
      </c>
    </row>
    <row r="26" spans="1:11" ht="15" customHeight="1" x14ac:dyDescent="0.2">
      <c r="A26" s="377"/>
      <c r="B26" s="395"/>
      <c r="C26" s="276" t="s">
        <v>722</v>
      </c>
      <c r="D26" s="299" t="s">
        <v>713</v>
      </c>
      <c r="E26" s="277">
        <v>41</v>
      </c>
      <c r="F26" s="277">
        <v>50</v>
      </c>
      <c r="G26" s="277">
        <v>12</v>
      </c>
      <c r="H26" s="277">
        <v>18</v>
      </c>
      <c r="I26" s="277">
        <v>18</v>
      </c>
      <c r="J26" s="277">
        <v>26</v>
      </c>
    </row>
    <row r="27" spans="1:11" ht="19.899999999999999" customHeight="1" x14ac:dyDescent="0.2">
      <c r="A27" s="377"/>
      <c r="B27" s="395"/>
      <c r="C27" s="276" t="s">
        <v>997</v>
      </c>
      <c r="D27" s="299" t="s">
        <v>713</v>
      </c>
      <c r="E27" s="277">
        <v>460</v>
      </c>
      <c r="F27" s="277">
        <v>483</v>
      </c>
      <c r="G27" s="277">
        <v>590</v>
      </c>
      <c r="H27" s="277">
        <v>161</v>
      </c>
      <c r="I27" s="277">
        <v>130</v>
      </c>
      <c r="J27" s="277">
        <v>130</v>
      </c>
    </row>
    <row r="28" spans="1:11" s="3" customFormat="1" ht="28.9" customHeight="1" x14ac:dyDescent="0.2">
      <c r="A28" s="341">
        <v>9</v>
      </c>
      <c r="B28" s="425" t="s">
        <v>723</v>
      </c>
      <c r="C28" s="276" t="s">
        <v>1163</v>
      </c>
      <c r="D28" s="299" t="s">
        <v>713</v>
      </c>
      <c r="E28" s="278" t="s">
        <v>714</v>
      </c>
      <c r="F28" s="277" t="s">
        <v>714</v>
      </c>
      <c r="G28" s="277" t="s">
        <v>714</v>
      </c>
      <c r="H28" s="277">
        <v>7</v>
      </c>
      <c r="I28" s="277">
        <v>7</v>
      </c>
      <c r="J28" s="278" t="s">
        <v>714</v>
      </c>
    </row>
    <row r="29" spans="1:11" s="3" customFormat="1" ht="31.9" customHeight="1" x14ac:dyDescent="0.2">
      <c r="A29" s="341"/>
      <c r="B29" s="425"/>
      <c r="C29" s="276" t="s">
        <v>717</v>
      </c>
      <c r="D29" s="299" t="s">
        <v>713</v>
      </c>
      <c r="E29" s="277">
        <v>1</v>
      </c>
      <c r="F29" s="278" t="s">
        <v>714</v>
      </c>
      <c r="G29" s="278" t="s">
        <v>714</v>
      </c>
      <c r="H29" s="278" t="s">
        <v>714</v>
      </c>
      <c r="I29" s="278" t="s">
        <v>714</v>
      </c>
      <c r="J29" s="278" t="s">
        <v>714</v>
      </c>
    </row>
    <row r="30" spans="1:11" s="3" customFormat="1" ht="41.45" customHeight="1" x14ac:dyDescent="0.2">
      <c r="A30" s="266">
        <v>10</v>
      </c>
      <c r="B30" s="275" t="s">
        <v>989</v>
      </c>
      <c r="C30" s="276" t="s">
        <v>1164</v>
      </c>
      <c r="D30" s="281" t="s">
        <v>713</v>
      </c>
      <c r="E30" s="277">
        <v>4</v>
      </c>
      <c r="F30" s="277">
        <v>2</v>
      </c>
      <c r="G30" s="277">
        <v>1</v>
      </c>
      <c r="H30" s="277">
        <v>1</v>
      </c>
      <c r="I30" s="277">
        <v>1</v>
      </c>
      <c r="J30" s="278" t="s">
        <v>714</v>
      </c>
    </row>
    <row r="31" spans="1:11" s="3" customFormat="1" ht="39.75" customHeight="1" x14ac:dyDescent="0.2">
      <c r="A31" s="266">
        <v>11</v>
      </c>
      <c r="B31" s="275" t="s">
        <v>999</v>
      </c>
      <c r="C31" s="276" t="s">
        <v>1001</v>
      </c>
      <c r="D31" s="281" t="s">
        <v>713</v>
      </c>
      <c r="E31" s="278" t="s">
        <v>714</v>
      </c>
      <c r="F31" s="278" t="s">
        <v>714</v>
      </c>
      <c r="G31" s="277">
        <v>3</v>
      </c>
      <c r="H31" s="278" t="s">
        <v>714</v>
      </c>
      <c r="I31" s="278" t="s">
        <v>714</v>
      </c>
      <c r="J31" s="277">
        <v>7</v>
      </c>
    </row>
    <row r="32" spans="1:11" s="3" customFormat="1" ht="29.45" customHeight="1" x14ac:dyDescent="0.2">
      <c r="A32" s="266">
        <v>12</v>
      </c>
      <c r="B32" s="275" t="s">
        <v>990</v>
      </c>
      <c r="C32" s="276" t="s">
        <v>991</v>
      </c>
      <c r="D32" s="281" t="s">
        <v>713</v>
      </c>
      <c r="E32" s="278" t="s">
        <v>714</v>
      </c>
      <c r="F32" s="277">
        <v>1</v>
      </c>
      <c r="G32" s="277">
        <v>5</v>
      </c>
      <c r="H32" s="277">
        <v>1</v>
      </c>
      <c r="I32" s="277">
        <v>1</v>
      </c>
      <c r="J32" s="278" t="s">
        <v>714</v>
      </c>
      <c r="K32" s="270" t="s">
        <v>785</v>
      </c>
    </row>
    <row r="33" spans="1:30" s="3" customFormat="1" ht="33" customHeight="1" x14ac:dyDescent="0.2">
      <c r="A33" s="266">
        <v>13</v>
      </c>
      <c r="B33" s="275" t="s">
        <v>996</v>
      </c>
      <c r="C33" s="276" t="s">
        <v>998</v>
      </c>
      <c r="D33" s="281" t="s">
        <v>713</v>
      </c>
      <c r="E33" s="278" t="s">
        <v>714</v>
      </c>
      <c r="F33" s="277">
        <v>734</v>
      </c>
      <c r="G33" s="277">
        <v>534</v>
      </c>
      <c r="H33" s="277">
        <v>534</v>
      </c>
      <c r="I33" s="277">
        <v>534</v>
      </c>
      <c r="J33" s="277">
        <v>1943</v>
      </c>
      <c r="K33" s="270"/>
    </row>
    <row r="34" spans="1:30" s="3" customFormat="1" ht="24.6" customHeight="1" x14ac:dyDescent="0.2">
      <c r="A34" s="266">
        <v>14</v>
      </c>
      <c r="B34" s="275" t="s">
        <v>724</v>
      </c>
      <c r="C34" s="276" t="s">
        <v>725</v>
      </c>
      <c r="D34" s="281" t="s">
        <v>726</v>
      </c>
      <c r="E34" s="277">
        <v>2</v>
      </c>
      <c r="F34" s="278" t="s">
        <v>714</v>
      </c>
      <c r="G34" s="278" t="s">
        <v>714</v>
      </c>
      <c r="H34" s="278" t="s">
        <v>714</v>
      </c>
      <c r="I34" s="278" t="s">
        <v>714</v>
      </c>
      <c r="J34" s="277">
        <v>1</v>
      </c>
      <c r="K34" s="272" t="s">
        <v>871</v>
      </c>
    </row>
    <row r="35" spans="1:30" s="3" customFormat="1" ht="42.6" customHeight="1" x14ac:dyDescent="0.2">
      <c r="A35" s="266">
        <v>15</v>
      </c>
      <c r="B35" s="275" t="s">
        <v>727</v>
      </c>
      <c r="C35" s="276" t="s">
        <v>728</v>
      </c>
      <c r="D35" s="281" t="s">
        <v>713</v>
      </c>
      <c r="E35" s="277">
        <v>61</v>
      </c>
      <c r="F35" s="277">
        <v>41</v>
      </c>
      <c r="G35" s="277">
        <v>43</v>
      </c>
      <c r="H35" s="277">
        <v>47</v>
      </c>
      <c r="I35" s="277">
        <v>47</v>
      </c>
      <c r="J35" s="277">
        <v>43</v>
      </c>
    </row>
    <row r="36" spans="1:30" s="3" customFormat="1" ht="42.6" customHeight="1" x14ac:dyDescent="0.2">
      <c r="A36" s="266">
        <v>16</v>
      </c>
      <c r="B36" s="275" t="s">
        <v>1580</v>
      </c>
      <c r="C36" s="276" t="s">
        <v>1581</v>
      </c>
      <c r="D36" s="281" t="s">
        <v>713</v>
      </c>
      <c r="E36" s="277" t="s">
        <v>714</v>
      </c>
      <c r="F36" s="277" t="s">
        <v>714</v>
      </c>
      <c r="G36" s="277">
        <v>5</v>
      </c>
      <c r="H36" s="277" t="s">
        <v>714</v>
      </c>
      <c r="I36" s="277" t="s">
        <v>714</v>
      </c>
      <c r="J36" s="277" t="s">
        <v>714</v>
      </c>
    </row>
    <row r="37" spans="1:30" ht="30.6" customHeight="1" x14ac:dyDescent="0.2">
      <c r="A37" s="401" t="s">
        <v>729</v>
      </c>
      <c r="B37" s="426"/>
      <c r="C37" s="426"/>
      <c r="D37" s="426"/>
      <c r="E37" s="426"/>
      <c r="F37" s="426"/>
      <c r="G37" s="426"/>
      <c r="H37" s="426"/>
      <c r="I37" s="426"/>
      <c r="J37" s="426"/>
    </row>
    <row r="38" spans="1:30" s="3" customFormat="1" ht="24" customHeight="1" x14ac:dyDescent="0.2">
      <c r="A38" s="266">
        <v>17</v>
      </c>
      <c r="B38" s="275" t="s">
        <v>183</v>
      </c>
      <c r="C38" s="276" t="s">
        <v>730</v>
      </c>
      <c r="D38" s="279" t="s">
        <v>731</v>
      </c>
      <c r="E38" s="286">
        <v>98.9</v>
      </c>
      <c r="F38" s="286">
        <v>99.5</v>
      </c>
      <c r="G38" s="286">
        <v>99.5</v>
      </c>
      <c r="H38" s="286">
        <v>99.5</v>
      </c>
      <c r="I38" s="286">
        <v>99.5</v>
      </c>
      <c r="J38" s="286">
        <v>99.5</v>
      </c>
    </row>
    <row r="39" spans="1:30" s="104" customFormat="1" ht="45.6" customHeight="1" x14ac:dyDescent="0.2">
      <c r="A39" s="401" t="s">
        <v>820</v>
      </c>
      <c r="B39" s="401"/>
      <c r="C39" s="401"/>
      <c r="D39" s="401"/>
      <c r="E39" s="401"/>
      <c r="F39" s="401"/>
      <c r="G39" s="401"/>
      <c r="H39" s="401"/>
      <c r="I39" s="401"/>
      <c r="J39" s="401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s="104" customFormat="1" ht="33.6" customHeight="1" x14ac:dyDescent="0.2">
      <c r="A40" s="400" t="s">
        <v>938</v>
      </c>
      <c r="B40" s="400"/>
      <c r="C40" s="400"/>
      <c r="D40" s="400"/>
      <c r="E40" s="400"/>
      <c r="F40" s="400"/>
      <c r="G40" s="400"/>
      <c r="H40" s="400"/>
      <c r="I40" s="400"/>
      <c r="J40" s="400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s="104" customFormat="1" ht="44.45" customHeight="1" x14ac:dyDescent="0.2">
      <c r="A41" s="401" t="s">
        <v>819</v>
      </c>
      <c r="B41" s="401"/>
      <c r="C41" s="401"/>
      <c r="D41" s="401"/>
      <c r="E41" s="401"/>
      <c r="F41" s="401"/>
      <c r="G41" s="401"/>
      <c r="H41" s="401"/>
      <c r="I41" s="401"/>
      <c r="J41" s="40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s="104" customFormat="1" ht="43.9" customHeight="1" x14ac:dyDescent="0.2">
      <c r="A42" s="399" t="s">
        <v>822</v>
      </c>
      <c r="B42" s="399"/>
      <c r="C42" s="399"/>
      <c r="D42" s="399"/>
      <c r="E42" s="399"/>
      <c r="F42" s="399"/>
      <c r="G42" s="399"/>
      <c r="H42" s="399"/>
      <c r="I42" s="399"/>
      <c r="J42" s="399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31.9" customHeight="1" x14ac:dyDescent="0.2">
      <c r="A43" s="404">
        <v>18</v>
      </c>
      <c r="B43" s="395" t="s">
        <v>1173</v>
      </c>
      <c r="C43" s="275" t="s">
        <v>874</v>
      </c>
      <c r="D43" s="281" t="s">
        <v>734</v>
      </c>
      <c r="E43" s="287">
        <v>0.1</v>
      </c>
      <c r="F43" s="281">
        <v>3.06</v>
      </c>
      <c r="G43" s="288">
        <v>2.8</v>
      </c>
      <c r="H43" s="287" t="s">
        <v>714</v>
      </c>
      <c r="I43" s="281" t="s">
        <v>714</v>
      </c>
      <c r="J43" s="288">
        <v>5.4</v>
      </c>
      <c r="K43" s="92">
        <v>3.2</v>
      </c>
    </row>
    <row r="44" spans="1:30" ht="45.6" customHeight="1" x14ac:dyDescent="0.2">
      <c r="A44" s="404"/>
      <c r="B44" s="395"/>
      <c r="C44" s="275" t="s">
        <v>1360</v>
      </c>
      <c r="D44" s="281" t="s">
        <v>713</v>
      </c>
      <c r="E44" s="289" t="s">
        <v>714</v>
      </c>
      <c r="F44" s="299">
        <v>4</v>
      </c>
      <c r="G44" s="299">
        <v>4</v>
      </c>
      <c r="H44" s="299">
        <v>2</v>
      </c>
      <c r="I44" s="299">
        <v>2</v>
      </c>
      <c r="J44" s="281" t="s">
        <v>714</v>
      </c>
      <c r="K44" s="92"/>
    </row>
    <row r="45" spans="1:30" ht="30" customHeight="1" x14ac:dyDescent="0.2">
      <c r="A45" s="404">
        <v>19</v>
      </c>
      <c r="B45" s="395" t="s">
        <v>218</v>
      </c>
      <c r="C45" s="275" t="s">
        <v>875</v>
      </c>
      <c r="D45" s="281" t="s">
        <v>734</v>
      </c>
      <c r="E45" s="289" t="s">
        <v>714</v>
      </c>
      <c r="F45" s="299">
        <v>1</v>
      </c>
      <c r="G45" s="299">
        <v>1.45</v>
      </c>
      <c r="H45" s="281" t="s">
        <v>714</v>
      </c>
      <c r="I45" s="281" t="s">
        <v>714</v>
      </c>
      <c r="J45" s="288">
        <v>2.02</v>
      </c>
      <c r="K45" s="92">
        <v>0.69</v>
      </c>
    </row>
    <row r="46" spans="1:30" ht="43.5" customHeight="1" x14ac:dyDescent="0.2">
      <c r="A46" s="404"/>
      <c r="B46" s="395"/>
      <c r="C46" s="275" t="s">
        <v>1357</v>
      </c>
      <c r="D46" s="281" t="s">
        <v>713</v>
      </c>
      <c r="E46" s="289" t="s">
        <v>714</v>
      </c>
      <c r="F46" s="299">
        <v>1</v>
      </c>
      <c r="G46" s="289" t="s">
        <v>714</v>
      </c>
      <c r="H46" s="281" t="s">
        <v>714</v>
      </c>
      <c r="I46" s="281" t="s">
        <v>714</v>
      </c>
      <c r="J46" s="281" t="s">
        <v>714</v>
      </c>
      <c r="K46" s="94"/>
    </row>
    <row r="47" spans="1:30" ht="45" customHeight="1" x14ac:dyDescent="0.2">
      <c r="A47" s="404">
        <v>20</v>
      </c>
      <c r="B47" s="402" t="s">
        <v>1588</v>
      </c>
      <c r="C47" s="275" t="s">
        <v>876</v>
      </c>
      <c r="D47" s="281" t="s">
        <v>713</v>
      </c>
      <c r="E47" s="289" t="s">
        <v>714</v>
      </c>
      <c r="F47" s="281">
        <v>6</v>
      </c>
      <c r="G47" s="299">
        <v>8</v>
      </c>
      <c r="H47" s="281" t="s">
        <v>714</v>
      </c>
      <c r="I47" s="281">
        <v>4</v>
      </c>
      <c r="J47" s="281">
        <v>3</v>
      </c>
      <c r="K47" s="93">
        <v>1</v>
      </c>
    </row>
    <row r="48" spans="1:30" ht="45" customHeight="1" x14ac:dyDescent="0.2">
      <c r="A48" s="404"/>
      <c r="B48" s="402"/>
      <c r="C48" s="275" t="s">
        <v>877</v>
      </c>
      <c r="D48" s="281" t="s">
        <v>713</v>
      </c>
      <c r="E48" s="289" t="s">
        <v>714</v>
      </c>
      <c r="F48" s="281">
        <v>3</v>
      </c>
      <c r="G48" s="299">
        <v>2</v>
      </c>
      <c r="H48" s="281" t="s">
        <v>714</v>
      </c>
      <c r="I48" s="281">
        <v>3</v>
      </c>
      <c r="J48" s="281">
        <v>6</v>
      </c>
      <c r="K48" s="93">
        <v>1</v>
      </c>
    </row>
    <row r="49" spans="1:16" ht="30.75" customHeight="1" x14ac:dyDescent="0.2">
      <c r="A49" s="404"/>
      <c r="B49" s="402"/>
      <c r="C49" s="275" t="s">
        <v>1553</v>
      </c>
      <c r="D49" s="281" t="s">
        <v>713</v>
      </c>
      <c r="E49" s="289" t="s">
        <v>714</v>
      </c>
      <c r="F49" s="289">
        <v>1</v>
      </c>
      <c r="G49" s="289" t="s">
        <v>714</v>
      </c>
      <c r="H49" s="289" t="s">
        <v>714</v>
      </c>
      <c r="I49" s="289" t="s">
        <v>714</v>
      </c>
      <c r="J49" s="289" t="s">
        <v>714</v>
      </c>
      <c r="K49" s="93">
        <v>7</v>
      </c>
      <c r="P49" s="105"/>
    </row>
    <row r="50" spans="1:16" ht="43.15" customHeight="1" x14ac:dyDescent="0.2">
      <c r="A50" s="404"/>
      <c r="B50" s="402"/>
      <c r="C50" s="275" t="s">
        <v>814</v>
      </c>
      <c r="D50" s="281" t="s">
        <v>713</v>
      </c>
      <c r="E50" s="281">
        <v>1</v>
      </c>
      <c r="F50" s="281">
        <v>2</v>
      </c>
      <c r="G50" s="299">
        <v>1</v>
      </c>
      <c r="H50" s="281">
        <v>1</v>
      </c>
      <c r="I50" s="281">
        <v>1</v>
      </c>
      <c r="J50" s="281">
        <v>4</v>
      </c>
      <c r="K50" s="93"/>
      <c r="P50" s="105"/>
    </row>
    <row r="51" spans="1:16" ht="43.15" customHeight="1" x14ac:dyDescent="0.2">
      <c r="A51" s="404"/>
      <c r="B51" s="402"/>
      <c r="C51" s="275" t="s">
        <v>815</v>
      </c>
      <c r="D51" s="281" t="s">
        <v>713</v>
      </c>
      <c r="E51" s="289" t="s">
        <v>714</v>
      </c>
      <c r="F51" s="289" t="s">
        <v>714</v>
      </c>
      <c r="G51" s="289" t="s">
        <v>714</v>
      </c>
      <c r="H51" s="281" t="s">
        <v>714</v>
      </c>
      <c r="I51" s="281">
        <v>35</v>
      </c>
      <c r="J51" s="281">
        <v>25</v>
      </c>
      <c r="K51" s="93">
        <v>40</v>
      </c>
      <c r="M51" s="9" t="s">
        <v>778</v>
      </c>
    </row>
    <row r="52" spans="1:16" ht="46.15" customHeight="1" x14ac:dyDescent="0.2">
      <c r="A52" s="404"/>
      <c r="B52" s="402"/>
      <c r="C52" s="275" t="s">
        <v>873</v>
      </c>
      <c r="D52" s="281" t="s">
        <v>734</v>
      </c>
      <c r="E52" s="281">
        <v>33.46</v>
      </c>
      <c r="F52" s="289" t="s">
        <v>714</v>
      </c>
      <c r="G52" s="288" t="s">
        <v>714</v>
      </c>
      <c r="H52" s="288" t="s">
        <v>714</v>
      </c>
      <c r="I52" s="290">
        <v>119</v>
      </c>
      <c r="J52" s="290">
        <v>72</v>
      </c>
      <c r="K52" s="93"/>
    </row>
    <row r="53" spans="1:16" ht="42.6" customHeight="1" x14ac:dyDescent="0.2">
      <c r="A53" s="404"/>
      <c r="B53" s="402"/>
      <c r="C53" s="275" t="s">
        <v>733</v>
      </c>
      <c r="D53" s="281" t="s">
        <v>1174</v>
      </c>
      <c r="E53" s="289" t="s">
        <v>714</v>
      </c>
      <c r="F53" s="289" t="s">
        <v>714</v>
      </c>
      <c r="G53" s="299" t="s">
        <v>714</v>
      </c>
      <c r="H53" s="281" t="s">
        <v>714</v>
      </c>
      <c r="I53" s="281">
        <v>212</v>
      </c>
      <c r="J53" s="281">
        <v>119</v>
      </c>
      <c r="K53" s="93"/>
    </row>
    <row r="54" spans="1:16" ht="71.25" customHeight="1" x14ac:dyDescent="0.2">
      <c r="A54" s="410">
        <v>21</v>
      </c>
      <c r="B54" s="407" t="s">
        <v>1303</v>
      </c>
      <c r="C54" s="275" t="s">
        <v>1304</v>
      </c>
      <c r="D54" s="281" t="s">
        <v>736</v>
      </c>
      <c r="E54" s="289" t="s">
        <v>714</v>
      </c>
      <c r="F54" s="281" t="s">
        <v>1395</v>
      </c>
      <c r="G54" s="299" t="s">
        <v>1475</v>
      </c>
      <c r="H54" s="281" t="s">
        <v>1554</v>
      </c>
      <c r="I54" s="281" t="s">
        <v>714</v>
      </c>
      <c r="J54" s="281" t="s">
        <v>1555</v>
      </c>
      <c r="K54" s="86">
        <v>109.38</v>
      </c>
      <c r="L54" s="9" t="s">
        <v>773</v>
      </c>
    </row>
    <row r="55" spans="1:16" ht="30.75" customHeight="1" x14ac:dyDescent="0.2">
      <c r="A55" s="411"/>
      <c r="B55" s="408"/>
      <c r="C55" s="275" t="s">
        <v>1309</v>
      </c>
      <c r="D55" s="281" t="s">
        <v>713</v>
      </c>
      <c r="E55" s="289" t="s">
        <v>714</v>
      </c>
      <c r="F55" s="281">
        <v>1</v>
      </c>
      <c r="G55" s="299">
        <v>1</v>
      </c>
      <c r="H55" s="281">
        <v>1</v>
      </c>
      <c r="I55" s="281">
        <v>1</v>
      </c>
      <c r="J55" s="281" t="s">
        <v>714</v>
      </c>
      <c r="K55" s="86"/>
    </row>
    <row r="56" spans="1:16" ht="51" x14ac:dyDescent="0.2">
      <c r="A56" s="412"/>
      <c r="B56" s="409"/>
      <c r="C56" s="275" t="s">
        <v>1346</v>
      </c>
      <c r="D56" s="281" t="s">
        <v>713</v>
      </c>
      <c r="E56" s="289" t="s">
        <v>714</v>
      </c>
      <c r="F56" s="281">
        <v>1</v>
      </c>
      <c r="G56" s="299" t="s">
        <v>714</v>
      </c>
      <c r="H56" s="281" t="s">
        <v>714</v>
      </c>
      <c r="I56" s="281" t="s">
        <v>714</v>
      </c>
      <c r="J56" s="281" t="s">
        <v>714</v>
      </c>
      <c r="K56" s="86"/>
    </row>
    <row r="57" spans="1:16" ht="54.75" customHeight="1" x14ac:dyDescent="0.2">
      <c r="A57" s="309"/>
      <c r="B57" s="308"/>
      <c r="C57" s="316" t="s">
        <v>1575</v>
      </c>
      <c r="D57" s="299" t="s">
        <v>713</v>
      </c>
      <c r="E57" s="299" t="s">
        <v>714</v>
      </c>
      <c r="F57" s="290" t="s">
        <v>714</v>
      </c>
      <c r="G57" s="299">
        <v>1</v>
      </c>
      <c r="H57" s="299" t="s">
        <v>714</v>
      </c>
      <c r="I57" s="299" t="s">
        <v>714</v>
      </c>
      <c r="J57" s="299" t="s">
        <v>714</v>
      </c>
      <c r="K57" s="273"/>
    </row>
    <row r="58" spans="1:16" ht="56.45" customHeight="1" x14ac:dyDescent="0.2">
      <c r="A58" s="410">
        <v>22</v>
      </c>
      <c r="B58" s="407" t="s">
        <v>220</v>
      </c>
      <c r="C58" s="275" t="s">
        <v>1305</v>
      </c>
      <c r="D58" s="281" t="s">
        <v>735</v>
      </c>
      <c r="E58" s="281">
        <v>257.52999999999997</v>
      </c>
      <c r="F58" s="288" t="s">
        <v>1597</v>
      </c>
      <c r="G58" s="299" t="s">
        <v>1603</v>
      </c>
      <c r="H58" s="281" t="s">
        <v>1559</v>
      </c>
      <c r="I58" s="281" t="s">
        <v>1558</v>
      </c>
      <c r="J58" s="281" t="s">
        <v>1560</v>
      </c>
      <c r="K58" s="273" t="s">
        <v>737</v>
      </c>
    </row>
    <row r="59" spans="1:16" ht="19.149999999999999" customHeight="1" x14ac:dyDescent="0.2">
      <c r="A59" s="411"/>
      <c r="B59" s="408"/>
      <c r="C59" s="275" t="s">
        <v>1157</v>
      </c>
      <c r="D59" s="281" t="s">
        <v>713</v>
      </c>
      <c r="E59" s="281" t="s">
        <v>714</v>
      </c>
      <c r="F59" s="290">
        <v>1</v>
      </c>
      <c r="G59" s="281" t="s">
        <v>714</v>
      </c>
      <c r="H59" s="281" t="s">
        <v>714</v>
      </c>
      <c r="I59" s="281" t="s">
        <v>714</v>
      </c>
      <c r="J59" s="281" t="s">
        <v>714</v>
      </c>
      <c r="K59" s="273"/>
    </row>
    <row r="60" spans="1:16" ht="93" customHeight="1" x14ac:dyDescent="0.2">
      <c r="A60" s="411"/>
      <c r="B60" s="408"/>
      <c r="C60" s="275" t="s">
        <v>1557</v>
      </c>
      <c r="D60" s="281" t="s">
        <v>713</v>
      </c>
      <c r="E60" s="281" t="s">
        <v>714</v>
      </c>
      <c r="F60" s="290">
        <v>13</v>
      </c>
      <c r="G60" s="281" t="s">
        <v>714</v>
      </c>
      <c r="H60" s="281" t="s">
        <v>714</v>
      </c>
      <c r="I60" s="281" t="s">
        <v>714</v>
      </c>
      <c r="J60" s="281" t="s">
        <v>714</v>
      </c>
      <c r="K60" s="273"/>
    </row>
    <row r="61" spans="1:16" ht="17.45" customHeight="1" x14ac:dyDescent="0.2">
      <c r="A61" s="411"/>
      <c r="B61" s="408"/>
      <c r="C61" s="275" t="s">
        <v>716</v>
      </c>
      <c r="D61" s="281" t="s">
        <v>713</v>
      </c>
      <c r="E61" s="281" t="s">
        <v>714</v>
      </c>
      <c r="F61" s="290">
        <v>20</v>
      </c>
      <c r="G61" s="281" t="s">
        <v>714</v>
      </c>
      <c r="H61" s="281" t="s">
        <v>714</v>
      </c>
      <c r="I61" s="281" t="s">
        <v>714</v>
      </c>
      <c r="J61" s="281" t="s">
        <v>714</v>
      </c>
      <c r="K61" s="273"/>
    </row>
    <row r="62" spans="1:16" ht="16.149999999999999" customHeight="1" x14ac:dyDescent="0.2">
      <c r="A62" s="411"/>
      <c r="B62" s="408"/>
      <c r="C62" s="275" t="s">
        <v>718</v>
      </c>
      <c r="D62" s="281" t="s">
        <v>713</v>
      </c>
      <c r="E62" s="281" t="s">
        <v>714</v>
      </c>
      <c r="F62" s="290">
        <v>2</v>
      </c>
      <c r="G62" s="281" t="s">
        <v>714</v>
      </c>
      <c r="H62" s="281" t="s">
        <v>714</v>
      </c>
      <c r="I62" s="281" t="s">
        <v>714</v>
      </c>
      <c r="J62" s="281" t="s">
        <v>714</v>
      </c>
      <c r="K62" s="273"/>
    </row>
    <row r="63" spans="1:16" ht="17.45" customHeight="1" x14ac:dyDescent="0.2">
      <c r="A63" s="411"/>
      <c r="B63" s="408"/>
      <c r="C63" s="275" t="s">
        <v>720</v>
      </c>
      <c r="D63" s="281" t="s">
        <v>713</v>
      </c>
      <c r="E63" s="281" t="s">
        <v>714</v>
      </c>
      <c r="F63" s="290">
        <v>9</v>
      </c>
      <c r="G63" s="281" t="s">
        <v>714</v>
      </c>
      <c r="H63" s="281" t="s">
        <v>714</v>
      </c>
      <c r="I63" s="281" t="s">
        <v>714</v>
      </c>
      <c r="J63" s="281" t="s">
        <v>714</v>
      </c>
      <c r="K63" s="273"/>
    </row>
    <row r="64" spans="1:16" ht="40.5" customHeight="1" x14ac:dyDescent="0.2">
      <c r="A64" s="411"/>
      <c r="B64" s="408"/>
      <c r="C64" s="275" t="s">
        <v>941</v>
      </c>
      <c r="D64" s="281" t="s">
        <v>713</v>
      </c>
      <c r="E64" s="281" t="s">
        <v>714</v>
      </c>
      <c r="F64" s="290">
        <v>3</v>
      </c>
      <c r="G64" s="281" t="s">
        <v>714</v>
      </c>
      <c r="H64" s="281" t="s">
        <v>714</v>
      </c>
      <c r="I64" s="281" t="s">
        <v>714</v>
      </c>
      <c r="J64" s="281" t="s">
        <v>714</v>
      </c>
      <c r="K64" s="273"/>
    </row>
    <row r="65" spans="1:30" ht="20.45" customHeight="1" x14ac:dyDescent="0.2">
      <c r="A65" s="411"/>
      <c r="B65" s="408"/>
      <c r="C65" s="275" t="s">
        <v>958</v>
      </c>
      <c r="D65" s="281" t="s">
        <v>1165</v>
      </c>
      <c r="E65" s="281" t="s">
        <v>714</v>
      </c>
      <c r="F65" s="288">
        <v>2.9</v>
      </c>
      <c r="G65" s="281" t="s">
        <v>714</v>
      </c>
      <c r="H65" s="281" t="s">
        <v>714</v>
      </c>
      <c r="I65" s="281" t="s">
        <v>714</v>
      </c>
      <c r="J65" s="281" t="s">
        <v>714</v>
      </c>
      <c r="K65" s="273"/>
    </row>
    <row r="66" spans="1:30" ht="16.899999999999999" customHeight="1" x14ac:dyDescent="0.2">
      <c r="A66" s="411"/>
      <c r="B66" s="408"/>
      <c r="C66" s="275" t="s">
        <v>722</v>
      </c>
      <c r="D66" s="281" t="s">
        <v>713</v>
      </c>
      <c r="E66" s="281" t="s">
        <v>714</v>
      </c>
      <c r="F66" s="290">
        <v>20</v>
      </c>
      <c r="G66" s="281" t="s">
        <v>714</v>
      </c>
      <c r="H66" s="281" t="s">
        <v>714</v>
      </c>
      <c r="I66" s="281" t="s">
        <v>714</v>
      </c>
      <c r="J66" s="281" t="s">
        <v>714</v>
      </c>
      <c r="K66" s="273"/>
    </row>
    <row r="67" spans="1:30" ht="15.75" customHeight="1" x14ac:dyDescent="0.2">
      <c r="A67" s="411"/>
      <c r="B67" s="408"/>
      <c r="C67" s="275" t="s">
        <v>1162</v>
      </c>
      <c r="D67" s="281" t="s">
        <v>713</v>
      </c>
      <c r="E67" s="281" t="s">
        <v>714</v>
      </c>
      <c r="F67" s="290">
        <v>42</v>
      </c>
      <c r="G67" s="281" t="s">
        <v>714</v>
      </c>
      <c r="H67" s="281" t="s">
        <v>714</v>
      </c>
      <c r="I67" s="281" t="s">
        <v>714</v>
      </c>
      <c r="J67" s="281" t="s">
        <v>714</v>
      </c>
      <c r="K67" s="273"/>
    </row>
    <row r="68" spans="1:30" ht="28.9" customHeight="1" x14ac:dyDescent="0.2">
      <c r="A68" s="411"/>
      <c r="B68" s="408"/>
      <c r="C68" s="275" t="s">
        <v>1163</v>
      </c>
      <c r="D68" s="281" t="s">
        <v>713</v>
      </c>
      <c r="E68" s="281" t="s">
        <v>714</v>
      </c>
      <c r="F68" s="290">
        <v>2</v>
      </c>
      <c r="G68" s="281" t="s">
        <v>714</v>
      </c>
      <c r="H68" s="281" t="s">
        <v>714</v>
      </c>
      <c r="I68" s="281" t="s">
        <v>714</v>
      </c>
      <c r="J68" s="281" t="s">
        <v>714</v>
      </c>
      <c r="K68" s="273"/>
    </row>
    <row r="69" spans="1:30" ht="30.75" customHeight="1" x14ac:dyDescent="0.2">
      <c r="A69" s="411"/>
      <c r="B69" s="408"/>
      <c r="C69" s="275" t="s">
        <v>1164</v>
      </c>
      <c r="D69" s="281" t="s">
        <v>713</v>
      </c>
      <c r="E69" s="281" t="s">
        <v>714</v>
      </c>
      <c r="F69" s="290">
        <v>1</v>
      </c>
      <c r="G69" s="281" t="s">
        <v>714</v>
      </c>
      <c r="H69" s="281" t="s">
        <v>714</v>
      </c>
      <c r="I69" s="281" t="s">
        <v>714</v>
      </c>
      <c r="J69" s="281" t="s">
        <v>714</v>
      </c>
      <c r="K69" s="273"/>
    </row>
    <row r="70" spans="1:30" ht="54.75" customHeight="1" x14ac:dyDescent="0.2">
      <c r="A70" s="411"/>
      <c r="B70" s="408"/>
      <c r="C70" s="275" t="s">
        <v>1575</v>
      </c>
      <c r="D70" s="281" t="s">
        <v>713</v>
      </c>
      <c r="E70" s="281" t="s">
        <v>714</v>
      </c>
      <c r="F70" s="290">
        <v>15</v>
      </c>
      <c r="G70" s="298">
        <v>14</v>
      </c>
      <c r="H70" s="298">
        <v>18</v>
      </c>
      <c r="I70" s="298">
        <v>18</v>
      </c>
      <c r="J70" s="281" t="s">
        <v>714</v>
      </c>
      <c r="K70" s="273"/>
    </row>
    <row r="71" spans="1:30" ht="25.5" x14ac:dyDescent="0.2">
      <c r="A71" s="412"/>
      <c r="B71" s="409"/>
      <c r="C71" s="275" t="s">
        <v>1308</v>
      </c>
      <c r="D71" s="281" t="s">
        <v>713</v>
      </c>
      <c r="E71" s="281" t="s">
        <v>714</v>
      </c>
      <c r="F71" s="290">
        <v>1</v>
      </c>
      <c r="G71" s="299">
        <v>1</v>
      </c>
      <c r="H71" s="281">
        <v>1</v>
      </c>
      <c r="I71" s="281">
        <v>1</v>
      </c>
      <c r="J71" s="281" t="s">
        <v>714</v>
      </c>
      <c r="K71" s="273"/>
    </row>
    <row r="72" spans="1:30" ht="30" customHeight="1" x14ac:dyDescent="0.2">
      <c r="A72" s="305"/>
      <c r="B72" s="301"/>
      <c r="C72" s="300" t="s">
        <v>1556</v>
      </c>
      <c r="D72" s="299" t="s">
        <v>734</v>
      </c>
      <c r="E72" s="299" t="s">
        <v>714</v>
      </c>
      <c r="F72" s="288">
        <v>12.17</v>
      </c>
      <c r="G72" s="299">
        <v>24.06</v>
      </c>
      <c r="H72" s="299" t="s">
        <v>714</v>
      </c>
      <c r="I72" s="299" t="s">
        <v>714</v>
      </c>
      <c r="J72" s="299" t="s">
        <v>714</v>
      </c>
      <c r="K72" s="273"/>
    </row>
    <row r="73" spans="1:30" ht="25.5" x14ac:dyDescent="0.2">
      <c r="A73" s="306"/>
      <c r="B73" s="303"/>
      <c r="C73" s="275" t="s">
        <v>1583</v>
      </c>
      <c r="D73" s="281" t="s">
        <v>713</v>
      </c>
      <c r="E73" s="281" t="s">
        <v>714</v>
      </c>
      <c r="F73" s="281" t="s">
        <v>714</v>
      </c>
      <c r="G73" s="299">
        <v>1</v>
      </c>
      <c r="H73" s="281" t="s">
        <v>714</v>
      </c>
      <c r="I73" s="281" t="s">
        <v>714</v>
      </c>
      <c r="J73" s="281" t="s">
        <v>714</v>
      </c>
      <c r="K73" s="273"/>
    </row>
    <row r="74" spans="1:30" ht="42" customHeight="1" x14ac:dyDescent="0.2">
      <c r="A74" s="306"/>
      <c r="B74" s="303"/>
      <c r="C74" s="275" t="s">
        <v>733</v>
      </c>
      <c r="D74" s="281" t="s">
        <v>713</v>
      </c>
      <c r="E74" s="281" t="s">
        <v>714</v>
      </c>
      <c r="F74" s="281" t="s">
        <v>714</v>
      </c>
      <c r="G74" s="299">
        <v>11</v>
      </c>
      <c r="H74" s="281" t="s">
        <v>714</v>
      </c>
      <c r="I74" s="281" t="s">
        <v>714</v>
      </c>
      <c r="J74" s="281" t="s">
        <v>714</v>
      </c>
      <c r="K74" s="273"/>
    </row>
    <row r="75" spans="1:30" ht="76.5" customHeight="1" x14ac:dyDescent="0.2">
      <c r="A75" s="304"/>
      <c r="B75" s="302"/>
      <c r="C75" s="275" t="s">
        <v>1561</v>
      </c>
      <c r="D75" s="281" t="s">
        <v>713</v>
      </c>
      <c r="E75" s="281" t="s">
        <v>714</v>
      </c>
      <c r="F75" s="281">
        <v>6</v>
      </c>
      <c r="G75" s="299">
        <v>55</v>
      </c>
      <c r="H75" s="281">
        <v>70</v>
      </c>
      <c r="I75" s="281">
        <v>70</v>
      </c>
      <c r="J75" s="281" t="s">
        <v>714</v>
      </c>
      <c r="K75" s="273"/>
    </row>
    <row r="76" spans="1:30" ht="63.75" customHeight="1" x14ac:dyDescent="0.2">
      <c r="A76" s="213">
        <v>23</v>
      </c>
      <c r="B76" s="291" t="s">
        <v>1156</v>
      </c>
      <c r="C76" s="275" t="s">
        <v>825</v>
      </c>
      <c r="D76" s="281" t="s">
        <v>735</v>
      </c>
      <c r="E76" s="281">
        <v>178.35</v>
      </c>
      <c r="F76" s="281">
        <v>107.83</v>
      </c>
      <c r="G76" s="299">
        <v>96.8</v>
      </c>
      <c r="H76" s="281">
        <v>5.8</v>
      </c>
      <c r="I76" s="281">
        <v>5.8</v>
      </c>
      <c r="J76" s="281">
        <v>327</v>
      </c>
      <c r="K76" s="273" t="s">
        <v>738</v>
      </c>
    </row>
    <row r="77" spans="1:30" ht="122.25" customHeight="1" x14ac:dyDescent="0.2">
      <c r="A77" s="213">
        <v>24</v>
      </c>
      <c r="B77" s="291" t="s">
        <v>823</v>
      </c>
      <c r="C77" s="275" t="s">
        <v>856</v>
      </c>
      <c r="D77" s="281" t="s">
        <v>735</v>
      </c>
      <c r="E77" s="281">
        <v>6.14</v>
      </c>
      <c r="F77" s="281">
        <v>13.8</v>
      </c>
      <c r="G77" s="281">
        <v>13.5</v>
      </c>
      <c r="H77" s="281">
        <v>13.5</v>
      </c>
      <c r="I77" s="281">
        <v>13.5</v>
      </c>
      <c r="J77" s="281">
        <v>482.34</v>
      </c>
      <c r="K77" s="40" t="s">
        <v>871</v>
      </c>
    </row>
    <row r="78" spans="1:30" ht="42" customHeight="1" x14ac:dyDescent="0.2">
      <c r="A78" s="213">
        <v>25</v>
      </c>
      <c r="B78" s="291" t="s">
        <v>1210</v>
      </c>
      <c r="C78" s="316" t="s">
        <v>1211</v>
      </c>
      <c r="D78" s="281" t="s">
        <v>735</v>
      </c>
      <c r="E78" s="281" t="s">
        <v>714</v>
      </c>
      <c r="F78" s="319">
        <v>5998.03</v>
      </c>
      <c r="G78" s="319">
        <v>6096.57</v>
      </c>
      <c r="H78" s="281" t="s">
        <v>714</v>
      </c>
      <c r="I78" s="281" t="s">
        <v>714</v>
      </c>
      <c r="J78" s="281" t="s">
        <v>714</v>
      </c>
      <c r="K78" s="40"/>
    </row>
    <row r="79" spans="1:30" s="104" customFormat="1" ht="31.15" customHeight="1" x14ac:dyDescent="0.2">
      <c r="A79" s="401" t="s">
        <v>813</v>
      </c>
      <c r="B79" s="401"/>
      <c r="C79" s="401"/>
      <c r="D79" s="401"/>
      <c r="E79" s="401"/>
      <c r="F79" s="401"/>
      <c r="G79" s="401"/>
      <c r="H79" s="401"/>
      <c r="I79" s="401"/>
      <c r="J79" s="401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</row>
    <row r="80" spans="1:30" s="104" customFormat="1" ht="17.45" customHeight="1" x14ac:dyDescent="0.2">
      <c r="A80" s="400" t="s">
        <v>221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</row>
    <row r="81" spans="1:30" s="104" customFormat="1" ht="40.15" customHeight="1" x14ac:dyDescent="0.2">
      <c r="A81" s="401" t="s">
        <v>812</v>
      </c>
      <c r="B81" s="401"/>
      <c r="C81" s="401"/>
      <c r="D81" s="401"/>
      <c r="E81" s="401"/>
      <c r="F81" s="401"/>
      <c r="G81" s="401"/>
      <c r="H81" s="401"/>
      <c r="I81" s="401"/>
      <c r="J81" s="401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</row>
    <row r="82" spans="1:30" s="104" customFormat="1" ht="36" customHeight="1" x14ac:dyDescent="0.2">
      <c r="A82" s="401" t="s">
        <v>222</v>
      </c>
      <c r="B82" s="401"/>
      <c r="C82" s="401"/>
      <c r="D82" s="401"/>
      <c r="E82" s="401"/>
      <c r="F82" s="401"/>
      <c r="G82" s="401"/>
      <c r="H82" s="401"/>
      <c r="I82" s="401"/>
      <c r="J82" s="401"/>
      <c r="K82" s="396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396"/>
      <c r="Z82" s="396"/>
      <c r="AA82" s="396"/>
      <c r="AB82" s="396"/>
      <c r="AC82" s="396"/>
      <c r="AD82" s="396"/>
    </row>
    <row r="83" spans="1:30" ht="82.15" customHeight="1" x14ac:dyDescent="0.2">
      <c r="A83" s="266">
        <v>26</v>
      </c>
      <c r="B83" s="291" t="s">
        <v>776</v>
      </c>
      <c r="C83" s="276" t="s">
        <v>739</v>
      </c>
      <c r="D83" s="281" t="s">
        <v>736</v>
      </c>
      <c r="E83" s="278">
        <v>6198.38</v>
      </c>
      <c r="F83" s="288">
        <v>6198.38</v>
      </c>
      <c r="G83" s="288">
        <v>6296.92</v>
      </c>
      <c r="H83" s="288">
        <v>6296.92</v>
      </c>
      <c r="I83" s="288">
        <v>6296.92</v>
      </c>
      <c r="J83" s="288">
        <v>6198.3789999999999</v>
      </c>
    </row>
    <row r="84" spans="1:30" ht="30.6" customHeight="1" x14ac:dyDescent="0.2">
      <c r="A84" s="266">
        <v>27</v>
      </c>
      <c r="B84" s="291" t="s">
        <v>740</v>
      </c>
      <c r="C84" s="276" t="s">
        <v>1171</v>
      </c>
      <c r="D84" s="281" t="s">
        <v>736</v>
      </c>
      <c r="E84" s="278">
        <v>1.95</v>
      </c>
      <c r="F84" s="288">
        <v>1.95</v>
      </c>
      <c r="G84" s="288">
        <v>2.14</v>
      </c>
      <c r="H84" s="288">
        <v>2.14</v>
      </c>
      <c r="I84" s="288">
        <v>2.14</v>
      </c>
      <c r="J84" s="288">
        <v>1.95</v>
      </c>
    </row>
    <row r="85" spans="1:30" x14ac:dyDescent="0.2">
      <c r="A85" s="403" t="s">
        <v>741</v>
      </c>
      <c r="B85" s="403"/>
      <c r="C85" s="403"/>
      <c r="D85" s="403"/>
      <c r="E85" s="403"/>
      <c r="F85" s="403"/>
      <c r="G85" s="403"/>
      <c r="H85" s="403"/>
      <c r="I85" s="403"/>
      <c r="J85" s="403"/>
    </row>
    <row r="86" spans="1:30" ht="31.15" customHeight="1" x14ac:dyDescent="0.2">
      <c r="A86" s="266">
        <v>28</v>
      </c>
      <c r="B86" s="291" t="s">
        <v>225</v>
      </c>
      <c r="C86" s="276" t="s">
        <v>742</v>
      </c>
      <c r="D86" s="281" t="s">
        <v>713</v>
      </c>
      <c r="E86" s="277">
        <v>29</v>
      </c>
      <c r="F86" s="292">
        <v>29</v>
      </c>
      <c r="G86" s="292">
        <v>29</v>
      </c>
      <c r="H86" s="292">
        <v>29</v>
      </c>
      <c r="I86" s="292">
        <v>29</v>
      </c>
      <c r="J86" s="292">
        <v>29</v>
      </c>
    </row>
    <row r="87" spans="1:30" ht="39" customHeight="1" x14ac:dyDescent="0.2">
      <c r="A87" s="341">
        <v>29</v>
      </c>
      <c r="B87" s="402" t="s">
        <v>1543</v>
      </c>
      <c r="C87" s="275" t="s">
        <v>1542</v>
      </c>
      <c r="D87" s="281" t="s">
        <v>713</v>
      </c>
      <c r="E87" s="281" t="s">
        <v>714</v>
      </c>
      <c r="F87" s="292">
        <v>1</v>
      </c>
      <c r="G87" s="281">
        <v>2</v>
      </c>
      <c r="H87" s="281" t="s">
        <v>714</v>
      </c>
      <c r="I87" s="281" t="s">
        <v>714</v>
      </c>
      <c r="J87" s="281" t="s">
        <v>714</v>
      </c>
    </row>
    <row r="88" spans="1:30" ht="39" customHeight="1" x14ac:dyDescent="0.2">
      <c r="A88" s="341"/>
      <c r="B88" s="402"/>
      <c r="C88" s="275" t="s">
        <v>1544</v>
      </c>
      <c r="D88" s="281" t="s">
        <v>713</v>
      </c>
      <c r="E88" s="281" t="s">
        <v>714</v>
      </c>
      <c r="F88" s="281" t="s">
        <v>714</v>
      </c>
      <c r="G88" s="281">
        <v>1</v>
      </c>
      <c r="H88" s="281" t="s">
        <v>714</v>
      </c>
      <c r="I88" s="281" t="s">
        <v>714</v>
      </c>
      <c r="J88" s="281" t="s">
        <v>714</v>
      </c>
    </row>
    <row r="89" spans="1:30" ht="99" customHeight="1" x14ac:dyDescent="0.2">
      <c r="A89" s="266">
        <v>30</v>
      </c>
      <c r="B89" s="291" t="s">
        <v>1300</v>
      </c>
      <c r="C89" s="276" t="s">
        <v>1003</v>
      </c>
      <c r="D89" s="281" t="s">
        <v>713</v>
      </c>
      <c r="E89" s="281" t="s">
        <v>714</v>
      </c>
      <c r="F89" s="292">
        <v>2</v>
      </c>
      <c r="G89" s="281" t="s">
        <v>714</v>
      </c>
      <c r="H89" s="281" t="s">
        <v>714</v>
      </c>
      <c r="I89" s="281" t="s">
        <v>714</v>
      </c>
      <c r="J89" s="281" t="s">
        <v>714</v>
      </c>
    </row>
    <row r="90" spans="1:30" ht="26.25" customHeight="1" x14ac:dyDescent="0.2">
      <c r="A90" s="266">
        <v>31</v>
      </c>
      <c r="B90" s="291" t="s">
        <v>1358</v>
      </c>
      <c r="C90" s="155" t="s">
        <v>1359</v>
      </c>
      <c r="D90" s="281" t="s">
        <v>713</v>
      </c>
      <c r="E90" s="281" t="s">
        <v>714</v>
      </c>
      <c r="F90" s="292">
        <v>1</v>
      </c>
      <c r="G90" s="281" t="s">
        <v>714</v>
      </c>
      <c r="H90" s="281" t="s">
        <v>714</v>
      </c>
      <c r="I90" s="281" t="s">
        <v>714</v>
      </c>
      <c r="J90" s="281" t="s">
        <v>714</v>
      </c>
    </row>
    <row r="91" spans="1:30" ht="31.15" customHeight="1" x14ac:dyDescent="0.2">
      <c r="A91" s="401" t="s">
        <v>702</v>
      </c>
      <c r="B91" s="401"/>
      <c r="C91" s="401"/>
      <c r="D91" s="401"/>
      <c r="E91" s="401"/>
      <c r="F91" s="401"/>
      <c r="G91" s="401"/>
      <c r="H91" s="401"/>
      <c r="I91" s="401"/>
      <c r="J91" s="401"/>
    </row>
    <row r="92" spans="1:30" ht="19.899999999999999" customHeight="1" x14ac:dyDescent="0.2">
      <c r="A92" s="400" t="s">
        <v>181</v>
      </c>
      <c r="B92" s="400"/>
      <c r="C92" s="400"/>
      <c r="D92" s="400"/>
      <c r="E92" s="400"/>
      <c r="F92" s="400"/>
      <c r="G92" s="400"/>
      <c r="H92" s="400"/>
      <c r="I92" s="400"/>
      <c r="J92" s="400"/>
    </row>
    <row r="93" spans="1:30" ht="20.45" customHeight="1" x14ac:dyDescent="0.2">
      <c r="A93" s="399" t="s">
        <v>180</v>
      </c>
      <c r="B93" s="399"/>
      <c r="C93" s="399"/>
      <c r="D93" s="399"/>
      <c r="E93" s="399"/>
      <c r="F93" s="399"/>
      <c r="G93" s="399"/>
      <c r="H93" s="399"/>
      <c r="I93" s="399"/>
      <c r="J93" s="399"/>
    </row>
    <row r="94" spans="1:30" ht="20.45" customHeight="1" x14ac:dyDescent="0.2">
      <c r="A94" s="399" t="s">
        <v>179</v>
      </c>
      <c r="B94" s="399"/>
      <c r="C94" s="399"/>
      <c r="D94" s="399"/>
      <c r="E94" s="399"/>
      <c r="F94" s="399"/>
      <c r="G94" s="399"/>
      <c r="H94" s="399"/>
      <c r="I94" s="399"/>
      <c r="J94" s="399"/>
    </row>
    <row r="95" spans="1:30" ht="28.15" customHeight="1" x14ac:dyDescent="0.2">
      <c r="A95" s="266">
        <v>32</v>
      </c>
      <c r="B95" s="291" t="s">
        <v>178</v>
      </c>
      <c r="C95" s="276" t="s">
        <v>732</v>
      </c>
      <c r="D95" s="293" t="s">
        <v>713</v>
      </c>
      <c r="E95" s="284">
        <v>100</v>
      </c>
      <c r="F95" s="284">
        <v>50</v>
      </c>
      <c r="G95" s="284">
        <v>50</v>
      </c>
      <c r="H95" s="284">
        <v>50</v>
      </c>
      <c r="I95" s="284">
        <v>50</v>
      </c>
      <c r="J95" s="284">
        <v>50</v>
      </c>
    </row>
    <row r="96" spans="1:30" ht="18" customHeight="1" x14ac:dyDescent="0.2">
      <c r="A96" s="397" t="s">
        <v>786</v>
      </c>
      <c r="B96" s="398"/>
      <c r="C96" s="398"/>
      <c r="D96" s="398"/>
      <c r="E96" s="398"/>
      <c r="F96" s="398"/>
      <c r="G96" s="398"/>
      <c r="H96" s="398"/>
      <c r="I96" s="398"/>
      <c r="J96" s="398"/>
    </row>
    <row r="97" spans="1:10" ht="50.45" customHeight="1" x14ac:dyDescent="0.2">
      <c r="A97" s="266">
        <v>33</v>
      </c>
      <c r="B97" s="291" t="s">
        <v>1348</v>
      </c>
      <c r="C97" s="291" t="s">
        <v>782</v>
      </c>
      <c r="D97" s="267" t="s">
        <v>783</v>
      </c>
      <c r="E97" s="213" t="s">
        <v>714</v>
      </c>
      <c r="F97" s="284">
        <v>828</v>
      </c>
      <c r="G97" s="284">
        <v>828</v>
      </c>
      <c r="H97" s="284">
        <v>828</v>
      </c>
      <c r="I97" s="284">
        <v>828</v>
      </c>
      <c r="J97" s="294" t="s">
        <v>714</v>
      </c>
    </row>
    <row r="98" spans="1:10" ht="131.25" customHeight="1" x14ac:dyDescent="0.2">
      <c r="A98" s="267">
        <v>34</v>
      </c>
      <c r="B98" s="291" t="s">
        <v>1347</v>
      </c>
      <c r="C98" s="291" t="s">
        <v>1582</v>
      </c>
      <c r="D98" s="267" t="s">
        <v>783</v>
      </c>
      <c r="E98" s="213" t="s">
        <v>714</v>
      </c>
      <c r="F98" s="284">
        <v>1116</v>
      </c>
      <c r="G98" s="284">
        <v>1674</v>
      </c>
      <c r="H98" s="294" t="s">
        <v>714</v>
      </c>
      <c r="I98" s="294" t="s">
        <v>714</v>
      </c>
      <c r="J98" s="294" t="s">
        <v>714</v>
      </c>
    </row>
    <row r="99" spans="1:10" ht="26.25" customHeight="1" x14ac:dyDescent="0.2">
      <c r="A99" s="267">
        <v>35</v>
      </c>
      <c r="B99" s="291" t="s">
        <v>1204</v>
      </c>
      <c r="C99" s="276" t="s">
        <v>782</v>
      </c>
      <c r="D99" s="307" t="s">
        <v>783</v>
      </c>
      <c r="E99" s="213" t="s">
        <v>714</v>
      </c>
      <c r="F99" s="213" t="s">
        <v>714</v>
      </c>
      <c r="G99" s="284" t="s">
        <v>714</v>
      </c>
      <c r="H99" s="284" t="s">
        <v>714</v>
      </c>
      <c r="I99" s="284" t="s">
        <v>714</v>
      </c>
      <c r="J99" s="284">
        <v>15100</v>
      </c>
    </row>
    <row r="100" spans="1:10" ht="33" customHeight="1" x14ac:dyDescent="0.2">
      <c r="A100" s="377">
        <v>36</v>
      </c>
      <c r="B100" s="395" t="s">
        <v>774</v>
      </c>
      <c r="C100" s="276" t="s">
        <v>781</v>
      </c>
      <c r="D100" s="307" t="s">
        <v>731</v>
      </c>
      <c r="E100" s="310" t="s">
        <v>779</v>
      </c>
      <c r="F100" s="294">
        <v>90</v>
      </c>
      <c r="G100" s="294">
        <v>90</v>
      </c>
      <c r="H100" s="294">
        <v>90</v>
      </c>
      <c r="I100" s="294">
        <v>90</v>
      </c>
      <c r="J100" s="294">
        <v>90</v>
      </c>
    </row>
    <row r="101" spans="1:10" ht="31.9" customHeight="1" x14ac:dyDescent="0.2">
      <c r="A101" s="377"/>
      <c r="B101" s="395"/>
      <c r="C101" s="276" t="s">
        <v>878</v>
      </c>
      <c r="D101" s="307" t="s">
        <v>726</v>
      </c>
      <c r="E101" s="284">
        <f>2</f>
        <v>2</v>
      </c>
      <c r="F101" s="284">
        <v>6</v>
      </c>
      <c r="G101" s="284">
        <v>8</v>
      </c>
      <c r="H101" s="284">
        <v>8</v>
      </c>
      <c r="I101" s="284">
        <v>8</v>
      </c>
      <c r="J101" s="284">
        <v>2</v>
      </c>
    </row>
    <row r="102" spans="1:10" ht="33.6" customHeight="1" x14ac:dyDescent="0.2">
      <c r="A102" s="377"/>
      <c r="B102" s="395"/>
      <c r="C102" s="276" t="s">
        <v>879</v>
      </c>
      <c r="D102" s="307" t="s">
        <v>726</v>
      </c>
      <c r="E102" s="284">
        <v>50</v>
      </c>
      <c r="F102" s="284">
        <v>78</v>
      </c>
      <c r="G102" s="284">
        <v>77</v>
      </c>
      <c r="H102" s="284">
        <v>77</v>
      </c>
      <c r="I102" s="284">
        <v>77</v>
      </c>
      <c r="J102" s="284">
        <v>50</v>
      </c>
    </row>
    <row r="103" spans="1:10" ht="117" customHeight="1" x14ac:dyDescent="0.2">
      <c r="A103" s="296">
        <v>37</v>
      </c>
      <c r="B103" s="280" t="s">
        <v>1596</v>
      </c>
      <c r="C103" s="291" t="s">
        <v>1394</v>
      </c>
      <c r="D103" s="269" t="s">
        <v>731</v>
      </c>
      <c r="E103" s="284" t="s">
        <v>714</v>
      </c>
      <c r="F103" s="284">
        <v>23</v>
      </c>
      <c r="G103" s="284">
        <v>43</v>
      </c>
      <c r="H103" s="284">
        <v>63</v>
      </c>
      <c r="I103" s="284">
        <v>83</v>
      </c>
      <c r="J103" s="284">
        <v>100</v>
      </c>
    </row>
    <row r="104" spans="1:10" ht="4.9000000000000004" customHeight="1" x14ac:dyDescent="0.2">
      <c r="A104" s="297"/>
      <c r="B104" s="295"/>
      <c r="D104" s="204"/>
      <c r="J104" s="204"/>
    </row>
    <row r="105" spans="1:10" x14ac:dyDescent="0.2">
      <c r="A105" s="104"/>
      <c r="C105" s="76"/>
      <c r="D105" s="76"/>
      <c r="E105" s="76"/>
    </row>
  </sheetData>
  <mergeCells count="63">
    <mergeCell ref="A25:A27"/>
    <mergeCell ref="B25:B27"/>
    <mergeCell ref="A28:A29"/>
    <mergeCell ref="B28:B29"/>
    <mergeCell ref="B45:B46"/>
    <mergeCell ref="A45:A46"/>
    <mergeCell ref="A37:J37"/>
    <mergeCell ref="A39:J39"/>
    <mergeCell ref="A40:J40"/>
    <mergeCell ref="A41:J41"/>
    <mergeCell ref="A42:J42"/>
    <mergeCell ref="B43:B44"/>
    <mergeCell ref="A10:J10"/>
    <mergeCell ref="A11:J11"/>
    <mergeCell ref="A12:J12"/>
    <mergeCell ref="A24:J24"/>
    <mergeCell ref="A13:J13"/>
    <mergeCell ref="A14:J14"/>
    <mergeCell ref="A17:A18"/>
    <mergeCell ref="B17:B18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F5:J6"/>
    <mergeCell ref="F7:F8"/>
    <mergeCell ref="G2:J2"/>
    <mergeCell ref="U81:AD81"/>
    <mergeCell ref="A43:A44"/>
    <mergeCell ref="U79:AD79"/>
    <mergeCell ref="K80:T80"/>
    <mergeCell ref="U80:AD80"/>
    <mergeCell ref="K79:T79"/>
    <mergeCell ref="A81:J81"/>
    <mergeCell ref="K81:T81"/>
    <mergeCell ref="A80:J80"/>
    <mergeCell ref="A79:J79"/>
    <mergeCell ref="B47:B53"/>
    <mergeCell ref="A47:A53"/>
    <mergeCell ref="B54:B56"/>
    <mergeCell ref="A54:A56"/>
    <mergeCell ref="B58:B71"/>
    <mergeCell ref="A58:A71"/>
    <mergeCell ref="A100:A102"/>
    <mergeCell ref="B100:B102"/>
    <mergeCell ref="K82:T82"/>
    <mergeCell ref="A96:J96"/>
    <mergeCell ref="U82:AD82"/>
    <mergeCell ref="A94:J94"/>
    <mergeCell ref="A93:J93"/>
    <mergeCell ref="A92:J92"/>
    <mergeCell ref="A91:J91"/>
    <mergeCell ref="B87:B88"/>
    <mergeCell ref="A87:A88"/>
    <mergeCell ref="A82:J82"/>
    <mergeCell ref="A85:J85"/>
  </mergeCells>
  <phoneticPr fontId="1" type="noConversion"/>
  <pageMargins left="0.25" right="0.25" top="0.75" bottom="0.75" header="0.3" footer="0.3"/>
  <pageSetup paperSize="9" scale="93" fitToHeight="0" orientation="landscape" r:id="rId1"/>
  <rowBreaks count="8" manualBreakCount="8">
    <brk id="19" max="9" man="1"/>
    <brk id="34" max="9" man="1"/>
    <brk id="46" max="9" man="1"/>
    <brk id="56" max="9" man="1"/>
    <brk id="71" max="9" man="1"/>
    <brk id="78" max="9" man="1"/>
    <brk id="89" max="9" man="1"/>
    <brk id="1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конеч.рез.</vt:lpstr>
      <vt:lpstr>1.переченьПБДД</vt:lpstr>
      <vt:lpstr>2.переченьМРАД</vt:lpstr>
      <vt:lpstr>3.меропр.</vt:lpstr>
      <vt:lpstr>4.индик.</vt:lpstr>
      <vt:lpstr>'1.переченьПБДД'!Заголовки_для_печати</vt:lpstr>
      <vt:lpstr>'2.переченьМРАД'!Заголовки_для_печати</vt:lpstr>
      <vt:lpstr>'3.меропр.'!Заголовки_для_печати</vt:lpstr>
      <vt:lpstr>'4.индик.'!Заголовки_для_печати</vt:lpstr>
      <vt:lpstr>конеч.рез.!Заголовки_для_печати</vt:lpstr>
      <vt:lpstr>'1.переченьПБДД'!Область_печати</vt:lpstr>
      <vt:lpstr>'2.переченьМРАД'!Область_печати</vt:lpstr>
      <vt:lpstr>'3.меропр.'!Область_печати</vt:lpstr>
      <vt:lpstr>'4.индик.'!Область_печати</vt:lpstr>
      <vt:lpstr>конеч.рез.!Область_печати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krasnova.ai</cp:lastModifiedBy>
  <cp:lastPrinted>2022-04-01T04:15:16Z</cp:lastPrinted>
  <dcterms:created xsi:type="dcterms:W3CDTF">2014-07-04T09:02:24Z</dcterms:created>
  <dcterms:modified xsi:type="dcterms:W3CDTF">2022-04-13T12:33:01Z</dcterms:modified>
</cp:coreProperties>
</file>