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3"/>
  </bookViews>
  <sheets>
    <sheet name="конеч.рез." sheetId="9" state="hidden" r:id="rId1"/>
    <sheet name="1. Финансирование" sheetId="4" r:id="rId2"/>
    <sheet name="2. Показатели" sheetId="8" r:id="rId3"/>
    <sheet name="5. Перечень МРАД" sheetId="1" r:id="rId4"/>
  </sheets>
  <definedNames>
    <definedName name="_xlnm._FilterDatabase" localSheetId="1" hidden="1">'1. Финансирование'!#REF!</definedName>
    <definedName name="_xlnm._FilterDatabase" localSheetId="3" hidden="1">'5. Перечень МРАД'!$A$4:$V$6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3">'5. Перечень МРАД'!$4:$7</definedName>
    <definedName name="_xlnm.Print_Titles" localSheetId="0">конеч.рез.!$3:$5</definedName>
    <definedName name="_xlnm.Print_Area" localSheetId="1">'1. Финансирование'!$A$1:$AD$37</definedName>
    <definedName name="_xlnm.Print_Area" localSheetId="2">'2. Показатели'!$A$1:$J$37</definedName>
    <definedName name="_xlnm.Print_Area" localSheetId="3">'5. Перечень МРАД'!$A$1:$T$74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J34" i="4" l="1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E34" i="4"/>
  <c r="F34" i="4"/>
  <c r="G34" i="4"/>
  <c r="H34" i="4"/>
  <c r="I34" i="4"/>
  <c r="E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F33" i="4"/>
  <c r="H30" i="4" l="1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21" i="4"/>
  <c r="H21" i="4"/>
  <c r="I21" i="4"/>
  <c r="M21" i="4"/>
  <c r="N21" i="4"/>
  <c r="R21" i="4"/>
  <c r="S21" i="4"/>
  <c r="W21" i="4"/>
  <c r="X21" i="4"/>
  <c r="AB21" i="4"/>
  <c r="AC21" i="4"/>
  <c r="M13" i="4"/>
  <c r="N13" i="4"/>
  <c r="R13" i="4"/>
  <c r="S13" i="4"/>
  <c r="W13" i="4"/>
  <c r="X13" i="4"/>
  <c r="AB13" i="4"/>
  <c r="AC13" i="4"/>
  <c r="H13" i="4"/>
  <c r="I13" i="4"/>
  <c r="D59" i="1" l="1"/>
  <c r="G59" i="1"/>
  <c r="H59" i="1"/>
  <c r="F44" i="1"/>
  <c r="F45" i="1"/>
  <c r="F46" i="1"/>
  <c r="F47" i="1"/>
  <c r="F48" i="1"/>
  <c r="F49" i="1"/>
  <c r="F50" i="1"/>
  <c r="F51" i="1"/>
  <c r="F52" i="1"/>
  <c r="F53" i="1"/>
  <c r="F54" i="1"/>
  <c r="R48" i="1"/>
  <c r="O48" i="1"/>
  <c r="L48" i="1"/>
  <c r="I48" i="1"/>
  <c r="R47" i="1"/>
  <c r="O47" i="1"/>
  <c r="L47" i="1"/>
  <c r="I47" i="1"/>
  <c r="R46" i="1"/>
  <c r="O46" i="1"/>
  <c r="L46" i="1"/>
  <c r="I46" i="1"/>
  <c r="R45" i="1"/>
  <c r="O45" i="1"/>
  <c r="L45" i="1"/>
  <c r="I45" i="1"/>
  <c r="R44" i="1"/>
  <c r="O44" i="1"/>
  <c r="L44" i="1"/>
  <c r="I44" i="1"/>
  <c r="L17" i="1" l="1"/>
  <c r="G16" i="1"/>
  <c r="F12" i="4" s="1"/>
  <c r="R17" i="1"/>
  <c r="O17" i="1"/>
  <c r="I17" i="1"/>
  <c r="F17" i="1"/>
  <c r="T16" i="1"/>
  <c r="AA12" i="4" s="1"/>
  <c r="S16" i="1"/>
  <c r="Q16" i="1"/>
  <c r="V12" i="4" s="1"/>
  <c r="P16" i="1"/>
  <c r="U12" i="4" s="1"/>
  <c r="N16" i="1"/>
  <c r="Q12" i="4" s="1"/>
  <c r="M16" i="1"/>
  <c r="K16" i="1"/>
  <c r="L12" i="4" s="1"/>
  <c r="J16" i="1"/>
  <c r="K12" i="4" s="1"/>
  <c r="H16" i="1"/>
  <c r="G12" i="4" s="1"/>
  <c r="T12" i="4" l="1"/>
  <c r="E12" i="4"/>
  <c r="F16" i="1"/>
  <c r="I16" i="1"/>
  <c r="O16" i="1"/>
  <c r="J12" i="4"/>
  <c r="L16" i="1"/>
  <c r="P12" i="4"/>
  <c r="O12" i="4" s="1"/>
  <c r="R16" i="1"/>
  <c r="Z12" i="4"/>
  <c r="Y12" i="4" s="1"/>
  <c r="E17" i="1"/>
  <c r="E16" i="1" l="1"/>
  <c r="AD12" i="4"/>
  <c r="Z32" i="4"/>
  <c r="AA32" i="4"/>
  <c r="U32" i="4"/>
  <c r="V32" i="4"/>
  <c r="P32" i="4"/>
  <c r="Q32" i="4"/>
  <c r="K32" i="4"/>
  <c r="L32" i="4"/>
  <c r="F32" i="4"/>
  <c r="G32" i="4"/>
  <c r="F29" i="4"/>
  <c r="G29" i="4"/>
  <c r="K29" i="4"/>
  <c r="L29" i="4"/>
  <c r="P29" i="4"/>
  <c r="Q29" i="4"/>
  <c r="U29" i="4"/>
  <c r="V29" i="4"/>
  <c r="Z29" i="4"/>
  <c r="AA29" i="4"/>
  <c r="F28" i="4"/>
  <c r="G28" i="4"/>
  <c r="K28" i="4"/>
  <c r="L28" i="4"/>
  <c r="P28" i="4"/>
  <c r="Q28" i="4"/>
  <c r="U28" i="4"/>
  <c r="V28" i="4"/>
  <c r="Z28" i="4"/>
  <c r="AA28" i="4"/>
  <c r="F27" i="4"/>
  <c r="G27" i="4"/>
  <c r="K27" i="4"/>
  <c r="L27" i="4"/>
  <c r="P27" i="4"/>
  <c r="Q27" i="4"/>
  <c r="U27" i="4"/>
  <c r="V27" i="4"/>
  <c r="Z27" i="4"/>
  <c r="AA27" i="4"/>
  <c r="F26" i="4"/>
  <c r="G26" i="4"/>
  <c r="K26" i="4"/>
  <c r="L26" i="4"/>
  <c r="P26" i="4"/>
  <c r="Q26" i="4"/>
  <c r="U26" i="4"/>
  <c r="V26" i="4"/>
  <c r="Z26" i="4"/>
  <c r="AA26" i="4"/>
  <c r="F25" i="4"/>
  <c r="G25" i="4"/>
  <c r="K25" i="4"/>
  <c r="L25" i="4"/>
  <c r="P25" i="4"/>
  <c r="Q25" i="4"/>
  <c r="U25" i="4"/>
  <c r="V25" i="4"/>
  <c r="Z25" i="4"/>
  <c r="AA25" i="4"/>
  <c r="AH34" i="4" l="1"/>
  <c r="AG34" i="4"/>
  <c r="J25" i="4"/>
  <c r="Y25" i="4"/>
  <c r="O25" i="4"/>
  <c r="E25" i="4"/>
  <c r="Y26" i="4"/>
  <c r="O26" i="4"/>
  <c r="E26" i="4"/>
  <c r="T27" i="4"/>
  <c r="J27" i="4"/>
  <c r="E27" i="4"/>
  <c r="T28" i="4"/>
  <c r="J28" i="4"/>
  <c r="T29" i="4"/>
  <c r="J29" i="4"/>
  <c r="T25" i="4"/>
  <c r="T26" i="4"/>
  <c r="J26" i="4"/>
  <c r="Y27" i="4"/>
  <c r="O27" i="4"/>
  <c r="Y28" i="4"/>
  <c r="O28" i="4"/>
  <c r="E28" i="4"/>
  <c r="Y29" i="4"/>
  <c r="O29" i="4"/>
  <c r="E29" i="4"/>
  <c r="G19" i="1"/>
  <c r="F15" i="4" s="1"/>
  <c r="H19" i="1"/>
  <c r="J19" i="1"/>
  <c r="K15" i="4" s="1"/>
  <c r="K19" i="1"/>
  <c r="L15" i="4" s="1"/>
  <c r="M19" i="1"/>
  <c r="P15" i="4" s="1"/>
  <c r="N19" i="1"/>
  <c r="Q15" i="4" s="1"/>
  <c r="P19" i="1"/>
  <c r="U15" i="4" s="1"/>
  <c r="Q19" i="1"/>
  <c r="V15" i="4" s="1"/>
  <c r="S19" i="1"/>
  <c r="T19" i="1"/>
  <c r="AA15" i="4" s="1"/>
  <c r="R66" i="1"/>
  <c r="O66" i="1"/>
  <c r="L66" i="1"/>
  <c r="I66" i="1"/>
  <c r="F66" i="1"/>
  <c r="E66" i="1" l="1"/>
  <c r="Z15" i="4"/>
  <c r="G15" i="4"/>
  <c r="AD29" i="4"/>
  <c r="AD28" i="4"/>
  <c r="AD27" i="4"/>
  <c r="AD26" i="4"/>
  <c r="AD25" i="4"/>
  <c r="F63" i="1"/>
  <c r="I63" i="1"/>
  <c r="L63" i="1"/>
  <c r="O63" i="1"/>
  <c r="R63" i="1"/>
  <c r="F64" i="1"/>
  <c r="I64" i="1"/>
  <c r="L64" i="1"/>
  <c r="O64" i="1"/>
  <c r="R64" i="1"/>
  <c r="F62" i="1"/>
  <c r="I62" i="1"/>
  <c r="L62" i="1"/>
  <c r="O62" i="1"/>
  <c r="R62" i="1"/>
  <c r="R61" i="1"/>
  <c r="O61" i="1"/>
  <c r="L61" i="1"/>
  <c r="I61" i="1"/>
  <c r="R60" i="1"/>
  <c r="O60" i="1"/>
  <c r="L60" i="1"/>
  <c r="I60" i="1"/>
  <c r="F61" i="1"/>
  <c r="F60" i="1"/>
  <c r="D42" i="1"/>
  <c r="T59" i="1"/>
  <c r="S59" i="1"/>
  <c r="Q59" i="1"/>
  <c r="P59" i="1"/>
  <c r="N59" i="1"/>
  <c r="M59" i="1"/>
  <c r="K59" i="1"/>
  <c r="J59" i="1"/>
  <c r="K24" i="4" s="1"/>
  <c r="I58" i="1"/>
  <c r="I57" i="1"/>
  <c r="I56" i="1"/>
  <c r="L55" i="1"/>
  <c r="O55" i="1"/>
  <c r="R55" i="1"/>
  <c r="L56" i="1"/>
  <c r="O56" i="1"/>
  <c r="R56" i="1"/>
  <c r="L57" i="1"/>
  <c r="O57" i="1"/>
  <c r="R57" i="1"/>
  <c r="L58" i="1"/>
  <c r="O58" i="1"/>
  <c r="R58" i="1"/>
  <c r="F55" i="1"/>
  <c r="F56" i="1"/>
  <c r="F57" i="1"/>
  <c r="F58" i="1"/>
  <c r="I52" i="1"/>
  <c r="L52" i="1"/>
  <c r="O52" i="1"/>
  <c r="R52" i="1"/>
  <c r="I53" i="1"/>
  <c r="L53" i="1"/>
  <c r="O53" i="1"/>
  <c r="R53" i="1"/>
  <c r="I54" i="1"/>
  <c r="L54" i="1"/>
  <c r="O54" i="1"/>
  <c r="R54" i="1"/>
  <c r="I55" i="1"/>
  <c r="I50" i="1"/>
  <c r="L50" i="1"/>
  <c r="O50" i="1"/>
  <c r="R50" i="1"/>
  <c r="I51" i="1"/>
  <c r="L51" i="1"/>
  <c r="O51" i="1"/>
  <c r="R51" i="1"/>
  <c r="R49" i="1"/>
  <c r="O49" i="1"/>
  <c r="L49" i="1"/>
  <c r="I49" i="1"/>
  <c r="D35" i="1"/>
  <c r="R40" i="1"/>
  <c r="O40" i="1"/>
  <c r="L40" i="1"/>
  <c r="I40" i="1"/>
  <c r="F40" i="1"/>
  <c r="R39" i="1"/>
  <c r="O39" i="1"/>
  <c r="L39" i="1"/>
  <c r="I39" i="1"/>
  <c r="F39" i="1"/>
  <c r="T38" i="1"/>
  <c r="AA20" i="4" s="1"/>
  <c r="S38" i="1"/>
  <c r="Z20" i="4" s="1"/>
  <c r="Q38" i="1"/>
  <c r="V20" i="4" s="1"/>
  <c r="P38" i="1"/>
  <c r="U20" i="4" s="1"/>
  <c r="N38" i="1"/>
  <c r="Q20" i="4" s="1"/>
  <c r="M38" i="1"/>
  <c r="P20" i="4" s="1"/>
  <c r="K38" i="1"/>
  <c r="L20" i="4" s="1"/>
  <c r="J38" i="1"/>
  <c r="K20" i="4" s="1"/>
  <c r="H38" i="1"/>
  <c r="G20" i="4" s="1"/>
  <c r="G38" i="1"/>
  <c r="F20" i="4" s="1"/>
  <c r="T35" i="1"/>
  <c r="AA19" i="4" s="1"/>
  <c r="S35" i="1"/>
  <c r="Z19" i="4" s="1"/>
  <c r="Q35" i="1"/>
  <c r="V19" i="4" s="1"/>
  <c r="P35" i="1"/>
  <c r="U19" i="4" s="1"/>
  <c r="N35" i="1"/>
  <c r="Q19" i="4" s="1"/>
  <c r="M35" i="1"/>
  <c r="P19" i="4" s="1"/>
  <c r="K35" i="1"/>
  <c r="L19" i="4" s="1"/>
  <c r="J35" i="1"/>
  <c r="K19" i="4" s="1"/>
  <c r="K21" i="4" s="1"/>
  <c r="H35" i="1"/>
  <c r="G19" i="4" s="1"/>
  <c r="G35" i="1"/>
  <c r="F19" i="4" s="1"/>
  <c r="R37" i="1"/>
  <c r="O37" i="1"/>
  <c r="L37" i="1"/>
  <c r="I37" i="1"/>
  <c r="F37" i="1"/>
  <c r="R36" i="1"/>
  <c r="O36" i="1"/>
  <c r="L36" i="1"/>
  <c r="I36" i="1"/>
  <c r="F36" i="1"/>
  <c r="R34" i="1"/>
  <c r="O34" i="1"/>
  <c r="L34" i="1"/>
  <c r="I34" i="1"/>
  <c r="F34" i="1"/>
  <c r="T33" i="1"/>
  <c r="AA18" i="4" s="1"/>
  <c r="S33" i="1"/>
  <c r="Z18" i="4" s="1"/>
  <c r="Q33" i="1"/>
  <c r="V18" i="4" s="1"/>
  <c r="P33" i="1"/>
  <c r="U18" i="4" s="1"/>
  <c r="N33" i="1"/>
  <c r="Q18" i="4" s="1"/>
  <c r="M33" i="1"/>
  <c r="P18" i="4" s="1"/>
  <c r="K33" i="1"/>
  <c r="L18" i="4" s="1"/>
  <c r="J33" i="1"/>
  <c r="K18" i="4" s="1"/>
  <c r="H33" i="1"/>
  <c r="G18" i="4" s="1"/>
  <c r="G33" i="1"/>
  <c r="F18" i="4" s="1"/>
  <c r="C31" i="1"/>
  <c r="R32" i="1"/>
  <c r="O32" i="1"/>
  <c r="L32" i="1"/>
  <c r="I32" i="1"/>
  <c r="F32" i="1"/>
  <c r="T31" i="1"/>
  <c r="AA17" i="4" s="1"/>
  <c r="S31" i="1"/>
  <c r="Z17" i="4" s="1"/>
  <c r="Q31" i="1"/>
  <c r="V17" i="4" s="1"/>
  <c r="P31" i="1"/>
  <c r="N31" i="1"/>
  <c r="Q17" i="4" s="1"/>
  <c r="M31" i="1"/>
  <c r="P17" i="4" s="1"/>
  <c r="K31" i="1"/>
  <c r="L17" i="4" s="1"/>
  <c r="J31" i="1"/>
  <c r="K17" i="4" s="1"/>
  <c r="H31" i="1"/>
  <c r="G17" i="4" s="1"/>
  <c r="G31" i="1"/>
  <c r="F17" i="4" s="1"/>
  <c r="T25" i="1"/>
  <c r="AA16" i="4" s="1"/>
  <c r="AA21" i="4" s="1"/>
  <c r="S25" i="1"/>
  <c r="Z16" i="4" s="1"/>
  <c r="Q25" i="1"/>
  <c r="V16" i="4" s="1"/>
  <c r="V21" i="4" s="1"/>
  <c r="P25" i="1"/>
  <c r="U16" i="4" s="1"/>
  <c r="N25" i="1"/>
  <c r="Q16" i="4" s="1"/>
  <c r="Q21" i="4" s="1"/>
  <c r="M25" i="1"/>
  <c r="P16" i="4" s="1"/>
  <c r="K25" i="1"/>
  <c r="L16" i="4" s="1"/>
  <c r="L21" i="4" s="1"/>
  <c r="J25" i="1"/>
  <c r="K16" i="4" s="1"/>
  <c r="H25" i="1"/>
  <c r="G16" i="4" s="1"/>
  <c r="G25" i="1"/>
  <c r="F16" i="4" s="1"/>
  <c r="L27" i="1"/>
  <c r="O27" i="1"/>
  <c r="R27" i="1"/>
  <c r="L28" i="1"/>
  <c r="O28" i="1"/>
  <c r="R28" i="1"/>
  <c r="L29" i="1"/>
  <c r="O29" i="1"/>
  <c r="R29" i="1"/>
  <c r="L30" i="1"/>
  <c r="O30" i="1"/>
  <c r="R30" i="1"/>
  <c r="R26" i="1"/>
  <c r="O26" i="1"/>
  <c r="L26" i="1"/>
  <c r="F27" i="1"/>
  <c r="I27" i="1"/>
  <c r="F28" i="1"/>
  <c r="I28" i="1"/>
  <c r="F29" i="1"/>
  <c r="I29" i="1"/>
  <c r="F30" i="1"/>
  <c r="I30" i="1"/>
  <c r="F26" i="1"/>
  <c r="I26" i="1"/>
  <c r="L24" i="1"/>
  <c r="I24" i="1"/>
  <c r="O24" i="1"/>
  <c r="R24" i="1"/>
  <c r="D19" i="1"/>
  <c r="H9" i="1"/>
  <c r="G10" i="4" s="1"/>
  <c r="I23" i="1"/>
  <c r="L23" i="1"/>
  <c r="O23" i="1"/>
  <c r="R23" i="1"/>
  <c r="I22" i="1"/>
  <c r="L22" i="1"/>
  <c r="O22" i="1"/>
  <c r="R22" i="1"/>
  <c r="I21" i="1"/>
  <c r="O21" i="1"/>
  <c r="R21" i="1"/>
  <c r="L21" i="1"/>
  <c r="F21" i="4" l="1"/>
  <c r="P21" i="4"/>
  <c r="G21" i="4"/>
  <c r="Z21" i="4"/>
  <c r="E16" i="4"/>
  <c r="O16" i="4"/>
  <c r="Y16" i="4"/>
  <c r="J18" i="4"/>
  <c r="E19" i="4"/>
  <c r="J20" i="4"/>
  <c r="T20" i="4"/>
  <c r="J16" i="4"/>
  <c r="T16" i="4"/>
  <c r="E18" i="4"/>
  <c r="O18" i="4"/>
  <c r="Y18" i="4"/>
  <c r="J19" i="4"/>
  <c r="O31" i="1"/>
  <c r="U17" i="4"/>
  <c r="U21" i="4" s="1"/>
  <c r="N42" i="1"/>
  <c r="Q23" i="4" s="1"/>
  <c r="Q24" i="4"/>
  <c r="T42" i="1"/>
  <c r="AA23" i="4" s="1"/>
  <c r="AA24" i="4"/>
  <c r="T18" i="4"/>
  <c r="P42" i="1"/>
  <c r="U23" i="4" s="1"/>
  <c r="U24" i="4"/>
  <c r="G42" i="1"/>
  <c r="F24" i="4"/>
  <c r="L59" i="1"/>
  <c r="Q42" i="1"/>
  <c r="V23" i="4" s="1"/>
  <c r="V24" i="4"/>
  <c r="E60" i="1"/>
  <c r="E20" i="4"/>
  <c r="O20" i="4"/>
  <c r="Y20" i="4"/>
  <c r="H42" i="1"/>
  <c r="G23" i="4" s="1"/>
  <c r="G30" i="4" s="1"/>
  <c r="G24" i="4"/>
  <c r="M42" i="1"/>
  <c r="P23" i="4" s="1"/>
  <c r="P24" i="4"/>
  <c r="S42" i="1"/>
  <c r="Z23" i="4" s="1"/>
  <c r="Z24" i="4"/>
  <c r="K42" i="1"/>
  <c r="L24" i="4"/>
  <c r="I59" i="1"/>
  <c r="R42" i="1"/>
  <c r="R25" i="1"/>
  <c r="I31" i="1"/>
  <c r="L31" i="1"/>
  <c r="I35" i="1"/>
  <c r="L35" i="1"/>
  <c r="O35" i="1"/>
  <c r="R35" i="1"/>
  <c r="F38" i="1"/>
  <c r="R59" i="1"/>
  <c r="J42" i="1"/>
  <c r="O59" i="1"/>
  <c r="E64" i="1"/>
  <c r="E63" i="1"/>
  <c r="E62" i="1"/>
  <c r="E61" i="1"/>
  <c r="F59" i="1"/>
  <c r="O33" i="1"/>
  <c r="F35" i="1"/>
  <c r="E34" i="1"/>
  <c r="I19" i="1"/>
  <c r="R19" i="1"/>
  <c r="E26" i="1"/>
  <c r="F25" i="1"/>
  <c r="I25" i="1"/>
  <c r="L25" i="1"/>
  <c r="O25" i="1"/>
  <c r="I33" i="1"/>
  <c r="R38" i="1"/>
  <c r="E39" i="1"/>
  <c r="L38" i="1"/>
  <c r="O38" i="1"/>
  <c r="E40" i="1"/>
  <c r="I38" i="1"/>
  <c r="E37" i="1"/>
  <c r="L33" i="1"/>
  <c r="F33" i="1"/>
  <c r="R33" i="1"/>
  <c r="E24" i="1"/>
  <c r="F31" i="1"/>
  <c r="R31" i="1"/>
  <c r="E32" i="1"/>
  <c r="F19" i="1"/>
  <c r="O19" i="1"/>
  <c r="E21" i="1"/>
  <c r="E23" i="1"/>
  <c r="E22" i="1"/>
  <c r="AD18" i="4" l="1"/>
  <c r="O24" i="4"/>
  <c r="F42" i="1"/>
  <c r="F23" i="4"/>
  <c r="F30" i="4" s="1"/>
  <c r="I42" i="1"/>
  <c r="O42" i="1"/>
  <c r="Y24" i="4"/>
  <c r="AD20" i="4"/>
  <c r="T24" i="4"/>
  <c r="L42" i="1"/>
  <c r="E24" i="4"/>
  <c r="K23" i="4"/>
  <c r="J24" i="4"/>
  <c r="L23" i="4"/>
  <c r="E42" i="1"/>
  <c r="E25" i="1"/>
  <c r="E33" i="1"/>
  <c r="E31" i="1"/>
  <c r="E38" i="1"/>
  <c r="S14" i="1"/>
  <c r="Z11" i="4" s="1"/>
  <c r="T14" i="1"/>
  <c r="AA11" i="4" s="1"/>
  <c r="M14" i="1"/>
  <c r="P11" i="4" s="1"/>
  <c r="N14" i="1"/>
  <c r="Q11" i="4" s="1"/>
  <c r="Q14" i="1"/>
  <c r="V11" i="4" s="1"/>
  <c r="P14" i="1"/>
  <c r="U11" i="4" s="1"/>
  <c r="J14" i="1"/>
  <c r="K11" i="4" s="1"/>
  <c r="K14" i="1"/>
  <c r="L11" i="4" s="1"/>
  <c r="H14" i="1"/>
  <c r="G14" i="1"/>
  <c r="F11" i="4" s="1"/>
  <c r="F15" i="1"/>
  <c r="T9" i="1"/>
  <c r="S9" i="1"/>
  <c r="M9" i="1"/>
  <c r="J9" i="1"/>
  <c r="K10" i="4" s="1"/>
  <c r="K13" i="4" s="1"/>
  <c r="G9" i="1"/>
  <c r="F11" i="1"/>
  <c r="R11" i="1"/>
  <c r="O11" i="1"/>
  <c r="L11" i="1"/>
  <c r="I11" i="1"/>
  <c r="R10" i="1"/>
  <c r="F10" i="1"/>
  <c r="J67" i="1" l="1"/>
  <c r="T11" i="4"/>
  <c r="F10" i="4"/>
  <c r="F13" i="4" s="1"/>
  <c r="G67" i="1"/>
  <c r="AA10" i="4"/>
  <c r="T67" i="1"/>
  <c r="J11" i="4"/>
  <c r="O11" i="4"/>
  <c r="M67" i="1"/>
  <c r="P10" i="4"/>
  <c r="P13" i="4" s="1"/>
  <c r="Z10" i="4"/>
  <c r="Z13" i="4" s="1"/>
  <c r="S67" i="1"/>
  <c r="G11" i="4"/>
  <c r="H67" i="1"/>
  <c r="Y11" i="4"/>
  <c r="AD24" i="4"/>
  <c r="E11" i="1"/>
  <c r="R9" i="1"/>
  <c r="F14" i="1"/>
  <c r="I14" i="1"/>
  <c r="L14" i="1"/>
  <c r="R14" i="1"/>
  <c r="O14" i="1"/>
  <c r="AA13" i="4" l="1"/>
  <c r="G13" i="4"/>
  <c r="F67" i="1"/>
  <c r="E11" i="4"/>
  <c r="R67" i="1"/>
  <c r="Y10" i="4"/>
  <c r="Y13" i="4" s="1"/>
  <c r="E10" i="4"/>
  <c r="E17" i="4"/>
  <c r="O17" i="4"/>
  <c r="J17" i="4"/>
  <c r="E13" i="4" l="1"/>
  <c r="I13" i="9"/>
  <c r="I9" i="9"/>
  <c r="H9" i="9" l="1"/>
  <c r="H10" i="9" l="1"/>
  <c r="T17" i="4" l="1"/>
  <c r="Q10" i="1" l="1"/>
  <c r="P10" i="1"/>
  <c r="Q12" i="1"/>
  <c r="Q9" i="1" l="1"/>
  <c r="O10" i="1"/>
  <c r="P9" i="1"/>
  <c r="O9" i="1" l="1"/>
  <c r="U10" i="4"/>
  <c r="U13" i="4" s="1"/>
  <c r="P67" i="1"/>
  <c r="V10" i="4"/>
  <c r="Q67" i="1"/>
  <c r="Y17" i="4"/>
  <c r="AD17" i="4" s="1"/>
  <c r="V13" i="4" l="1"/>
  <c r="O67" i="1"/>
  <c r="T10" i="4"/>
  <c r="T13" i="4" s="1"/>
  <c r="O15" i="1"/>
  <c r="O20" i="1"/>
  <c r="E14" i="1"/>
  <c r="R15" i="1"/>
  <c r="R20" i="1"/>
  <c r="L15" i="1"/>
  <c r="L19" i="1"/>
  <c r="L20" i="1"/>
  <c r="L13" i="1"/>
  <c r="I15" i="1"/>
  <c r="I20" i="1"/>
  <c r="AE34" i="4" l="1"/>
  <c r="E35" i="1"/>
  <c r="E36" i="1"/>
  <c r="E15" i="1"/>
  <c r="E20" i="1"/>
  <c r="E19" i="1" s="1"/>
  <c r="G17" i="9" l="1"/>
  <c r="G15" i="9"/>
  <c r="H13" i="9" l="1"/>
  <c r="G22" i="9" l="1"/>
  <c r="G13" i="9"/>
  <c r="G10" i="9"/>
  <c r="G9" i="9"/>
  <c r="H18" i="9" l="1"/>
  <c r="G18" i="9"/>
  <c r="H17" i="9"/>
  <c r="H16" i="9"/>
  <c r="G16" i="9"/>
  <c r="H15" i="9"/>
  <c r="N10" i="1" l="1"/>
  <c r="N9" i="1" s="1"/>
  <c r="N67" i="1" l="1"/>
  <c r="L67" i="1" s="1"/>
  <c r="Q10" i="4"/>
  <c r="Q13" i="4" s="1"/>
  <c r="L10" i="1"/>
  <c r="L9" i="1"/>
  <c r="O10" i="4" l="1"/>
  <c r="O13" i="4" s="1"/>
  <c r="AD16" i="4" l="1"/>
  <c r="F22" i="9" l="1"/>
  <c r="G11" i="9"/>
  <c r="F12" i="9" l="1"/>
  <c r="K10" i="1" l="1"/>
  <c r="K9" i="1" l="1"/>
  <c r="I9" i="1" l="1"/>
  <c r="L10" i="4"/>
  <c r="L13" i="4" s="1"/>
  <c r="K67" i="1"/>
  <c r="I67" i="1" s="1"/>
  <c r="I10" i="1"/>
  <c r="J10" i="4" l="1"/>
  <c r="AD10" i="4" l="1"/>
  <c r="J13" i="4"/>
  <c r="AF34" i="4"/>
  <c r="E29" i="1" l="1"/>
  <c r="E30" i="1"/>
  <c r="Y32" i="4" l="1"/>
  <c r="T32" i="4"/>
  <c r="O32" i="4"/>
  <c r="E32" i="4"/>
  <c r="J32" i="4"/>
  <c r="AD32" i="4" l="1"/>
  <c r="E28" i="1" l="1"/>
  <c r="E27" i="1"/>
  <c r="J15" i="4" l="1"/>
  <c r="J21" i="4" s="1"/>
  <c r="R13" i="1"/>
  <c r="O13" i="1"/>
  <c r="I13" i="1"/>
  <c r="R12" i="1"/>
  <c r="O12" i="1"/>
  <c r="L12" i="1"/>
  <c r="I12" i="1"/>
  <c r="F12" i="1"/>
  <c r="F9" i="1"/>
  <c r="E9" i="1" s="1"/>
  <c r="E67" i="1" s="1"/>
  <c r="E13" i="1" l="1"/>
  <c r="O15" i="4"/>
  <c r="Y15" i="4"/>
  <c r="O23" i="4"/>
  <c r="T15" i="4"/>
  <c r="E15" i="4"/>
  <c r="E21" i="4" s="1"/>
  <c r="Y19" i="4"/>
  <c r="E10" i="1"/>
  <c r="E55" i="1"/>
  <c r="E54" i="1"/>
  <c r="E57" i="1"/>
  <c r="E12" i="1"/>
  <c r="E56" i="1"/>
  <c r="E58" i="1"/>
  <c r="E23" i="4"/>
  <c r="E30" i="4" s="1"/>
  <c r="J23" i="4"/>
  <c r="Y21" i="4" l="1"/>
  <c r="E59" i="1"/>
  <c r="O19" i="4"/>
  <c r="O21" i="4" s="1"/>
  <c r="T19" i="4"/>
  <c r="T21" i="4" s="1"/>
  <c r="AD15" i="4"/>
  <c r="Y23" i="4"/>
  <c r="T23" i="4"/>
  <c r="AD19" i="4" l="1"/>
  <c r="AD23" i="4"/>
  <c r="AD30" i="4" s="1"/>
  <c r="AD11" i="4" l="1"/>
  <c r="AD13" i="4" s="1"/>
  <c r="AD34" i="4" l="1"/>
</calcChain>
</file>

<file path=xl/sharedStrings.xml><?xml version="1.0" encoding="utf-8"?>
<sst xmlns="http://schemas.openxmlformats.org/spreadsheetml/2006/main" count="462" uniqueCount="242">
  <si>
    <t>Наименование мероприятий по объектам</t>
  </si>
  <si>
    <t>1.1.</t>
  </si>
  <si>
    <t>2.1.</t>
  </si>
  <si>
    <t>1.2.</t>
  </si>
  <si>
    <t>Стоимость работ по годам, тыс.руб.</t>
  </si>
  <si>
    <t>1.3.</t>
  </si>
  <si>
    <t>4.1.</t>
  </si>
  <si>
    <t>3.1.</t>
  </si>
  <si>
    <t>3.2.</t>
  </si>
  <si>
    <t xml:space="preserve">Департамент дорожного хозяйства и транспорта администрации городского округа Тольятти </t>
  </si>
  <si>
    <t>Департамент дорожного хозяйства и транспорта администрации городского округа Тольятти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</si>
  <si>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</si>
  <si>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</si>
  <si>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</si>
  <si>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</si>
  <si>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</si>
  <si>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</si>
  <si>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</si>
  <si>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</si>
  <si>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</si>
  <si>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</si>
  <si>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</si>
  <si>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</si>
  <si>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</si>
  <si>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</si>
  <si>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</si>
  <si>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</si>
  <si>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</si>
  <si>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</si>
  <si>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</si>
  <si>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%</t>
  </si>
  <si>
    <t>км</t>
  </si>
  <si>
    <t>тыс. м2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</si>
  <si>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</si>
  <si>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</si>
  <si>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</si>
  <si>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</si>
  <si>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</si>
  <si>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</si>
  <si>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</si>
  <si>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</si>
  <si>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</si>
  <si>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</si>
  <si>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</si>
  <si>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</si>
  <si>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</si>
  <si>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Показатели конечного результата муниципальной программы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</si>
  <si>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</si>
  <si>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</si>
  <si>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</si>
  <si>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</si>
  <si>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</si>
  <si>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</si>
  <si>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</si>
  <si>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1.</t>
  </si>
  <si>
    <t>на 2021 г.</t>
  </si>
  <si>
    <t>на 2022 г.</t>
  </si>
  <si>
    <t>на 2023 г.</t>
  </si>
  <si>
    <t>на 2024 г.</t>
  </si>
  <si>
    <t>на 2025 г.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</si>
  <si>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</si>
  <si>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</si>
  <si>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</si>
  <si>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№   п/п</t>
  </si>
  <si>
    <t>Доля образовательных учреждений, принявших участие в профилактических  мероприятиях</t>
  </si>
  <si>
    <t>млн. пассажиро-километров</t>
  </si>
  <si>
    <t xml:space="preserve">Количество разработанной документации </t>
  </si>
  <si>
    <t>Обеспеченность парка транспортом с низким (пониженным) уровнем пола МП "ТПАТП № 3" / АО ТПАТП № 3 (с 19.11.2024)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</si>
  <si>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</si>
  <si>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</si>
  <si>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</si>
  <si>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</si>
  <si>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</si>
  <si>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</si>
  <si>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</si>
  <si>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2026-2030</t>
  </si>
  <si>
    <t>2028-2030</t>
  </si>
  <si>
    <t>2026, 2028</t>
  </si>
  <si>
    <t>2026-2027</t>
  </si>
  <si>
    <t xml:space="preserve">ИТОГО ПО МУНИЦИПАЛЬНОЙ ПРОГРАММЕ                                                  </t>
  </si>
  <si>
    <t>2.2.</t>
  </si>
  <si>
    <t>2.3.</t>
  </si>
  <si>
    <t>2.4.</t>
  </si>
  <si>
    <t>2.5.</t>
  </si>
  <si>
    <t>2.6.</t>
  </si>
  <si>
    <t xml:space="preserve">Протяженность построенных автомобильных дорог общего пользования местного значения </t>
  </si>
  <si>
    <r>
      <t xml:space="preserve">Строительство автомобильных дорог общего пользования местного значения </t>
    </r>
    <r>
      <rPr>
        <i/>
        <sz val="12"/>
        <rFont val="Times New Roman"/>
        <family val="1"/>
        <charset val="204"/>
      </rPr>
      <t>(ГП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</si>
  <si>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>(ГП "Развитие транспортной системы Самарской области")</t>
    </r>
  </si>
  <si>
    <t xml:space="preserve">Количество разработанной документации
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</si>
  <si>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</si>
  <si>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t xml:space="preserve">Строительный контроль и авторский надзор  по реконструкции автомобильных дорог общего пользования местного значения
</t>
  </si>
  <si>
    <r>
      <t>Реконструкция автомобильных дорог общего пользования местного значения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</t>
    </r>
    <r>
      <rPr>
        <sz val="12"/>
        <rFont val="Times New Roman"/>
        <family val="1"/>
        <charset val="204"/>
      </rPr>
      <t xml:space="preserve">
</t>
    </r>
  </si>
  <si>
    <r>
      <t xml:space="preserve">Реконструкция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 xml:space="preserve">(ГП "Развитие транспортной системы Самарской области")
</t>
    </r>
  </si>
  <si>
    <t xml:space="preserve">Строительный контроль и авторский надзор  по строительству оавтомобильных дорог общего пользования местного значения
</t>
  </si>
  <si>
    <t xml:space="preserve">L объекта, км </t>
  </si>
  <si>
    <t>S объекта, (тыс.м2)</t>
  </si>
  <si>
    <t>2026 год</t>
  </si>
  <si>
    <t>2027 год</t>
  </si>
  <si>
    <t>2028 год</t>
  </si>
  <si>
    <t>2029 год</t>
  </si>
  <si>
    <t>2030 год</t>
  </si>
  <si>
    <t>всего</t>
  </si>
  <si>
    <t xml:space="preserve">Выполнение проектно-изыскательских работ по реконструкции автомобильных дорог общего пользования местного значения
</t>
  </si>
  <si>
    <t xml:space="preserve">Корректировка проектно-сметной документации по строительству автомобильных дорог общего пользования местного значения
</t>
  </si>
  <si>
    <t>Корректировка проектно-сметной документации по объекту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</t>
  </si>
  <si>
    <t>Корректировка проектно-сметной документации по объекту "Строительство магистральной улицы общегородского значения регулируемого движения в продолжение ул. Фермерской до Южного шоссе"</t>
  </si>
  <si>
    <t>Корректировка проектно-сметной документации по объекту "Строительство улицы Ивана Красюка в жилой застройке микрорайона Жигулевское море от ул. Казачьей до пересечения ул. Молодецкая и проезда Оренбургский"</t>
  </si>
  <si>
    <t>Корректировка проектно-сметной документации по объекту "Строительство улицы Казачья в жилой застройке микрорайона Жигулевское море от ул. Ивана Красюка до ул. Бориса Коваленко"</t>
  </si>
  <si>
    <t>Выполнение проектно-изыскательских работ по реконструкции автомобильных дорог общего пользования местного значения</t>
  </si>
  <si>
    <t>Проектно-изыскательские работы "Реконструкция кольцевой транспортной развязки  ул. Автостроителей – ул. Свердлова – ул. 40 лет Победы"</t>
  </si>
  <si>
    <t xml:space="preserve">Строительство автомобильных дорог общего пользования местного значения </t>
  </si>
  <si>
    <t>Строительство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</si>
  <si>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</si>
  <si>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</si>
  <si>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Строительство улицы Казачья в жилой застройке микрорайона Жигулевское море от ул. Ивана Красюка до ул. Бориса Коваленко</t>
  </si>
  <si>
    <t>Строительство магистральной улицы общегородского значения регулируемого движения в продолжение ул. Фермерской до Южного шоссе</t>
  </si>
  <si>
    <t>Строительный контроль и авторский надзор  по строительству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</si>
  <si>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Строительный контроль и авторский надзор  по строительству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</si>
  <si>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Строительный контроль и авторский надзор  по строительству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</si>
  <si>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Строительный контроль и авторский надзор  по строительству улицы Казачья в жилой застройке микрорайона Жигулевское море от ул. Ивана Красюка до ул. Бориса Коваленко</t>
  </si>
  <si>
    <t>Строительный контроль и авторский надзор  по строительству магистральной улицы общегородского значения регулируемого движения в продолжение ул. Фермерской до Южного шоссе</t>
  </si>
  <si>
    <t>Реконструкция автомобильных дорог общего пользования местного значения</t>
  </si>
  <si>
    <t>Реконструкция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</si>
  <si>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</si>
  <si>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t>2028, 2029</t>
  </si>
  <si>
    <t xml:space="preserve">Площадь реконструированных автомобильных дорог общего пользования местного значения городского округа Тольятти
</t>
  </si>
  <si>
    <t>Строительный контроль и авторский надзор  по реконструкции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</si>
  <si>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</si>
  <si>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t xml:space="preserve">Протяженность отремонтированных путем капитального ремонта автомобильных дорог общего пользования местного значения </t>
  </si>
  <si>
    <t xml:space="preserve">Количество разработанной проектно-сметной документации </t>
  </si>
  <si>
    <t xml:space="preserve">Количество откорректированной проектно-сметной документации 
</t>
  </si>
  <si>
    <t xml:space="preserve">Капитальный ремонт автомобильных  дорог общего пользования местного значения                                       </t>
  </si>
  <si>
    <t>Капитальный ремонт автомобильной дороги по улице Базовая от ул. Комсомольская до улицы Ларина</t>
  </si>
  <si>
    <t>Капитальный ремонт автомобильной дороги по Тупиковому проезду</t>
  </si>
  <si>
    <t>Строительный контроль и авторский надзор  по капитальному ремонту автомобильной дороги по улице Базовая от ул. Комсомольская до улицы Ларина</t>
  </si>
  <si>
    <t>Строительный контроль и авторский надзор  по капитальномуремонту автомобильной дороги по Тупиковому проезду</t>
  </si>
  <si>
    <t xml:space="preserve">Доля выполненных работ от общего объема строительных работ, запланированных в текущем году
</t>
  </si>
  <si>
    <t xml:space="preserve">Доля выполненных работ от общего объема работ по капитальному ремонту, запланированных в текущем году
</t>
  </si>
  <si>
    <t xml:space="preserve">Подготовка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
</t>
  </si>
  <si>
    <t xml:space="preserve">Количество представленных экспертных заключений
</t>
  </si>
  <si>
    <t xml:space="preserve">Проведение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
</t>
  </si>
  <si>
    <t xml:space="preserve">Проведение технического учета и паспортизации автомобильных дорог общего пользования местного значения
</t>
  </si>
  <si>
    <t xml:space="preserve">Количество автомобильных дорог общего пользования местного значения городского округа Тольятти, на которых проведен технический учет и паспортизация
</t>
  </si>
  <si>
    <t xml:space="preserve">Устройство съездов для инвалидов и других маломобильных групп населения </t>
  </si>
  <si>
    <t xml:space="preserve">Количество объектов, оборудованных съездами 
</t>
  </si>
  <si>
    <t xml:space="preserve">Площадь автомобильных дорог, на которых проведен ремонт "картами"
</t>
  </si>
  <si>
    <t xml:space="preserve">Ремонт "картами"автомобильных дорог общего пользования местного значения </t>
  </si>
  <si>
    <t xml:space="preserve">Протяженность отремонтированных путем ремонта автомобильных дорог  / в т.ч. в рамках реализации национального проекта "Инфраструктура для жизни"
</t>
  </si>
  <si>
    <t xml:space="preserve">в том числе в рамках реализации национального проекта "Инфраструктура для жизни" </t>
  </si>
  <si>
    <t>ул. Комсомольская</t>
  </si>
  <si>
    <t>ул. Советская</t>
  </si>
  <si>
    <t>Московский проспект</t>
  </si>
  <si>
    <t>ул. Дзержинского</t>
  </si>
  <si>
    <t>ул. Революционная</t>
  </si>
  <si>
    <t xml:space="preserve">Итого по объектам ремонта дорог пв рамках реализации национального проекта "Инфраструктура для жизни" </t>
  </si>
  <si>
    <t>7,3 / 7,3</t>
  </si>
  <si>
    <t xml:space="preserve">Площадь отремонтированных путем отсыпки асфальтогранулятом автомобильных дорог
</t>
  </si>
  <si>
    <t>349,38 /155,27</t>
  </si>
  <si>
    <r>
      <t xml:space="preserve">Ремонт автомобильных дорог общего пользования местного значения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</t>
    </r>
  </si>
  <si>
    <t xml:space="preserve">Ремонт автомобильных дорог общего пользования местного значения                                                  </t>
  </si>
  <si>
    <t>Проектно-изыскательские работы по строительству улично-дорожной сети в мкр."Тимофеевка-2"</t>
  </si>
  <si>
    <t xml:space="preserve">в том числе в рамках реализации национального проекта "Инфраструктура для жизни"
</t>
  </si>
  <si>
    <t xml:space="preserve">Выполнение проектно-изыскательских работ по строительству автомобильных дорог общего пользования местного значения
</t>
  </si>
  <si>
    <t xml:space="preserve">Строительный контроль и авторский надзор  по капитальному ремонту автомобильных дорог общего пользования местного значения
</t>
  </si>
  <si>
    <t xml:space="preserve">Общая стоимость работ (ориентировочная), тыс. руб
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</si>
  <si>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</si>
  <si>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t xml:space="preserve">Ремонт "картами" автомобильных дорог общего пользования местного значения </t>
  </si>
  <si>
    <r>
      <t xml:space="preserve">Ремонт автомобильных дорог общего пользования местного значения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</t>
    </r>
  </si>
  <si>
    <t>Отсыпка асфальтогранулятом автомобильных дорог с низкой транспортной нагрузкой</t>
  </si>
  <si>
    <t>2.</t>
  </si>
  <si>
    <t>3.</t>
  </si>
  <si>
    <t>3.3.</t>
  </si>
  <si>
    <t>3.4.</t>
  </si>
  <si>
    <t>4.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</si>
  <si>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 "Модернизация и развитие автомобильных дорог общего пользования местного значения в городском округе Тольятти на 2026-2030 годы" </t>
  </si>
  <si>
    <t xml:space="preserve">Приложение № 1
к муниципальной программе
"Модернизация и развитие автомобильных дорог общего пользования местного значения в городском округе Тольятти на 2026-2030 годы" 
</t>
  </si>
  <si>
    <t>Цель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транспортной нагрузкой</t>
  </si>
  <si>
    <t>Задача 1 программы: выполнение проектно-изыскательских работ для строительства, реконструкции и капитального ремонта автомобильных дорог</t>
  </si>
  <si>
    <t>Задача 1 программы:  выполнение проектно-изыскательских работ для строительства, реконструкции и капитального ремонта автомобильных дорог</t>
  </si>
  <si>
    <t xml:space="preserve">Приложение № 2
к муниципальной программе
"Модернизация и развитие 
автомобильных дорог общего                                                    
пользования местного значения в городском округе Тольятти
на 2026 - 2030 годы"
</t>
  </si>
  <si>
    <t xml:space="preserve">ПОКАЗАТЕЛИ (ИНДИКАТОРЫ)
мероприятий муниципальной программы "Модернизация и развитие автомобильных дорог общего пользования местного значения в городском округе Тольятти на 2026-2030 годы" 
</t>
  </si>
  <si>
    <t>Задача 2 программы: развитие и модернизация улично-дорожной сети путём строительства, реконструкции и капитального ремонта автомобильных дорог общего пользования местного значения для приведения их в нормативное состояние и увеличения пропускной способности</t>
  </si>
  <si>
    <t>Задача 3 программы: содержание и поддержание транспортно-эксплуатационных характеристик автомобильных дорог за счет проведения ремонтных работ</t>
  </si>
  <si>
    <t>3.5.</t>
  </si>
  <si>
    <t>3.6.</t>
  </si>
  <si>
    <t xml:space="preserve">Приложение № 3
к муниципальной программе
"Модернизация и развитие автомобильных дорог общего пользования местного значения в городском округе Тольятти на 2026 - 2030 годы" 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</si>
  <si>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программы "Модернизация и развитие автомобильных дорог общего пользования местного значения в городском округе Тольятти на 2026 - 2030 годы" </t>
  </si>
  <si>
    <t>2.1.1.</t>
  </si>
  <si>
    <t>2.1.2.</t>
  </si>
  <si>
    <t>1.1.1.</t>
  </si>
  <si>
    <t>1.1.2.</t>
  </si>
  <si>
    <t>1.1.3.</t>
  </si>
  <si>
    <t>1.1.4.</t>
  </si>
  <si>
    <t>1.2.1.</t>
  </si>
  <si>
    <t>1.3.1.</t>
  </si>
  <si>
    <t>2.1.3.</t>
  </si>
  <si>
    <t>2.1.4.</t>
  </si>
  <si>
    <t>2.1.5.</t>
  </si>
  <si>
    <t>2.2.1.</t>
  </si>
  <si>
    <t>2.2.2.</t>
  </si>
  <si>
    <t>2.2.3.</t>
  </si>
  <si>
    <t>2.2.4.</t>
  </si>
  <si>
    <t>2.2.5.</t>
  </si>
  <si>
    <t>2.3.1.</t>
  </si>
  <si>
    <t>2.4.1.</t>
  </si>
  <si>
    <t>2.5.1.</t>
  </si>
  <si>
    <t>2.5.2.</t>
  </si>
  <si>
    <t>2.6.1.</t>
  </si>
  <si>
    <t>2.6.2.</t>
  </si>
  <si>
    <t>Задача 3 программы:  содержание и поддержание транспортно-эксплуатационных характеристик автомобильных дорог за счет проведения ремонтных работ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</si>
  <si>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</si>
  <si>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</si>
  <si>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</si>
  <si>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</si>
  <si>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</si>
  <si>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</si>
  <si>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</si>
  <si>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</si>
  <si>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</si>
  <si>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</si>
  <si>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Задача 4 программы: создание и обустройство автомобильных дорог с низкой транспортной нагрузкой</t>
  </si>
  <si>
    <t xml:space="preserve">ИТОГО ПО МУНИЦИПАЛЬНОЙ ПРОГРАММЕ                                             </t>
  </si>
  <si>
    <t>ул. Голосова (от ул. Баныкина до ул. Мира)</t>
  </si>
  <si>
    <t>ул. Родины (от ул. Комсомольской до ул. Баныкина)</t>
  </si>
  <si>
    <t>Приморский бульвар (от ул. Юбилейной до проспекта Степана Разина)</t>
  </si>
  <si>
    <t>Хрящевское шоссе (от здания по адресу: Хрящевское шоссе, 14 до здания по адресу: Северная 1Б)</t>
  </si>
  <si>
    <t>пр. Степана Разина (от ул. Фрунзе до ул. Спортивная)</t>
  </si>
  <si>
    <t>ул. Карбышева</t>
  </si>
  <si>
    <t>ул. Советская (от ул. Лесная до ул. Ленинградская)</t>
  </si>
  <si>
    <t>ул. Клавдии Вавиловой</t>
  </si>
  <si>
    <t>ул. Самарская (от ул. Чапаева до ул. Максима Горького)</t>
  </si>
  <si>
    <t>ул. Новопромышленная (от ул. Комсомольской до ул. Голосова)</t>
  </si>
  <si>
    <t>3.1.11.</t>
  </si>
  <si>
    <t>3.1.12.</t>
  </si>
  <si>
    <t>3.1.13.</t>
  </si>
  <si>
    <t>3.1.14.</t>
  </si>
  <si>
    <t>3.1.15.</t>
  </si>
  <si>
    <t>8,443 / 8,443</t>
  </si>
  <si>
    <t xml:space="preserve">Итого по задаче 1
</t>
  </si>
  <si>
    <t xml:space="preserve">Итого по задаче 2
</t>
  </si>
  <si>
    <t xml:space="preserve">Итого по задаче 3
</t>
  </si>
  <si>
    <t xml:space="preserve">Итого по задаче 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</si>
</sst>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₽_-;\-* #,##0.00\ _₽_-;_-* &quot;-&quot;??\ _₽_-;_-@_-"/>
    <numFmt numFmtId="165" formatCode="0.0"/>
    <numFmt numFmtId="166" formatCode="#,##0.0"/>
    <numFmt numFmtId="167" formatCode="0.000"/>
    <numFmt numFmtId="168" formatCode="#,##0.000"/>
    <numFmt numFmtId="169" formatCode="0.0000"/>
    <numFmt numFmtId="170" formatCode="0.00000"/>
    <numFmt numFmtId="171" formatCode="0.0000;[Red]0.000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7" fillId="0" borderId="0"/>
    <xf numFmtId="0" fontId="17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4" fillId="0" borderId="0" xfId="0" applyFont="1" applyAlignment="1">
      <alignment wrapText="1"/>
    </xf>
    <xf numFmtId="0" fontId="0" fillId="0" borderId="6" xfId="0" applyBorder="1"/>
    <xf numFmtId="0" fontId="5" fillId="0" borderId="0" xfId="0" applyFont="1"/>
    <xf numFmtId="0" fontId="23" fillId="0" borderId="0" xfId="0" applyFont="1"/>
    <xf numFmtId="0" fontId="20" fillId="0" borderId="0" xfId="0" applyFont="1" applyAlignment="1">
      <alignment horizontal="center"/>
    </xf>
    <xf numFmtId="0" fontId="19" fillId="0" borderId="0" xfId="0" applyFont="1"/>
    <xf numFmtId="0" fontId="16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2" borderId="0" xfId="0" applyFill="1"/>
    <xf numFmtId="0" fontId="30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3" fillId="2" borderId="0" xfId="0" applyFont="1" applyFill="1"/>
    <xf numFmtId="0" fontId="0" fillId="2" borderId="0" xfId="0" applyFill="1" applyAlignment="1">
      <alignment wrapText="1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6" xfId="0" applyFill="1" applyBorder="1"/>
    <xf numFmtId="0" fontId="18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4" fillId="2" borderId="0" xfId="0" applyFont="1" applyFill="1"/>
    <xf numFmtId="0" fontId="23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2" fontId="18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8" fillId="2" borderId="1" xfId="1" applyNumberFormat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2" fontId="11" fillId="2" borderId="1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165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/>
    <xf numFmtId="3" fontId="18" fillId="2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25" fillId="2" borderId="1" xfId="4" applyNumberFormat="1" applyFont="1" applyFill="1" applyBorder="1" applyAlignment="1">
      <alignment horizontal="center" vertical="center"/>
    </xf>
    <xf numFmtId="4" fontId="24" fillId="2" borderId="0" xfId="0" applyNumberFormat="1" applyFont="1" applyFill="1"/>
    <xf numFmtId="3" fontId="24" fillId="2" borderId="0" xfId="0" applyNumberFormat="1" applyFont="1" applyFill="1"/>
    <xf numFmtId="3" fontId="18" fillId="2" borderId="1" xfId="4" applyNumberFormat="1" applyFont="1" applyFill="1" applyBorder="1" applyAlignment="1">
      <alignment horizontal="center" vertic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3" fontId="18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3" xfId="0" applyFont="1" applyBorder="1"/>
    <xf numFmtId="0" fontId="7" fillId="0" borderId="3" xfId="0" applyFont="1" applyBorder="1"/>
    <xf numFmtId="0" fontId="13" fillId="0" borderId="0" xfId="0" applyFont="1"/>
    <xf numFmtId="0" fontId="24" fillId="2" borderId="1" xfId="0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/>
    </xf>
    <xf numFmtId="166" fontId="15" fillId="2" borderId="8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wrapText="1" shrinkToFit="1"/>
    </xf>
    <xf numFmtId="1" fontId="24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vertical="top" wrapText="1" shrinkToFit="1"/>
    </xf>
    <xf numFmtId="2" fontId="10" fillId="2" borderId="1" xfId="0" applyNumberFormat="1" applyFont="1" applyFill="1" applyBorder="1" applyAlignment="1">
      <alignment horizontal="center" vertical="top" wrapText="1" shrinkToFit="1"/>
    </xf>
    <xf numFmtId="3" fontId="10" fillId="2" borderId="1" xfId="0" applyNumberFormat="1" applyFont="1" applyFill="1" applyBorder="1" applyAlignment="1">
      <alignment horizontal="center" vertical="top" wrapText="1" shrinkToFit="1"/>
    </xf>
    <xf numFmtId="4" fontId="6" fillId="2" borderId="1" xfId="1" applyNumberFormat="1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vertical="top" wrapText="1" shrinkToFit="1"/>
    </xf>
    <xf numFmtId="2" fontId="6" fillId="2" borderId="1" xfId="0" applyNumberFormat="1" applyFont="1" applyFill="1" applyBorder="1" applyAlignment="1">
      <alignment horizontal="center" vertical="top" wrapText="1" shrinkToFit="1"/>
    </xf>
    <xf numFmtId="3" fontId="6" fillId="2" borderId="1" xfId="0" applyNumberFormat="1" applyFont="1" applyFill="1" applyBorder="1" applyAlignment="1">
      <alignment horizontal="center" vertical="top" wrapText="1" shrinkToFit="1"/>
    </xf>
    <xf numFmtId="3" fontId="6" fillId="2" borderId="1" xfId="0" applyNumberFormat="1" applyFont="1" applyFill="1" applyBorder="1" applyAlignment="1">
      <alignment horizontal="center" vertical="top" shrinkToFit="1"/>
    </xf>
    <xf numFmtId="4" fontId="13" fillId="2" borderId="1" xfId="0" applyNumberFormat="1" applyFont="1" applyFill="1" applyBorder="1" applyAlignment="1">
      <alignment vertical="top" wrapText="1" shrinkToFit="1"/>
    </xf>
    <xf numFmtId="2" fontId="7" fillId="2" borderId="1" xfId="0" applyNumberFormat="1" applyFont="1" applyFill="1" applyBorder="1" applyAlignment="1">
      <alignment horizontal="center" vertical="top" wrapText="1" shrinkToFit="1"/>
    </xf>
    <xf numFmtId="0" fontId="6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170" fontId="10" fillId="2" borderId="1" xfId="0" applyNumberFormat="1" applyFont="1" applyFill="1" applyBorder="1" applyAlignment="1">
      <alignment horizontal="center" vertical="top" wrapText="1" shrinkToFit="1"/>
    </xf>
    <xf numFmtId="4" fontId="6" fillId="2" borderId="1" xfId="0" applyNumberFormat="1" applyFont="1" applyFill="1" applyBorder="1" applyAlignment="1">
      <alignment horizontal="left" vertical="top" wrapText="1" shrinkToFit="1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70" fontId="6" fillId="2" borderId="1" xfId="0" applyNumberFormat="1" applyFont="1" applyFill="1" applyBorder="1" applyAlignment="1">
      <alignment horizontal="center" vertical="top" wrapText="1" shrinkToFit="1"/>
    </xf>
    <xf numFmtId="4" fontId="6" fillId="2" borderId="1" xfId="0" applyNumberFormat="1" applyFont="1" applyFill="1" applyBorder="1" applyAlignment="1">
      <alignment horizontal="left" vertical="center" wrapText="1" shrinkToFit="1"/>
    </xf>
    <xf numFmtId="169" fontId="6" fillId="2" borderId="1" xfId="0" applyNumberFormat="1" applyFont="1" applyFill="1" applyBorder="1" applyAlignment="1">
      <alignment horizontal="center" vertical="top" wrapText="1" shrinkToFit="1"/>
    </xf>
    <xf numFmtId="0" fontId="24" fillId="2" borderId="1" xfId="0" applyFont="1" applyFill="1" applyBorder="1" applyAlignment="1">
      <alignment vertical="center" wrapText="1"/>
    </xf>
    <xf numFmtId="2" fontId="24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171" fontId="7" fillId="2" borderId="1" xfId="0" applyNumberFormat="1" applyFont="1" applyFill="1" applyBorder="1" applyAlignment="1">
      <alignment horizontal="center" vertical="top" wrapText="1" shrinkToFit="1"/>
    </xf>
    <xf numFmtId="171" fontId="6" fillId="2" borderId="1" xfId="0" applyNumberFormat="1" applyFont="1" applyFill="1" applyBorder="1" applyAlignment="1">
      <alignment horizontal="center" vertical="top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168" fontId="10" fillId="2" borderId="1" xfId="0" applyNumberFormat="1" applyFont="1" applyFill="1" applyBorder="1" applyAlignment="1">
      <alignment horizontal="center" vertical="top" wrapText="1" shrinkToFit="1"/>
    </xf>
    <xf numFmtId="167" fontId="6" fillId="2" borderId="1" xfId="0" applyNumberFormat="1" applyFont="1" applyFill="1" applyBorder="1" applyAlignment="1">
      <alignment horizontal="center" vertical="top" wrapText="1" shrinkToFit="1"/>
    </xf>
    <xf numFmtId="0" fontId="10" fillId="2" borderId="5" xfId="0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horizontal="left" vertical="center" wrapText="1" shrinkToFit="1"/>
    </xf>
    <xf numFmtId="2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3" fontId="6" fillId="2" borderId="1" xfId="1" applyNumberFormat="1" applyFont="1" applyFill="1" applyBorder="1" applyAlignment="1">
      <alignment horizontal="center" vertical="top" wrapText="1"/>
    </xf>
    <xf numFmtId="4" fontId="8" fillId="2" borderId="1" xfId="1" applyNumberFormat="1" applyFont="1" applyFill="1" applyBorder="1" applyAlignment="1">
      <alignment horizontal="left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4" fontId="10" fillId="2" borderId="1" xfId="1" applyNumberFormat="1" applyFont="1" applyFill="1" applyBorder="1" applyAlignment="1">
      <alignment horizontal="left" vertical="top" wrapText="1"/>
    </xf>
    <xf numFmtId="3" fontId="18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top"/>
    </xf>
    <xf numFmtId="0" fontId="24" fillId="2" borderId="5" xfId="0" applyFont="1" applyFill="1" applyBorder="1" applyAlignment="1">
      <alignment horizontal="left" vertical="top" wrapText="1"/>
    </xf>
    <xf numFmtId="3" fontId="25" fillId="2" borderId="1" xfId="0" applyNumberFormat="1" applyFont="1" applyFill="1" applyBorder="1" applyAlignment="1">
      <alignment horizontal="center" vertical="top"/>
    </xf>
    <xf numFmtId="3" fontId="18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3" fontId="18" fillId="2" borderId="1" xfId="0" applyNumberFormat="1" applyFont="1" applyFill="1" applyBorder="1" applyAlignment="1">
      <alignment horizontal="center" vertical="top" wrapText="1"/>
    </xf>
    <xf numFmtId="3" fontId="25" fillId="2" borderId="1" xfId="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 wrapText="1"/>
    </xf>
    <xf numFmtId="3" fontId="25" fillId="2" borderId="1" xfId="4" applyNumberFormat="1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top" wrapText="1"/>
    </xf>
    <xf numFmtId="0" fontId="24" fillId="2" borderId="4" xfId="0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top" wrapText="1"/>
    </xf>
    <xf numFmtId="4" fontId="24" fillId="2" borderId="1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 wrapText="1" shrinkToFit="1"/>
    </xf>
    <xf numFmtId="1" fontId="24" fillId="2" borderId="1" xfId="0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4" fontId="7" fillId="2" borderId="1" xfId="0" applyNumberFormat="1" applyFont="1" applyFill="1" applyBorder="1" applyAlignment="1">
      <alignment horizontal="center" vertical="center" wrapText="1" shrinkToFit="1"/>
    </xf>
    <xf numFmtId="4" fontId="24" fillId="2" borderId="1" xfId="0" applyNumberFormat="1" applyFont="1" applyFill="1" applyBorder="1" applyAlignment="1">
      <alignment horizontal="center" vertical="top" wrapText="1" shrinkToFit="1"/>
    </xf>
    <xf numFmtId="4" fontId="6" fillId="2" borderId="1" xfId="0" applyNumberFormat="1" applyFont="1" applyFill="1" applyBorder="1" applyAlignment="1">
      <alignment horizontal="center" vertical="top" wrapText="1" shrinkToFit="1"/>
    </xf>
    <xf numFmtId="4" fontId="10" fillId="2" borderId="1" xfId="0" applyNumberFormat="1" applyFont="1" applyFill="1" applyBorder="1" applyAlignment="1">
      <alignment horizontal="center" vertical="top" wrapText="1" shrinkToFit="1"/>
    </xf>
    <xf numFmtId="4" fontId="7" fillId="2" borderId="1" xfId="0" applyNumberFormat="1" applyFont="1" applyFill="1" applyBorder="1" applyAlignment="1">
      <alignment horizontal="center" vertical="top" wrapText="1" shrinkToFit="1"/>
    </xf>
    <xf numFmtId="0" fontId="21" fillId="2" borderId="5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top"/>
    </xf>
    <xf numFmtId="165" fontId="10" fillId="2" borderId="1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 shrinkToFit="1"/>
    </xf>
    <xf numFmtId="0" fontId="21" fillId="2" borderId="0" xfId="0" applyFont="1" applyFill="1" applyAlignment="1">
      <alignment horizontal="left" wrapText="1"/>
    </xf>
    <xf numFmtId="1" fontId="0" fillId="2" borderId="0" xfId="0" applyNumberFormat="1" applyFill="1"/>
    <xf numFmtId="2" fontId="0" fillId="2" borderId="0" xfId="0" applyNumberFormat="1" applyFill="1"/>
    <xf numFmtId="2" fontId="5" fillId="2" borderId="0" xfId="0" applyNumberFormat="1" applyFont="1" applyFill="1"/>
    <xf numFmtId="0" fontId="0" fillId="2" borderId="6" xfId="0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7" fontId="6" fillId="2" borderId="1" xfId="1" applyNumberFormat="1" applyFont="1" applyFill="1" applyBorder="1" applyAlignment="1">
      <alignment horizontal="center" vertical="top" wrapText="1"/>
    </xf>
    <xf numFmtId="168" fontId="8" fillId="2" borderId="1" xfId="1" applyNumberFormat="1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 wrapText="1"/>
    </xf>
    <xf numFmtId="0" fontId="15" fillId="2" borderId="7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wrapText="1"/>
    </xf>
    <xf numFmtId="0" fontId="2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/>
    <xf numFmtId="0" fontId="2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" fontId="6" fillId="2" borderId="5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 shrinkToFit="1"/>
    </xf>
    <xf numFmtId="2" fontId="24" fillId="2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165" fontId="10" fillId="2" borderId="1" xfId="1" applyNumberFormat="1" applyFont="1" applyFill="1" applyBorder="1" applyAlignment="1">
      <alignment horizontal="left" vertical="center" wrapText="1"/>
    </xf>
    <xf numFmtId="3" fontId="18" fillId="2" borderId="1" xfId="4" applyNumberFormat="1" applyFont="1" applyFill="1" applyBorder="1" applyAlignment="1">
      <alignment horizontal="center" vertical="top"/>
    </xf>
    <xf numFmtId="3" fontId="6" fillId="2" borderId="0" xfId="0" applyNumberFormat="1" applyFont="1" applyFill="1" applyBorder="1" applyAlignment="1">
      <alignment horizontal="center" vertical="top" wrapText="1" shrinkToFit="1"/>
    </xf>
  </cellXfs>
  <cellStyles count="16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12"/>
      <c r="B1" s="12"/>
      <c r="C1" s="12"/>
      <c r="D1" s="12"/>
      <c r="E1" s="200" t="s">
        <v>60</v>
      </c>
      <c r="F1" s="200"/>
      <c r="G1" s="200"/>
      <c r="H1" s="200"/>
      <c r="I1" s="200"/>
      <c r="J1" s="1"/>
      <c r="K1" s="1"/>
    </row>
    <row r="2" spans="1:11" ht="40.15" customHeight="1" x14ac:dyDescent="0.2">
      <c r="A2" s="199" t="s">
        <v>46</v>
      </c>
      <c r="B2" s="199"/>
      <c r="C2" s="199"/>
      <c r="D2" s="199"/>
      <c r="E2" s="199"/>
      <c r="F2" s="199"/>
      <c r="G2" s="199"/>
      <c r="H2" s="199"/>
      <c r="I2" s="199"/>
    </row>
    <row r="3" spans="1:11" ht="31.5" customHeight="1" x14ac:dyDescent="0.2">
      <c r="A3" s="206" t="s">
        <v>17</v>
      </c>
      <c r="B3" s="206" t="s">
        <v>36</v>
      </c>
      <c r="C3" s="206" t="s">
        <v>37</v>
      </c>
      <c r="D3" s="206" t="s">
        <v>26</v>
      </c>
      <c r="E3" s="206" t="s">
        <v>38</v>
      </c>
      <c r="F3" s="206"/>
      <c r="G3" s="206"/>
      <c r="H3" s="206"/>
      <c r="I3" s="206"/>
    </row>
    <row r="4" spans="1:11" ht="27" customHeight="1" x14ac:dyDescent="0.2">
      <c r="A4" s="206"/>
      <c r="B4" s="206"/>
      <c r="C4" s="206"/>
      <c r="D4" s="206"/>
      <c r="E4" s="13" t="s">
        <v>55</v>
      </c>
      <c r="F4" s="13" t="s">
        <v>56</v>
      </c>
      <c r="G4" s="13" t="s">
        <v>57</v>
      </c>
      <c r="H4" s="13" t="s">
        <v>58</v>
      </c>
      <c r="I4" s="13" t="s">
        <v>59</v>
      </c>
    </row>
    <row r="5" spans="1:11" ht="15" x14ac:dyDescent="0.2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</row>
    <row r="6" spans="1:11" ht="61.5" customHeight="1" x14ac:dyDescent="0.2">
      <c r="A6" s="28">
        <v>1</v>
      </c>
      <c r="B6" s="21" t="s">
        <v>44</v>
      </c>
      <c r="C6" s="28" t="s">
        <v>30</v>
      </c>
      <c r="D6" s="28">
        <v>2.5</v>
      </c>
      <c r="E6" s="28">
        <v>2.4500000000000002</v>
      </c>
      <c r="F6" s="30">
        <v>2.4</v>
      </c>
      <c r="G6" s="30">
        <v>2.35</v>
      </c>
      <c r="H6" s="30" t="s">
        <v>29</v>
      </c>
      <c r="I6" s="28" t="s">
        <v>29</v>
      </c>
    </row>
    <row r="7" spans="1:11" ht="45" customHeight="1" x14ac:dyDescent="0.2">
      <c r="A7" s="28">
        <v>2</v>
      </c>
      <c r="B7" s="21" t="s">
        <v>45</v>
      </c>
      <c r="C7" s="28" t="s">
        <v>33</v>
      </c>
      <c r="D7" s="28">
        <v>789</v>
      </c>
      <c r="E7" s="28">
        <v>788</v>
      </c>
      <c r="F7" s="28">
        <v>785</v>
      </c>
      <c r="G7" s="28">
        <v>780</v>
      </c>
      <c r="H7" s="28">
        <v>775</v>
      </c>
      <c r="I7" s="28">
        <v>770</v>
      </c>
    </row>
    <row r="8" spans="1:11" ht="48" customHeight="1" x14ac:dyDescent="0.2">
      <c r="A8" s="28">
        <v>3</v>
      </c>
      <c r="B8" s="21" t="s">
        <v>64</v>
      </c>
      <c r="C8" s="28" t="s">
        <v>30</v>
      </c>
      <c r="D8" s="28" t="s">
        <v>29</v>
      </c>
      <c r="E8" s="28" t="s">
        <v>29</v>
      </c>
      <c r="F8" s="28" t="s">
        <v>29</v>
      </c>
      <c r="G8" s="28" t="s">
        <v>29</v>
      </c>
      <c r="H8" s="28">
        <v>100</v>
      </c>
      <c r="I8" s="28">
        <v>100</v>
      </c>
    </row>
    <row r="9" spans="1:11" ht="86.25" customHeight="1" x14ac:dyDescent="0.2">
      <c r="A9" s="28">
        <v>4</v>
      </c>
      <c r="B9" s="21" t="s">
        <v>48</v>
      </c>
      <c r="C9" s="28" t="s">
        <v>31</v>
      </c>
      <c r="D9" s="28">
        <v>711.9</v>
      </c>
      <c r="E9" s="29">
        <v>730.5</v>
      </c>
      <c r="F9" s="31">
        <v>755.75</v>
      </c>
      <c r="G9" s="31">
        <f>763.95-3.61+3.44-3.11</f>
        <v>760.67000000000007</v>
      </c>
      <c r="H9" s="31">
        <f>810.3-44.18-1.53+4.25+11.33-7.64</f>
        <v>772.53000000000009</v>
      </c>
      <c r="I9" s="56">
        <f>798.27</f>
        <v>798.27</v>
      </c>
    </row>
    <row r="10" spans="1:11" ht="98.25" customHeight="1" x14ac:dyDescent="0.2">
      <c r="A10" s="28">
        <v>5</v>
      </c>
      <c r="B10" s="21" t="s">
        <v>49</v>
      </c>
      <c r="C10" s="28" t="s">
        <v>30</v>
      </c>
      <c r="D10" s="28" t="s">
        <v>29</v>
      </c>
      <c r="E10" s="30">
        <v>0.35</v>
      </c>
      <c r="F10" s="31">
        <v>0.02</v>
      </c>
      <c r="G10" s="31">
        <f>0+0.19-0.17</f>
        <v>1.999999999999999E-2</v>
      </c>
      <c r="H10" s="31">
        <f>0.18-0.07</f>
        <v>0.10999999999999999</v>
      </c>
      <c r="I10" s="59" t="s">
        <v>29</v>
      </c>
    </row>
    <row r="11" spans="1:11" ht="112.5" customHeight="1" x14ac:dyDescent="0.2">
      <c r="A11" s="28">
        <v>6</v>
      </c>
      <c r="B11" s="21" t="s">
        <v>50</v>
      </c>
      <c r="C11" s="28" t="s">
        <v>30</v>
      </c>
      <c r="D11" s="28" t="s">
        <v>29</v>
      </c>
      <c r="E11" s="30">
        <v>0.1</v>
      </c>
      <c r="F11" s="31">
        <v>0.05</v>
      </c>
      <c r="G11" s="31">
        <f>100/868.09*1.96</f>
        <v>0.22578304092893592</v>
      </c>
      <c r="H11" s="28" t="s">
        <v>29</v>
      </c>
      <c r="I11" s="28" t="s">
        <v>29</v>
      </c>
    </row>
    <row r="12" spans="1:11" ht="112.5" customHeight="1" x14ac:dyDescent="0.2">
      <c r="A12" s="28">
        <v>7</v>
      </c>
      <c r="B12" s="21" t="s">
        <v>51</v>
      </c>
      <c r="C12" s="28" t="s">
        <v>30</v>
      </c>
      <c r="D12" s="28" t="s">
        <v>29</v>
      </c>
      <c r="E12" s="30">
        <v>0.05</v>
      </c>
      <c r="F12" s="31">
        <f>1.41-0.92</f>
        <v>0.48999999999999988</v>
      </c>
      <c r="G12" s="31" t="s">
        <v>29</v>
      </c>
      <c r="H12" s="30">
        <v>0.49</v>
      </c>
      <c r="I12" s="58">
        <v>0.49</v>
      </c>
    </row>
    <row r="13" spans="1:11" ht="146.25" customHeight="1" x14ac:dyDescent="0.2">
      <c r="A13" s="28">
        <v>8</v>
      </c>
      <c r="B13" s="21" t="s">
        <v>34</v>
      </c>
      <c r="C13" s="28" t="s">
        <v>30</v>
      </c>
      <c r="D13" s="28">
        <v>43.8</v>
      </c>
      <c r="E13" s="28">
        <v>3</v>
      </c>
      <c r="F13" s="32">
        <v>0.61</v>
      </c>
      <c r="G13" s="32">
        <f>2.34-0.17-0.18</f>
        <v>1.99</v>
      </c>
      <c r="H13" s="28">
        <f>2.16-0.29-0.12</f>
        <v>1.75</v>
      </c>
      <c r="I13" s="56">
        <f>0.78</f>
        <v>0.78</v>
      </c>
    </row>
    <row r="14" spans="1:11" ht="36" customHeight="1" x14ac:dyDescent="0.2">
      <c r="A14" s="28">
        <v>9</v>
      </c>
      <c r="B14" s="21" t="s">
        <v>35</v>
      </c>
      <c r="C14" s="28" t="s">
        <v>30</v>
      </c>
      <c r="D14" s="28">
        <v>40</v>
      </c>
      <c r="E14" s="28">
        <v>45</v>
      </c>
      <c r="F14" s="28">
        <v>49</v>
      </c>
      <c r="G14" s="28">
        <v>50</v>
      </c>
      <c r="H14" s="28">
        <v>55</v>
      </c>
      <c r="I14" s="28">
        <v>60</v>
      </c>
    </row>
    <row r="15" spans="1:11" ht="48.75" customHeight="1" x14ac:dyDescent="0.2">
      <c r="A15" s="28">
        <v>10</v>
      </c>
      <c r="B15" s="21" t="s">
        <v>40</v>
      </c>
      <c r="C15" s="28" t="s">
        <v>30</v>
      </c>
      <c r="D15" s="28">
        <v>20.5</v>
      </c>
      <c r="E15" s="28">
        <v>38.700000000000003</v>
      </c>
      <c r="F15" s="28">
        <v>18.8</v>
      </c>
      <c r="G15" s="28">
        <f>24.2+4.7-3.6</f>
        <v>25.299999999999997</v>
      </c>
      <c r="H15" s="28">
        <f>24.2+4.7</f>
        <v>28.9</v>
      </c>
      <c r="I15" s="56">
        <v>38.200000000000003</v>
      </c>
    </row>
    <row r="16" spans="1:11" ht="41.25" customHeight="1" x14ac:dyDescent="0.2">
      <c r="A16" s="28">
        <v>11</v>
      </c>
      <c r="B16" s="21" t="s">
        <v>41</v>
      </c>
      <c r="C16" s="28" t="s">
        <v>30</v>
      </c>
      <c r="D16" s="28">
        <v>77.5</v>
      </c>
      <c r="E16" s="28">
        <v>50.6</v>
      </c>
      <c r="F16" s="28">
        <v>54.8</v>
      </c>
      <c r="G16" s="28">
        <f>54.8+2.6</f>
        <v>57.4</v>
      </c>
      <c r="H16" s="28">
        <f>54.8+2.6</f>
        <v>57.4</v>
      </c>
      <c r="I16" s="56">
        <v>13.7</v>
      </c>
    </row>
    <row r="17" spans="1:9" ht="59.25" customHeight="1" x14ac:dyDescent="0.2">
      <c r="A17" s="28">
        <v>12</v>
      </c>
      <c r="B17" s="21" t="s">
        <v>67</v>
      </c>
      <c r="C17" s="28" t="s">
        <v>30</v>
      </c>
      <c r="D17" s="28">
        <v>90.1</v>
      </c>
      <c r="E17" s="29">
        <v>94</v>
      </c>
      <c r="F17" s="29">
        <v>95.1</v>
      </c>
      <c r="G17" s="29">
        <f>95.4+0.4-0.2</f>
        <v>95.600000000000009</v>
      </c>
      <c r="H17" s="29">
        <f>95.4+0.4</f>
        <v>95.800000000000011</v>
      </c>
      <c r="I17" s="55">
        <v>96.9</v>
      </c>
    </row>
    <row r="18" spans="1:9" ht="42" customHeight="1" x14ac:dyDescent="0.2">
      <c r="A18" s="28">
        <v>13</v>
      </c>
      <c r="B18" s="21" t="s">
        <v>42</v>
      </c>
      <c r="C18" s="28" t="s">
        <v>30</v>
      </c>
      <c r="D18" s="28">
        <v>81.3</v>
      </c>
      <c r="E18" s="28">
        <v>82.3</v>
      </c>
      <c r="F18" s="29">
        <v>89</v>
      </c>
      <c r="G18" s="29">
        <f>89+2.2</f>
        <v>91.2</v>
      </c>
      <c r="H18" s="29">
        <f>89+2.2</f>
        <v>91.2</v>
      </c>
      <c r="I18" s="57">
        <v>98</v>
      </c>
    </row>
    <row r="19" spans="1:9" ht="13.5" x14ac:dyDescent="0.25">
      <c r="A19" s="204" t="s">
        <v>53</v>
      </c>
      <c r="B19" s="205"/>
      <c r="C19" s="205"/>
      <c r="D19" s="205"/>
      <c r="E19" s="205"/>
      <c r="F19" s="205"/>
      <c r="G19" s="205"/>
      <c r="H19" s="205"/>
      <c r="I19" s="205"/>
    </row>
    <row r="20" spans="1:9" ht="39.75" customHeight="1" x14ac:dyDescent="0.2">
      <c r="A20" s="28">
        <v>14</v>
      </c>
      <c r="B20" s="26" t="s">
        <v>39</v>
      </c>
      <c r="C20" s="28" t="s">
        <v>65</v>
      </c>
      <c r="D20" s="29">
        <v>1115.1470999999999</v>
      </c>
      <c r="E20" s="28">
        <v>1115.5</v>
      </c>
      <c r="F20" s="29">
        <v>1115.75</v>
      </c>
      <c r="G20" s="29">
        <v>1116</v>
      </c>
      <c r="H20" s="29">
        <v>1116.25</v>
      </c>
      <c r="I20" s="28">
        <v>1116.5</v>
      </c>
    </row>
    <row r="21" spans="1:9" ht="29.25" customHeight="1" x14ac:dyDescent="0.25">
      <c r="A21" s="201" t="s">
        <v>52</v>
      </c>
      <c r="B21" s="202"/>
      <c r="C21" s="202"/>
      <c r="D21" s="202"/>
      <c r="E21" s="202"/>
      <c r="F21" s="202"/>
      <c r="G21" s="202"/>
      <c r="H21" s="202"/>
      <c r="I21" s="203"/>
    </row>
    <row r="22" spans="1:9" ht="49.5" customHeight="1" x14ac:dyDescent="0.2">
      <c r="A22" s="28">
        <v>15</v>
      </c>
      <c r="B22" s="21" t="s">
        <v>43</v>
      </c>
      <c r="C22" s="28" t="s">
        <v>30</v>
      </c>
      <c r="D22" s="29" t="s">
        <v>29</v>
      </c>
      <c r="E22" s="29">
        <v>74.66</v>
      </c>
      <c r="F22" s="29">
        <f>80.1+0.6</f>
        <v>80.699999999999989</v>
      </c>
      <c r="G22" s="59">
        <f>84.14+0.22-0.22</f>
        <v>84.14</v>
      </c>
      <c r="H22" s="29">
        <v>92.3</v>
      </c>
      <c r="I22" s="29">
        <v>87</v>
      </c>
    </row>
    <row r="23" spans="1:9" ht="55.5" customHeight="1" x14ac:dyDescent="0.2">
      <c r="A23" s="28">
        <v>16</v>
      </c>
      <c r="B23" s="21" t="s">
        <v>61</v>
      </c>
      <c r="C23" s="28" t="s">
        <v>30</v>
      </c>
      <c r="D23" s="28" t="s">
        <v>29</v>
      </c>
      <c r="E23" s="60">
        <v>10</v>
      </c>
      <c r="F23" s="60">
        <v>20</v>
      </c>
      <c r="G23" s="60">
        <v>30</v>
      </c>
      <c r="H23" s="60">
        <v>100</v>
      </c>
      <c r="I23" s="60" t="s">
        <v>29</v>
      </c>
    </row>
    <row r="24" spans="1:9" ht="49.5" customHeight="1" x14ac:dyDescent="0.2">
      <c r="A24" s="28">
        <v>17</v>
      </c>
      <c r="B24" s="21" t="s">
        <v>47</v>
      </c>
      <c r="C24" s="28" t="s">
        <v>30</v>
      </c>
      <c r="D24" s="28" t="s">
        <v>29</v>
      </c>
      <c r="E24" s="60">
        <v>62</v>
      </c>
      <c r="F24" s="60">
        <v>64</v>
      </c>
      <c r="G24" s="60">
        <v>66</v>
      </c>
      <c r="H24" s="60">
        <v>100</v>
      </c>
      <c r="I24" s="60" t="s">
        <v>29</v>
      </c>
    </row>
    <row r="25" spans="1:9" ht="46.5" customHeight="1" x14ac:dyDescent="0.2">
      <c r="A25" s="28">
        <v>18</v>
      </c>
      <c r="B25" s="21" t="s">
        <v>62</v>
      </c>
      <c r="C25" s="28" t="s">
        <v>30</v>
      </c>
      <c r="D25" s="28" t="s">
        <v>29</v>
      </c>
      <c r="E25" s="60" t="s">
        <v>29</v>
      </c>
      <c r="F25" s="60" t="s">
        <v>29</v>
      </c>
      <c r="G25" s="60" t="s">
        <v>29</v>
      </c>
      <c r="H25" s="60">
        <v>2.67</v>
      </c>
      <c r="I25" s="60" t="s">
        <v>29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view="pageBreakPreview" topLeftCell="A25" zoomScale="50" zoomScaleNormal="100" zoomScaleSheetLayoutView="50" workbookViewId="0">
      <selection activeCell="Y34" sqref="Y34"/>
    </sheetView>
  </sheetViews>
  <sheetFormatPr defaultColWidth="9.140625" defaultRowHeight="42" customHeight="1" outlineLevelRow="1" x14ac:dyDescent="0.2"/>
  <cols>
    <col min="1" max="1" width="8.140625" customWidth="1"/>
    <col min="2" max="2" width="23.85546875" style="11" customWidth="1"/>
    <col min="3" max="3" width="19.7109375" style="6" customWidth="1"/>
    <col min="4" max="4" width="10.28515625" customWidth="1"/>
    <col min="5" max="5" width="18.5703125" style="3" customWidth="1"/>
    <col min="6" max="6" width="12.85546875" customWidth="1"/>
    <col min="7" max="7" width="13.85546875" customWidth="1"/>
    <col min="8" max="8" width="9.28515625" customWidth="1"/>
    <col min="9" max="9" width="8.85546875" customWidth="1"/>
    <col min="10" max="10" width="1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4.28515625" customWidth="1"/>
    <col min="17" max="17" width="13.710937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7" customWidth="1"/>
    <col min="31" max="31" width="16.42578125" bestFit="1" customWidth="1"/>
    <col min="32" max="32" width="22.28515625" customWidth="1"/>
    <col min="33" max="33" width="16.28515625" customWidth="1"/>
    <col min="34" max="34" width="14.7109375" bestFit="1" customWidth="1"/>
  </cols>
  <sheetData>
    <row r="1" spans="1:34" s="4" customFormat="1" ht="69" customHeight="1" x14ac:dyDescent="0.25">
      <c r="A1" s="33"/>
      <c r="B1" s="51"/>
      <c r="C1" s="52"/>
      <c r="D1" s="53"/>
      <c r="E1" s="34"/>
      <c r="F1" s="15"/>
      <c r="G1" s="15"/>
      <c r="H1" s="15"/>
      <c r="I1" s="15"/>
      <c r="J1" s="35"/>
      <c r="K1" s="16"/>
      <c r="L1" s="16"/>
      <c r="M1" s="16"/>
      <c r="N1" s="16"/>
      <c r="O1" s="12"/>
      <c r="P1" s="12"/>
      <c r="Q1" s="36"/>
      <c r="R1" s="12"/>
      <c r="S1" s="12"/>
      <c r="T1" s="12"/>
      <c r="U1" s="12"/>
      <c r="V1" s="12"/>
      <c r="W1" s="12"/>
      <c r="X1" s="12"/>
      <c r="Y1" s="14"/>
      <c r="Z1" s="12"/>
      <c r="AA1" s="209"/>
      <c r="AB1" s="209"/>
      <c r="AC1" s="209"/>
      <c r="AD1" s="209"/>
      <c r="AE1" s="15"/>
      <c r="AF1" s="15"/>
      <c r="AG1" s="15"/>
      <c r="AH1" s="15"/>
    </row>
    <row r="2" spans="1:34" s="4" customFormat="1" ht="116.25" customHeight="1" x14ac:dyDescent="0.25">
      <c r="A2" s="33"/>
      <c r="B2" s="51"/>
      <c r="C2" s="52"/>
      <c r="D2" s="53"/>
      <c r="E2" s="62"/>
      <c r="F2" s="38"/>
      <c r="G2" s="38"/>
      <c r="H2" s="38"/>
      <c r="I2" s="38"/>
      <c r="J2" s="155"/>
      <c r="K2" s="63"/>
      <c r="L2" s="63"/>
      <c r="M2" s="63"/>
      <c r="N2" s="63"/>
      <c r="O2" s="64"/>
      <c r="P2" s="64"/>
      <c r="Q2" s="65"/>
      <c r="R2" s="64"/>
      <c r="S2" s="64"/>
      <c r="T2" s="64"/>
      <c r="U2" s="64"/>
      <c r="V2" s="64"/>
      <c r="W2" s="64"/>
      <c r="X2" s="64"/>
      <c r="Y2" s="66"/>
      <c r="Z2" s="64"/>
      <c r="AA2" s="210" t="s">
        <v>175</v>
      </c>
      <c r="AB2" s="210"/>
      <c r="AC2" s="210"/>
      <c r="AD2" s="210"/>
      <c r="AE2" s="38"/>
      <c r="AF2" s="38"/>
      <c r="AG2" s="38"/>
      <c r="AH2" s="38"/>
    </row>
    <row r="3" spans="1:34" ht="78" customHeight="1" x14ac:dyDescent="0.35">
      <c r="A3" s="18"/>
      <c r="B3" s="214" t="s">
        <v>174</v>
      </c>
      <c r="C3" s="214"/>
      <c r="D3" s="214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64"/>
      <c r="AF3" s="64"/>
      <c r="AG3" s="64"/>
      <c r="AH3" s="64"/>
    </row>
    <row r="4" spans="1:34" ht="42" customHeight="1" x14ac:dyDescent="0.2">
      <c r="A4" s="213" t="s">
        <v>68</v>
      </c>
      <c r="B4" s="206" t="s">
        <v>16</v>
      </c>
      <c r="C4" s="206" t="s">
        <v>15</v>
      </c>
      <c r="D4" s="206" t="s">
        <v>20</v>
      </c>
      <c r="E4" s="216" t="s">
        <v>14</v>
      </c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7" t="s">
        <v>13</v>
      </c>
      <c r="AE4" s="64"/>
      <c r="AF4" s="64"/>
      <c r="AG4" s="64"/>
      <c r="AH4" s="64"/>
    </row>
    <row r="5" spans="1:34" ht="42" customHeight="1" x14ac:dyDescent="0.2">
      <c r="A5" s="213"/>
      <c r="B5" s="212"/>
      <c r="C5" s="206"/>
      <c r="D5" s="206"/>
      <c r="E5" s="211" t="s">
        <v>70</v>
      </c>
      <c r="F5" s="211"/>
      <c r="G5" s="211"/>
      <c r="H5" s="211"/>
      <c r="I5" s="211"/>
      <c r="J5" s="211" t="s">
        <v>71</v>
      </c>
      <c r="K5" s="211"/>
      <c r="L5" s="211"/>
      <c r="M5" s="211"/>
      <c r="N5" s="211"/>
      <c r="O5" s="211" t="s">
        <v>72</v>
      </c>
      <c r="P5" s="211"/>
      <c r="Q5" s="211"/>
      <c r="R5" s="211"/>
      <c r="S5" s="211"/>
      <c r="T5" s="211" t="s">
        <v>73</v>
      </c>
      <c r="U5" s="211"/>
      <c r="V5" s="211"/>
      <c r="W5" s="211"/>
      <c r="X5" s="211"/>
      <c r="Y5" s="211" t="s">
        <v>74</v>
      </c>
      <c r="Z5" s="211"/>
      <c r="AA5" s="211"/>
      <c r="AB5" s="211"/>
      <c r="AC5" s="211"/>
      <c r="AD5" s="217"/>
      <c r="AE5" s="64"/>
      <c r="AF5" s="64"/>
      <c r="AG5" s="64"/>
      <c r="AH5" s="64"/>
    </row>
    <row r="6" spans="1:34" ht="57.6" customHeight="1" x14ac:dyDescent="0.25">
      <c r="A6" s="213"/>
      <c r="B6" s="212"/>
      <c r="C6" s="206"/>
      <c r="D6" s="206"/>
      <c r="E6" s="134" t="s">
        <v>12</v>
      </c>
      <c r="F6" s="160" t="s">
        <v>21</v>
      </c>
      <c r="G6" s="160" t="s">
        <v>22</v>
      </c>
      <c r="H6" s="160" t="s">
        <v>11</v>
      </c>
      <c r="I6" s="160" t="s">
        <v>18</v>
      </c>
      <c r="J6" s="134" t="s">
        <v>12</v>
      </c>
      <c r="K6" s="160" t="s">
        <v>21</v>
      </c>
      <c r="L6" s="160" t="s">
        <v>22</v>
      </c>
      <c r="M6" s="160" t="s">
        <v>11</v>
      </c>
      <c r="N6" s="160" t="s">
        <v>69</v>
      </c>
      <c r="O6" s="134" t="s">
        <v>12</v>
      </c>
      <c r="P6" s="160" t="s">
        <v>21</v>
      </c>
      <c r="Q6" s="160" t="s">
        <v>22</v>
      </c>
      <c r="R6" s="160" t="s">
        <v>19</v>
      </c>
      <c r="S6" s="160" t="s">
        <v>18</v>
      </c>
      <c r="T6" s="134" t="s">
        <v>12</v>
      </c>
      <c r="U6" s="160" t="s">
        <v>21</v>
      </c>
      <c r="V6" s="160" t="s">
        <v>22</v>
      </c>
      <c r="W6" s="160" t="s">
        <v>19</v>
      </c>
      <c r="X6" s="160" t="s">
        <v>18</v>
      </c>
      <c r="Y6" s="134" t="s">
        <v>12</v>
      </c>
      <c r="Z6" s="160" t="s">
        <v>21</v>
      </c>
      <c r="AA6" s="160" t="s">
        <v>22</v>
      </c>
      <c r="AB6" s="160" t="s">
        <v>19</v>
      </c>
      <c r="AC6" s="160" t="s">
        <v>18</v>
      </c>
      <c r="AD6" s="217"/>
      <c r="AE6" s="54"/>
      <c r="AF6" s="54"/>
      <c r="AG6" s="54"/>
      <c r="AH6" s="54"/>
    </row>
    <row r="7" spans="1:34" s="8" customFormat="1" ht="25.15" customHeight="1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7">
        <v>21</v>
      </c>
      <c r="V7" s="37">
        <v>22</v>
      </c>
      <c r="W7" s="37">
        <v>23</v>
      </c>
      <c r="X7" s="37">
        <v>24</v>
      </c>
      <c r="Y7" s="37">
        <v>25</v>
      </c>
      <c r="Z7" s="37">
        <v>26</v>
      </c>
      <c r="AA7" s="37">
        <v>27</v>
      </c>
      <c r="AB7" s="37">
        <v>28</v>
      </c>
      <c r="AC7" s="37">
        <v>29</v>
      </c>
      <c r="AD7" s="37">
        <v>30</v>
      </c>
      <c r="AE7" s="54"/>
      <c r="AF7" s="54"/>
      <c r="AG7" s="54"/>
      <c r="AH7" s="54"/>
    </row>
    <row r="8" spans="1:34" s="9" customFormat="1" ht="43.15" customHeight="1" outlineLevel="1" x14ac:dyDescent="0.2">
      <c r="A8" s="208" t="s">
        <v>176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64"/>
      <c r="AF8" s="64"/>
      <c r="AG8" s="64"/>
      <c r="AH8" s="64"/>
    </row>
    <row r="9" spans="1:34" s="9" customFormat="1" ht="54" customHeight="1" outlineLevel="1" x14ac:dyDescent="0.2">
      <c r="A9" s="156" t="s">
        <v>54</v>
      </c>
      <c r="B9" s="222" t="s">
        <v>177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4"/>
      <c r="AE9" s="64"/>
      <c r="AF9" s="64"/>
      <c r="AG9" s="64"/>
      <c r="AH9" s="64"/>
    </row>
    <row r="10" spans="1:34" s="9" customFormat="1" ht="122.25" customHeight="1" outlineLevel="1" x14ac:dyDescent="0.2">
      <c r="A10" s="158" t="s">
        <v>1</v>
      </c>
      <c r="B10" s="139" t="s">
        <v>103</v>
      </c>
      <c r="C10" s="154" t="s">
        <v>10</v>
      </c>
      <c r="D10" s="140" t="s">
        <v>77</v>
      </c>
      <c r="E10" s="141">
        <f>SUM(F10:I10)</f>
        <v>9879</v>
      </c>
      <c r="F10" s="142">
        <f>'5. Перечень МРАД'!G9</f>
        <v>9879</v>
      </c>
      <c r="G10" s="142">
        <f>'5. Перечень МРАД'!H9</f>
        <v>0</v>
      </c>
      <c r="H10" s="143">
        <v>0</v>
      </c>
      <c r="I10" s="143">
        <v>0</v>
      </c>
      <c r="J10" s="141">
        <f>SUM(K10:N10)</f>
        <v>0</v>
      </c>
      <c r="K10" s="142">
        <f>'5. Перечень МРАД'!J9</f>
        <v>0</v>
      </c>
      <c r="L10" s="142">
        <f>'5. Перечень МРАД'!K9</f>
        <v>0</v>
      </c>
      <c r="M10" s="143">
        <v>0</v>
      </c>
      <c r="N10" s="143">
        <v>0</v>
      </c>
      <c r="O10" s="141">
        <f>SUM(P10:S10)</f>
        <v>14620</v>
      </c>
      <c r="P10" s="142">
        <f>'5. Перечень МРАД'!M9</f>
        <v>14620</v>
      </c>
      <c r="Q10" s="142">
        <f>'5. Перечень МРАД'!N9</f>
        <v>0</v>
      </c>
      <c r="R10" s="143">
        <v>0</v>
      </c>
      <c r="S10" s="143">
        <v>0</v>
      </c>
      <c r="T10" s="141">
        <f>SUM(U10:X10)</f>
        <v>0</v>
      </c>
      <c r="U10" s="142">
        <f>'5. Перечень МРАД'!P9</f>
        <v>0</v>
      </c>
      <c r="V10" s="142">
        <f>'5. Перечень МРАД'!Q9</f>
        <v>0</v>
      </c>
      <c r="W10" s="143">
        <v>0</v>
      </c>
      <c r="X10" s="143">
        <v>0</v>
      </c>
      <c r="Y10" s="141">
        <f>SUM(Z10:AC10)</f>
        <v>0</v>
      </c>
      <c r="Z10" s="142">
        <f>'5. Перечень МРАД'!S9</f>
        <v>0</v>
      </c>
      <c r="AA10" s="142">
        <f>'5. Перечень МРАД'!T9</f>
        <v>0</v>
      </c>
      <c r="AB10" s="143">
        <v>0</v>
      </c>
      <c r="AC10" s="143">
        <v>0</v>
      </c>
      <c r="AD10" s="138">
        <f>E10+J10+O10+T10+Y10</f>
        <v>24499</v>
      </c>
      <c r="AE10" s="64"/>
      <c r="AF10" s="64"/>
      <c r="AG10" s="64"/>
      <c r="AH10" s="64"/>
    </row>
    <row r="11" spans="1:34" ht="109.5" customHeight="1" outlineLevel="1" x14ac:dyDescent="0.2">
      <c r="A11" s="158" t="s">
        <v>3</v>
      </c>
      <c r="B11" s="139" t="s">
        <v>102</v>
      </c>
      <c r="C11" s="154" t="s">
        <v>10</v>
      </c>
      <c r="D11" s="140">
        <v>2026</v>
      </c>
      <c r="E11" s="141">
        <f>SUM(F11:I11)</f>
        <v>3406</v>
      </c>
      <c r="F11" s="144">
        <f>'5. Перечень МРАД'!G14</f>
        <v>3406</v>
      </c>
      <c r="G11" s="144">
        <f>'5. Перечень МРАД'!H14</f>
        <v>0</v>
      </c>
      <c r="H11" s="144">
        <v>0</v>
      </c>
      <c r="I11" s="142">
        <v>0</v>
      </c>
      <c r="J11" s="141">
        <f>SUM(K11:N11)</f>
        <v>0</v>
      </c>
      <c r="K11" s="144">
        <f>'5. Перечень МРАД'!J14</f>
        <v>0</v>
      </c>
      <c r="L11" s="144">
        <f>'5. Перечень МРАД'!K14</f>
        <v>0</v>
      </c>
      <c r="M11" s="144">
        <v>0</v>
      </c>
      <c r="N11" s="142">
        <v>0</v>
      </c>
      <c r="O11" s="141">
        <f>SUM(P11:S11)</f>
        <v>0</v>
      </c>
      <c r="P11" s="144">
        <f>'5. Перечень МРАД'!M14</f>
        <v>0</v>
      </c>
      <c r="Q11" s="144">
        <f>'5. Перечень МРАД'!N14</f>
        <v>0</v>
      </c>
      <c r="R11" s="144">
        <v>0</v>
      </c>
      <c r="S11" s="142">
        <v>0</v>
      </c>
      <c r="T11" s="141">
        <f>SUM(U11:X11)</f>
        <v>0</v>
      </c>
      <c r="U11" s="137">
        <f>'5. Перечень МРАД'!P14</f>
        <v>0</v>
      </c>
      <c r="V11" s="137">
        <f>'5. Перечень МРАД'!Q14</f>
        <v>0</v>
      </c>
      <c r="W11" s="137">
        <v>0</v>
      </c>
      <c r="X11" s="137">
        <v>0</v>
      </c>
      <c r="Y11" s="141">
        <f>SUM(Z11:AC11)</f>
        <v>0</v>
      </c>
      <c r="Z11" s="137">
        <f>'5. Перечень МРАД'!S14</f>
        <v>0</v>
      </c>
      <c r="AA11" s="137">
        <f>'5. Перечень МРАД'!T14</f>
        <v>0</v>
      </c>
      <c r="AB11" s="137">
        <v>0</v>
      </c>
      <c r="AC11" s="137">
        <v>0</v>
      </c>
      <c r="AD11" s="138">
        <f>E11+J11+O11+T11+Y11</f>
        <v>3406</v>
      </c>
      <c r="AE11" s="64"/>
      <c r="AF11" s="64"/>
      <c r="AG11" s="64"/>
      <c r="AH11" s="64"/>
    </row>
    <row r="12" spans="1:34" ht="109.5" customHeight="1" outlineLevel="1" x14ac:dyDescent="0.2">
      <c r="A12" s="158" t="s">
        <v>5</v>
      </c>
      <c r="B12" s="146" t="s">
        <v>162</v>
      </c>
      <c r="C12" s="154" t="s">
        <v>10</v>
      </c>
      <c r="D12" s="140">
        <v>2028</v>
      </c>
      <c r="E12" s="141">
        <f>SUM(F12:I12)</f>
        <v>0</v>
      </c>
      <c r="F12" s="144">
        <f>'5. Перечень МРАД'!G16</f>
        <v>0</v>
      </c>
      <c r="G12" s="144">
        <f>'5. Перечень МРАД'!H16</f>
        <v>0</v>
      </c>
      <c r="H12" s="144">
        <v>0</v>
      </c>
      <c r="I12" s="142">
        <v>0</v>
      </c>
      <c r="J12" s="141">
        <f>SUM(K12:N12)</f>
        <v>0</v>
      </c>
      <c r="K12" s="144">
        <f>'5. Перечень МРАД'!J16</f>
        <v>0</v>
      </c>
      <c r="L12" s="144">
        <f>'5. Перечень МРАД'!K16</f>
        <v>0</v>
      </c>
      <c r="M12" s="144">
        <v>0</v>
      </c>
      <c r="N12" s="142">
        <v>0</v>
      </c>
      <c r="O12" s="141">
        <f>SUM(P12:S12)</f>
        <v>29103</v>
      </c>
      <c r="P12" s="144">
        <f>'5. Перечень МРАД'!M16</f>
        <v>29103</v>
      </c>
      <c r="Q12" s="144">
        <f>'5. Перечень МРАД'!N16</f>
        <v>0</v>
      </c>
      <c r="R12" s="144">
        <v>0</v>
      </c>
      <c r="S12" s="142">
        <v>0</v>
      </c>
      <c r="T12" s="141">
        <f>SUM(U12:X12)</f>
        <v>0</v>
      </c>
      <c r="U12" s="137">
        <f>'5. Перечень МРАД'!P16</f>
        <v>0</v>
      </c>
      <c r="V12" s="137">
        <f>'5. Перечень МРАД'!Q16</f>
        <v>0</v>
      </c>
      <c r="W12" s="137">
        <v>0</v>
      </c>
      <c r="X12" s="137">
        <v>0</v>
      </c>
      <c r="Y12" s="141">
        <f>SUM(Z12:AC12)</f>
        <v>0</v>
      </c>
      <c r="Z12" s="137">
        <f>'5. Перечень МРАД'!S16</f>
        <v>0</v>
      </c>
      <c r="AA12" s="137">
        <f>'5. Перечень МРАД'!T16</f>
        <v>0</v>
      </c>
      <c r="AB12" s="137">
        <v>0</v>
      </c>
      <c r="AC12" s="137">
        <v>0</v>
      </c>
      <c r="AD12" s="138">
        <f>E12+J12+O12+T12+Y12</f>
        <v>29103</v>
      </c>
      <c r="AE12" s="64"/>
      <c r="AF12" s="64"/>
      <c r="AG12" s="64"/>
      <c r="AH12" s="64"/>
    </row>
    <row r="13" spans="1:34" ht="62.25" customHeight="1" outlineLevel="1" x14ac:dyDescent="0.2">
      <c r="A13" s="145"/>
      <c r="B13" s="192" t="s">
        <v>238</v>
      </c>
      <c r="C13" s="154"/>
      <c r="D13" s="140"/>
      <c r="E13" s="257">
        <f>SUM(E10:E12)</f>
        <v>13285</v>
      </c>
      <c r="F13" s="144">
        <f>SUM(F10:F12)</f>
        <v>13285</v>
      </c>
      <c r="G13" s="144">
        <f t="shared" ref="G13:J13" si="0">SUM(G10:G12)</f>
        <v>0</v>
      </c>
      <c r="H13" s="144">
        <f t="shared" si="0"/>
        <v>0</v>
      </c>
      <c r="I13" s="144">
        <f t="shared" si="0"/>
        <v>0</v>
      </c>
      <c r="J13" s="257">
        <f t="shared" si="0"/>
        <v>0</v>
      </c>
      <c r="K13" s="144">
        <f t="shared" ref="K13" si="1">SUM(K10:K12)</f>
        <v>0</v>
      </c>
      <c r="L13" s="144">
        <f t="shared" ref="L13" si="2">SUM(L10:L12)</f>
        <v>0</v>
      </c>
      <c r="M13" s="144">
        <f t="shared" ref="M13" si="3">SUM(M10:M12)</f>
        <v>0</v>
      </c>
      <c r="N13" s="144">
        <f t="shared" ref="N13" si="4">SUM(N10:N12)</f>
        <v>0</v>
      </c>
      <c r="O13" s="257">
        <f t="shared" ref="O13" si="5">SUM(O10:O12)</f>
        <v>43723</v>
      </c>
      <c r="P13" s="144">
        <f t="shared" ref="P13" si="6">SUM(P10:P12)</f>
        <v>43723</v>
      </c>
      <c r="Q13" s="144">
        <f t="shared" ref="Q13" si="7">SUM(Q10:Q12)</f>
        <v>0</v>
      </c>
      <c r="R13" s="144">
        <f t="shared" ref="R13" si="8">SUM(R10:R12)</f>
        <v>0</v>
      </c>
      <c r="S13" s="144">
        <f t="shared" ref="S13" si="9">SUM(S10:S12)</f>
        <v>0</v>
      </c>
      <c r="T13" s="257">
        <f t="shared" ref="T13" si="10">SUM(T10:T12)</f>
        <v>0</v>
      </c>
      <c r="U13" s="144">
        <f t="shared" ref="U13" si="11">SUM(U10:U12)</f>
        <v>0</v>
      </c>
      <c r="V13" s="144">
        <f t="shared" ref="V13" si="12">SUM(V10:V12)</f>
        <v>0</v>
      </c>
      <c r="W13" s="144">
        <f t="shared" ref="W13" si="13">SUM(W10:W12)</f>
        <v>0</v>
      </c>
      <c r="X13" s="144">
        <f t="shared" ref="X13" si="14">SUM(X10:X12)</f>
        <v>0</v>
      </c>
      <c r="Y13" s="257">
        <f t="shared" ref="Y13" si="15">SUM(Y10:Y12)</f>
        <v>0</v>
      </c>
      <c r="Z13" s="144">
        <f t="shared" ref="Z13" si="16">SUM(Z10:Z12)</f>
        <v>0</v>
      </c>
      <c r="AA13" s="144">
        <f t="shared" ref="AA13" si="17">SUM(AA10:AA12)</f>
        <v>0</v>
      </c>
      <c r="AB13" s="144">
        <f t="shared" ref="AB13" si="18">SUM(AB10:AB12)</f>
        <v>0</v>
      </c>
      <c r="AC13" s="144">
        <f t="shared" ref="AC13" si="19">SUM(AC10:AC12)</f>
        <v>0</v>
      </c>
      <c r="AD13" s="138">
        <f>SUM(AD10:AD12)</f>
        <v>57008</v>
      </c>
      <c r="AE13" s="64"/>
      <c r="AF13" s="64"/>
      <c r="AG13" s="64"/>
      <c r="AH13" s="64"/>
    </row>
    <row r="14" spans="1:34" ht="49.5" customHeight="1" outlineLevel="1" x14ac:dyDescent="0.2">
      <c r="A14" s="145">
        <v>2</v>
      </c>
      <c r="B14" s="222" t="s">
        <v>181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4"/>
      <c r="AE14" s="64"/>
      <c r="AF14" s="64"/>
      <c r="AG14" s="64"/>
      <c r="AH14" s="64"/>
    </row>
    <row r="15" spans="1:34" ht="142.5" customHeight="1" outlineLevel="1" x14ac:dyDescent="0.2">
      <c r="A15" s="145" t="s">
        <v>2</v>
      </c>
      <c r="B15" s="136" t="s">
        <v>86</v>
      </c>
      <c r="C15" s="157" t="s">
        <v>10</v>
      </c>
      <c r="D15" s="140" t="s">
        <v>76</v>
      </c>
      <c r="E15" s="138">
        <f t="shared" ref="E15:E20" si="20">SUM(F15:I15)</f>
        <v>0</v>
      </c>
      <c r="F15" s="144">
        <f>'5. Перечень МРАД'!G19</f>
        <v>0</v>
      </c>
      <c r="G15" s="144">
        <f>'5. Перечень МРАД'!H19</f>
        <v>0</v>
      </c>
      <c r="H15" s="144">
        <v>0</v>
      </c>
      <c r="I15" s="142">
        <v>0</v>
      </c>
      <c r="J15" s="138">
        <f t="shared" ref="J15:J20" si="21">SUM(K15:N15)</f>
        <v>0</v>
      </c>
      <c r="K15" s="144">
        <f>'5. Перечень МРАД'!J19</f>
        <v>0</v>
      </c>
      <c r="L15" s="144">
        <f>'5. Перечень МРАД'!K19</f>
        <v>0</v>
      </c>
      <c r="M15" s="144">
        <v>0</v>
      </c>
      <c r="N15" s="142">
        <v>0</v>
      </c>
      <c r="O15" s="138">
        <f t="shared" ref="O15:O32" si="22">SUM(P15:S15)</f>
        <v>303715</v>
      </c>
      <c r="P15" s="144">
        <f>'5. Перечень МРАД'!M19</f>
        <v>21869</v>
      </c>
      <c r="Q15" s="144">
        <f>'5. Перечень МРАД'!N19</f>
        <v>281846</v>
      </c>
      <c r="R15" s="144">
        <v>0</v>
      </c>
      <c r="S15" s="142">
        <v>0</v>
      </c>
      <c r="T15" s="138">
        <f t="shared" ref="T15:T32" si="23">SUM(U15:X15)</f>
        <v>220827</v>
      </c>
      <c r="U15" s="137">
        <f>'5. Перечень МРАД'!P19</f>
        <v>15899</v>
      </c>
      <c r="V15" s="137">
        <f>'5. Перечень МРАД'!Q19</f>
        <v>204928</v>
      </c>
      <c r="W15" s="137">
        <v>0</v>
      </c>
      <c r="X15" s="137">
        <v>0</v>
      </c>
      <c r="Y15" s="138">
        <f t="shared" ref="Y15:Y32" si="24">SUM(Z15:AC15)</f>
        <v>515262</v>
      </c>
      <c r="Z15" s="137">
        <f>'5. Перечень МРАД'!S19</f>
        <v>37099</v>
      </c>
      <c r="AA15" s="137">
        <f>'5. Перечень МРАД'!T19</f>
        <v>478163</v>
      </c>
      <c r="AB15" s="137">
        <v>0</v>
      </c>
      <c r="AC15" s="137">
        <v>0</v>
      </c>
      <c r="AD15" s="138">
        <f t="shared" ref="AD15:AD20" si="25">E15+J15+O15+T15+Y15</f>
        <v>1039804</v>
      </c>
      <c r="AE15" s="64"/>
      <c r="AF15" s="64"/>
      <c r="AG15" s="64"/>
      <c r="AH15" s="64"/>
    </row>
    <row r="16" spans="1:34" ht="119.25" customHeight="1" outlineLevel="1" x14ac:dyDescent="0.2">
      <c r="A16" s="145" t="s">
        <v>80</v>
      </c>
      <c r="B16" s="146" t="s">
        <v>89</v>
      </c>
      <c r="C16" s="157" t="s">
        <v>10</v>
      </c>
      <c r="D16" s="140" t="s">
        <v>76</v>
      </c>
      <c r="E16" s="138">
        <f t="shared" si="20"/>
        <v>0</v>
      </c>
      <c r="F16" s="144">
        <f>'5. Перечень МРАД'!G25</f>
        <v>0</v>
      </c>
      <c r="G16" s="144">
        <f>'5. Перечень МРАД'!H25</f>
        <v>0</v>
      </c>
      <c r="H16" s="144">
        <v>0</v>
      </c>
      <c r="I16" s="142">
        <v>0</v>
      </c>
      <c r="J16" s="138">
        <f t="shared" si="21"/>
        <v>0</v>
      </c>
      <c r="K16" s="144">
        <f>'5. Перечень МРАД'!J25</f>
        <v>0</v>
      </c>
      <c r="L16" s="144">
        <f>'5. Перечень МРАД'!K25</f>
        <v>0</v>
      </c>
      <c r="M16" s="144">
        <v>0</v>
      </c>
      <c r="N16" s="142">
        <v>0</v>
      </c>
      <c r="O16" s="138">
        <f t="shared" ref="O16" si="26">SUM(P16:S16)</f>
        <v>6501</v>
      </c>
      <c r="P16" s="144">
        <f>'5. Перечень МРАД'!M25</f>
        <v>6501</v>
      </c>
      <c r="Q16" s="144">
        <f>'5. Перечень МРАД'!N25</f>
        <v>0</v>
      </c>
      <c r="R16" s="144">
        <v>0</v>
      </c>
      <c r="S16" s="142">
        <v>0</v>
      </c>
      <c r="T16" s="138">
        <f t="shared" ref="T16" si="27">SUM(U16:X16)</f>
        <v>4262</v>
      </c>
      <c r="U16" s="137">
        <f>'5. Перечень МРАД'!P25</f>
        <v>4262</v>
      </c>
      <c r="V16" s="137">
        <f>'5. Перечень МРАД'!Q25</f>
        <v>0</v>
      </c>
      <c r="W16" s="137">
        <v>0</v>
      </c>
      <c r="X16" s="137">
        <v>0</v>
      </c>
      <c r="Y16" s="138">
        <f t="shared" ref="Y16" si="28">SUM(Z16:AC16)</f>
        <v>9945</v>
      </c>
      <c r="Z16" s="137">
        <f>'5. Перечень МРАД'!S25</f>
        <v>9945</v>
      </c>
      <c r="AA16" s="137">
        <f>'5. Перечень МРАД'!T25</f>
        <v>0</v>
      </c>
      <c r="AB16" s="137">
        <v>0</v>
      </c>
      <c r="AC16" s="137">
        <v>0</v>
      </c>
      <c r="AD16" s="138">
        <f t="shared" si="25"/>
        <v>20708</v>
      </c>
      <c r="AE16" s="64"/>
      <c r="AF16" s="64"/>
      <c r="AG16" s="64"/>
      <c r="AH16" s="64"/>
    </row>
    <row r="17" spans="1:34" ht="135" customHeight="1" outlineLevel="1" x14ac:dyDescent="0.2">
      <c r="A17" s="145" t="s">
        <v>81</v>
      </c>
      <c r="B17" s="147" t="s">
        <v>91</v>
      </c>
      <c r="C17" s="157" t="s">
        <v>10</v>
      </c>
      <c r="D17" s="140">
        <v>2028</v>
      </c>
      <c r="E17" s="138">
        <f t="shared" si="20"/>
        <v>0</v>
      </c>
      <c r="F17" s="144">
        <f>'5. Перечень МРАД'!G31</f>
        <v>0</v>
      </c>
      <c r="G17" s="144">
        <f>'5. Перечень МРАД'!H31</f>
        <v>0</v>
      </c>
      <c r="H17" s="144">
        <v>0</v>
      </c>
      <c r="I17" s="142">
        <v>0</v>
      </c>
      <c r="J17" s="138">
        <f t="shared" si="21"/>
        <v>0</v>
      </c>
      <c r="K17" s="144">
        <f>'5. Перечень МРАД'!J31</f>
        <v>0</v>
      </c>
      <c r="L17" s="144">
        <f>'5. Перечень МРАД'!K31</f>
        <v>0</v>
      </c>
      <c r="M17" s="144">
        <v>0</v>
      </c>
      <c r="N17" s="142">
        <v>0</v>
      </c>
      <c r="O17" s="138">
        <f>SUM(P17:S17)</f>
        <v>181308</v>
      </c>
      <c r="P17" s="144">
        <f>'5. Перечень МРАД'!M31</f>
        <v>5439</v>
      </c>
      <c r="Q17" s="144">
        <f>'5. Перечень МРАД'!N31</f>
        <v>175869</v>
      </c>
      <c r="R17" s="144">
        <v>0</v>
      </c>
      <c r="S17" s="142">
        <v>0</v>
      </c>
      <c r="T17" s="138">
        <f>SUM(U17:X17)</f>
        <v>0</v>
      </c>
      <c r="U17" s="137">
        <f>'5. Перечень МРАД'!P31</f>
        <v>0</v>
      </c>
      <c r="V17" s="137">
        <f>'5. Перечень МРАД'!Q31</f>
        <v>0</v>
      </c>
      <c r="W17" s="137">
        <v>0</v>
      </c>
      <c r="X17" s="137">
        <v>0</v>
      </c>
      <c r="Y17" s="138">
        <f t="shared" si="24"/>
        <v>0</v>
      </c>
      <c r="Z17" s="137">
        <f>'5. Перечень МРАД'!S31</f>
        <v>0</v>
      </c>
      <c r="AA17" s="137">
        <f>'5. Перечень МРАД'!T31</f>
        <v>0</v>
      </c>
      <c r="AB17" s="137">
        <v>0</v>
      </c>
      <c r="AC17" s="137">
        <v>0</v>
      </c>
      <c r="AD17" s="138">
        <f t="shared" si="25"/>
        <v>181308</v>
      </c>
      <c r="AE17" s="64"/>
      <c r="AF17" s="64"/>
      <c r="AG17" s="64"/>
      <c r="AH17" s="64"/>
    </row>
    <row r="18" spans="1:34" ht="123" customHeight="1" outlineLevel="1" x14ac:dyDescent="0.2">
      <c r="A18" s="158" t="s">
        <v>82</v>
      </c>
      <c r="B18" s="139" t="s">
        <v>90</v>
      </c>
      <c r="C18" s="157" t="s">
        <v>10</v>
      </c>
      <c r="D18" s="140">
        <v>2028</v>
      </c>
      <c r="E18" s="138">
        <f t="shared" si="20"/>
        <v>0</v>
      </c>
      <c r="F18" s="144">
        <f>'5. Перечень МРАД'!G33</f>
        <v>0</v>
      </c>
      <c r="G18" s="144">
        <f>'5. Перечень МРАД'!H33</f>
        <v>0</v>
      </c>
      <c r="H18" s="144">
        <v>0</v>
      </c>
      <c r="I18" s="142">
        <v>0</v>
      </c>
      <c r="J18" s="138">
        <f t="shared" si="21"/>
        <v>0</v>
      </c>
      <c r="K18" s="144">
        <f>'5. Перечень МРАД'!J33</f>
        <v>0</v>
      </c>
      <c r="L18" s="144">
        <f>'5. Перечень МРАД'!K33</f>
        <v>0</v>
      </c>
      <c r="M18" s="144">
        <v>0</v>
      </c>
      <c r="N18" s="142">
        <v>0</v>
      </c>
      <c r="O18" s="138">
        <f>SUM(P18:S18)</f>
        <v>3880</v>
      </c>
      <c r="P18" s="144">
        <f>'5. Перечень МРАД'!M33</f>
        <v>3880</v>
      </c>
      <c r="Q18" s="144">
        <f>'5. Перечень МРАД'!N33</f>
        <v>0</v>
      </c>
      <c r="R18" s="144">
        <v>0</v>
      </c>
      <c r="S18" s="142">
        <v>0</v>
      </c>
      <c r="T18" s="138">
        <f>SUM(U18:X18)</f>
        <v>0</v>
      </c>
      <c r="U18" s="137">
        <f>'5. Перечень МРАД'!P33</f>
        <v>0</v>
      </c>
      <c r="V18" s="137">
        <f>'5. Перечень МРАД'!Q33</f>
        <v>0</v>
      </c>
      <c r="W18" s="137">
        <v>0</v>
      </c>
      <c r="X18" s="137">
        <v>0</v>
      </c>
      <c r="Y18" s="138">
        <f t="shared" ref="Y18" si="29">SUM(Z18:AC18)</f>
        <v>0</v>
      </c>
      <c r="Z18" s="137">
        <f>'5. Перечень МРАД'!S33</f>
        <v>0</v>
      </c>
      <c r="AA18" s="137">
        <f>'5. Перечень МРАД'!T33</f>
        <v>0</v>
      </c>
      <c r="AB18" s="137">
        <v>0</v>
      </c>
      <c r="AC18" s="137">
        <v>0</v>
      </c>
      <c r="AD18" s="138">
        <f t="shared" si="25"/>
        <v>3880</v>
      </c>
      <c r="AE18" s="64"/>
      <c r="AF18" s="64"/>
      <c r="AG18" s="64"/>
      <c r="AH18" s="64"/>
    </row>
    <row r="19" spans="1:34" ht="142.5" customHeight="1" outlineLevel="1" x14ac:dyDescent="0.2">
      <c r="A19" s="145" t="s">
        <v>83</v>
      </c>
      <c r="B19" s="139" t="s">
        <v>123</v>
      </c>
      <c r="C19" s="154" t="s">
        <v>9</v>
      </c>
      <c r="D19" s="140" t="s">
        <v>124</v>
      </c>
      <c r="E19" s="138">
        <f t="shared" si="20"/>
        <v>0</v>
      </c>
      <c r="F19" s="144">
        <f>'5. Перечень МРАД'!G35</f>
        <v>0</v>
      </c>
      <c r="G19" s="144">
        <f>'5. Перечень МРАД'!H35</f>
        <v>0</v>
      </c>
      <c r="H19" s="144">
        <v>0</v>
      </c>
      <c r="I19" s="142">
        <v>0</v>
      </c>
      <c r="J19" s="138">
        <f t="shared" si="21"/>
        <v>0</v>
      </c>
      <c r="K19" s="144">
        <f>'5. Перечень МРАД'!J35</f>
        <v>0</v>
      </c>
      <c r="L19" s="144">
        <f>'5. Перечень МРАД'!K35</f>
        <v>0</v>
      </c>
      <c r="M19" s="144">
        <v>0</v>
      </c>
      <c r="N19" s="142">
        <v>0</v>
      </c>
      <c r="O19" s="138">
        <f t="shared" si="22"/>
        <v>543936</v>
      </c>
      <c r="P19" s="144">
        <f>'5. Перечень МРАД'!M35</f>
        <v>17627</v>
      </c>
      <c r="Q19" s="144">
        <f>'5. Перечень МРАД'!N35</f>
        <v>526309</v>
      </c>
      <c r="R19" s="144">
        <v>0</v>
      </c>
      <c r="S19" s="142">
        <v>0</v>
      </c>
      <c r="T19" s="138">
        <f t="shared" si="23"/>
        <v>511258</v>
      </c>
      <c r="U19" s="137">
        <f>'5. Перечень МРАД'!P35</f>
        <v>18391</v>
      </c>
      <c r="V19" s="137">
        <f>'5. Перечень МРАД'!Q35</f>
        <v>492867</v>
      </c>
      <c r="W19" s="137">
        <v>0</v>
      </c>
      <c r="X19" s="137">
        <v>0</v>
      </c>
      <c r="Y19" s="138">
        <f t="shared" si="24"/>
        <v>0</v>
      </c>
      <c r="Z19" s="137">
        <f>'5. Перечень МРАД'!S35</f>
        <v>0</v>
      </c>
      <c r="AA19" s="137">
        <f>'5. Перечень МРАД'!T35</f>
        <v>0</v>
      </c>
      <c r="AB19" s="137">
        <v>0</v>
      </c>
      <c r="AC19" s="137">
        <v>0</v>
      </c>
      <c r="AD19" s="138">
        <f t="shared" si="25"/>
        <v>1055194</v>
      </c>
      <c r="AE19" s="64"/>
      <c r="AF19" s="64"/>
      <c r="AG19" s="64"/>
      <c r="AH19" s="64"/>
    </row>
    <row r="20" spans="1:34" ht="142.5" customHeight="1" outlineLevel="1" x14ac:dyDescent="0.2">
      <c r="A20" s="145" t="s">
        <v>84</v>
      </c>
      <c r="B20" s="136" t="s">
        <v>163</v>
      </c>
      <c r="C20" s="154" t="s">
        <v>9</v>
      </c>
      <c r="D20" s="140" t="s">
        <v>124</v>
      </c>
      <c r="E20" s="138">
        <f t="shared" si="20"/>
        <v>0</v>
      </c>
      <c r="F20" s="144">
        <f>'5. Перечень МРАД'!G38</f>
        <v>0</v>
      </c>
      <c r="G20" s="144">
        <f>'5. Перечень МРАД'!H38</f>
        <v>0</v>
      </c>
      <c r="H20" s="144">
        <v>0</v>
      </c>
      <c r="I20" s="142">
        <v>0</v>
      </c>
      <c r="J20" s="138">
        <f t="shared" si="21"/>
        <v>0</v>
      </c>
      <c r="K20" s="144">
        <f>'5. Перечень МРАД'!J38</f>
        <v>0</v>
      </c>
      <c r="L20" s="144">
        <f>'5. Перечень МРАД'!K38</f>
        <v>0</v>
      </c>
      <c r="M20" s="144">
        <v>0</v>
      </c>
      <c r="N20" s="142">
        <v>0</v>
      </c>
      <c r="O20" s="138">
        <f t="shared" ref="O20" si="30">SUM(P20:S20)</f>
        <v>10499</v>
      </c>
      <c r="P20" s="144">
        <f>'5. Перечень МРАД'!M38</f>
        <v>10499</v>
      </c>
      <c r="Q20" s="144">
        <f>'5. Перечень МРАД'!N38</f>
        <v>0</v>
      </c>
      <c r="R20" s="144">
        <v>0</v>
      </c>
      <c r="S20" s="142">
        <v>0</v>
      </c>
      <c r="T20" s="138">
        <f t="shared" ref="T20" si="31">SUM(U20:X20)</f>
        <v>9868</v>
      </c>
      <c r="U20" s="137">
        <f>'5. Перечень МРАД'!P38</f>
        <v>9868</v>
      </c>
      <c r="V20" s="137">
        <f>'5. Перечень МРАД'!Q38</f>
        <v>0</v>
      </c>
      <c r="W20" s="137">
        <v>0</v>
      </c>
      <c r="X20" s="137">
        <v>0</v>
      </c>
      <c r="Y20" s="138">
        <f t="shared" ref="Y20" si="32">SUM(Z20:AC20)</f>
        <v>0</v>
      </c>
      <c r="Z20" s="137">
        <f>'5. Перечень МРАД'!S38</f>
        <v>0</v>
      </c>
      <c r="AA20" s="137">
        <f>'5. Перечень МРАД'!T38</f>
        <v>0</v>
      </c>
      <c r="AB20" s="137">
        <v>0</v>
      </c>
      <c r="AC20" s="137">
        <v>0</v>
      </c>
      <c r="AD20" s="138">
        <f t="shared" si="25"/>
        <v>20367</v>
      </c>
      <c r="AE20" s="64"/>
      <c r="AF20" s="64"/>
      <c r="AG20" s="64"/>
      <c r="AH20" s="64"/>
    </row>
    <row r="21" spans="1:34" ht="77.25" customHeight="1" outlineLevel="1" x14ac:dyDescent="0.2">
      <c r="A21" s="145"/>
      <c r="B21" s="192" t="s">
        <v>239</v>
      </c>
      <c r="C21" s="154"/>
      <c r="D21" s="140"/>
      <c r="E21" s="257">
        <f>SUM(E15:E20)</f>
        <v>0</v>
      </c>
      <c r="F21" s="144">
        <f>SUM(F15:F20)</f>
        <v>0</v>
      </c>
      <c r="G21" s="144">
        <f t="shared" ref="G21:AC21" si="33">SUM(G15:G20)</f>
        <v>0</v>
      </c>
      <c r="H21" s="144">
        <f t="shared" si="33"/>
        <v>0</v>
      </c>
      <c r="I21" s="144">
        <f t="shared" si="33"/>
        <v>0</v>
      </c>
      <c r="J21" s="257">
        <f t="shared" si="33"/>
        <v>0</v>
      </c>
      <c r="K21" s="144">
        <f t="shared" si="33"/>
        <v>0</v>
      </c>
      <c r="L21" s="144">
        <f t="shared" si="33"/>
        <v>0</v>
      </c>
      <c r="M21" s="144">
        <f t="shared" si="33"/>
        <v>0</v>
      </c>
      <c r="N21" s="144">
        <f t="shared" si="33"/>
        <v>0</v>
      </c>
      <c r="O21" s="257">
        <f t="shared" si="33"/>
        <v>1049839</v>
      </c>
      <c r="P21" s="144">
        <f t="shared" si="33"/>
        <v>65815</v>
      </c>
      <c r="Q21" s="144">
        <f t="shared" si="33"/>
        <v>984024</v>
      </c>
      <c r="R21" s="144">
        <f t="shared" si="33"/>
        <v>0</v>
      </c>
      <c r="S21" s="144">
        <f t="shared" si="33"/>
        <v>0</v>
      </c>
      <c r="T21" s="257">
        <f t="shared" si="33"/>
        <v>746215</v>
      </c>
      <c r="U21" s="144">
        <f t="shared" si="33"/>
        <v>48420</v>
      </c>
      <c r="V21" s="144">
        <f t="shared" si="33"/>
        <v>697795</v>
      </c>
      <c r="W21" s="144">
        <f t="shared" si="33"/>
        <v>0</v>
      </c>
      <c r="X21" s="144">
        <f t="shared" si="33"/>
        <v>0</v>
      </c>
      <c r="Y21" s="257">
        <f t="shared" si="33"/>
        <v>525207</v>
      </c>
      <c r="Z21" s="144">
        <f t="shared" si="33"/>
        <v>47044</v>
      </c>
      <c r="AA21" s="144">
        <f t="shared" si="33"/>
        <v>478163</v>
      </c>
      <c r="AB21" s="144">
        <f t="shared" si="33"/>
        <v>0</v>
      </c>
      <c r="AC21" s="144">
        <f t="shared" si="33"/>
        <v>0</v>
      </c>
      <c r="AD21" s="138">
        <f>+SUM(AD15:AD20)</f>
        <v>2321261</v>
      </c>
      <c r="AE21" s="64"/>
      <c r="AF21" s="64"/>
      <c r="AG21" s="64"/>
      <c r="AH21" s="64"/>
    </row>
    <row r="22" spans="1:34" ht="57" customHeight="1" outlineLevel="1" x14ac:dyDescent="0.2">
      <c r="A22" s="158">
        <v>3</v>
      </c>
      <c r="B22" s="222" t="s">
        <v>182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4"/>
      <c r="AE22" s="64"/>
      <c r="AF22" s="64"/>
      <c r="AG22" s="64"/>
      <c r="AH22" s="64"/>
    </row>
    <row r="23" spans="1:34" ht="134.25" customHeight="1" outlineLevel="1" x14ac:dyDescent="0.2">
      <c r="A23" s="218" t="s">
        <v>7</v>
      </c>
      <c r="B23" s="136" t="s">
        <v>158</v>
      </c>
      <c r="C23" s="220" t="s">
        <v>10</v>
      </c>
      <c r="D23" s="148" t="s">
        <v>78</v>
      </c>
      <c r="E23" s="138">
        <f t="shared" ref="E23" si="34">F23+G23+H23+I23</f>
        <v>754311</v>
      </c>
      <c r="F23" s="144">
        <f>'5. Перечень МРАД'!G42</f>
        <v>54311</v>
      </c>
      <c r="G23" s="144">
        <f>'5. Перечень МРАД'!H42</f>
        <v>700000</v>
      </c>
      <c r="H23" s="144">
        <v>0</v>
      </c>
      <c r="I23" s="142">
        <v>0</v>
      </c>
      <c r="J23" s="138">
        <f t="shared" ref="J23:J32" si="35">K23+L23+M23+N23</f>
        <v>754311</v>
      </c>
      <c r="K23" s="144">
        <f>'5. Перечень МРАД'!J42</f>
        <v>54311</v>
      </c>
      <c r="L23" s="144">
        <f>'5. Перечень МРАД'!K42</f>
        <v>700000</v>
      </c>
      <c r="M23" s="144">
        <v>0</v>
      </c>
      <c r="N23" s="142">
        <v>0</v>
      </c>
      <c r="O23" s="138">
        <f t="shared" si="22"/>
        <v>0</v>
      </c>
      <c r="P23" s="144">
        <f>'5. Перечень МРАД'!M42</f>
        <v>0</v>
      </c>
      <c r="Q23" s="144">
        <f>'5. Перечень МРАД'!N42</f>
        <v>0</v>
      </c>
      <c r="R23" s="144">
        <v>0</v>
      </c>
      <c r="S23" s="142">
        <v>0</v>
      </c>
      <c r="T23" s="138">
        <f t="shared" si="23"/>
        <v>0</v>
      </c>
      <c r="U23" s="137">
        <f>'5. Перечень МРАД'!P42</f>
        <v>0</v>
      </c>
      <c r="V23" s="137">
        <f>'5. Перечень МРАД'!Q42</f>
        <v>0</v>
      </c>
      <c r="W23" s="137">
        <v>0</v>
      </c>
      <c r="X23" s="137">
        <v>0</v>
      </c>
      <c r="Y23" s="138">
        <f t="shared" si="24"/>
        <v>0</v>
      </c>
      <c r="Z23" s="137">
        <f>'5. Перечень МРАД'!S42</f>
        <v>0</v>
      </c>
      <c r="AA23" s="137">
        <f>'5. Перечень МРАД'!T42</f>
        <v>0</v>
      </c>
      <c r="AB23" s="137">
        <v>0</v>
      </c>
      <c r="AC23" s="137">
        <v>0</v>
      </c>
      <c r="AD23" s="138">
        <f t="shared" ref="AD23:AD32" si="36">E23+J23+O23+T23+Y23</f>
        <v>1508622</v>
      </c>
      <c r="AE23" s="64"/>
      <c r="AF23" s="64"/>
      <c r="AG23" s="64"/>
      <c r="AH23" s="64"/>
    </row>
    <row r="24" spans="1:34" ht="102" customHeight="1" outlineLevel="1" x14ac:dyDescent="0.2">
      <c r="A24" s="219"/>
      <c r="B24" s="136" t="s">
        <v>161</v>
      </c>
      <c r="C24" s="221"/>
      <c r="D24" s="148" t="s">
        <v>78</v>
      </c>
      <c r="E24" s="138">
        <f t="shared" ref="E24" si="37">F24+G24+H24+I24</f>
        <v>754311</v>
      </c>
      <c r="F24" s="144">
        <f>'5. Перечень МРАД'!G59</f>
        <v>54311</v>
      </c>
      <c r="G24" s="144">
        <f>'5. Перечень МРАД'!H59</f>
        <v>700000</v>
      </c>
      <c r="H24" s="144">
        <v>0</v>
      </c>
      <c r="I24" s="142">
        <v>0</v>
      </c>
      <c r="J24" s="138">
        <f t="shared" ref="J24" si="38">K24+L24+M24+N24</f>
        <v>754311</v>
      </c>
      <c r="K24" s="144">
        <f>'5. Перечень МРАД'!J59</f>
        <v>54311</v>
      </c>
      <c r="L24" s="144">
        <f>'5. Перечень МРАД'!K59</f>
        <v>700000</v>
      </c>
      <c r="M24" s="144">
        <v>0</v>
      </c>
      <c r="N24" s="142">
        <v>0</v>
      </c>
      <c r="O24" s="138">
        <f t="shared" ref="O24" si="39">SUM(P24:S24)</f>
        <v>0</v>
      </c>
      <c r="P24" s="144">
        <f>'5. Перечень МРАД'!M59</f>
        <v>0</v>
      </c>
      <c r="Q24" s="144">
        <f>'5. Перечень МРАД'!N59</f>
        <v>0</v>
      </c>
      <c r="R24" s="144">
        <v>0</v>
      </c>
      <c r="S24" s="142">
        <v>0</v>
      </c>
      <c r="T24" s="138">
        <f t="shared" ref="T24" si="40">SUM(U24:X24)</f>
        <v>0</v>
      </c>
      <c r="U24" s="137">
        <f>'5. Перечень МРАД'!P59</f>
        <v>0</v>
      </c>
      <c r="V24" s="137">
        <f>'5. Перечень МРАД'!Q59</f>
        <v>0</v>
      </c>
      <c r="W24" s="137">
        <v>0</v>
      </c>
      <c r="X24" s="137">
        <v>0</v>
      </c>
      <c r="Y24" s="138">
        <f t="shared" ref="Y24" si="41">SUM(Z24:AC24)</f>
        <v>0</v>
      </c>
      <c r="Z24" s="137">
        <f>'5. Перечень МРАД'!S59</f>
        <v>0</v>
      </c>
      <c r="AA24" s="137">
        <f>'5. Перечень МРАД'!T59</f>
        <v>0</v>
      </c>
      <c r="AB24" s="137">
        <v>0</v>
      </c>
      <c r="AC24" s="137">
        <v>0</v>
      </c>
      <c r="AD24" s="138">
        <f t="shared" ref="AD24" si="42">E24+J24+O24+T24+Y24</f>
        <v>1508622</v>
      </c>
      <c r="AE24" s="64"/>
      <c r="AF24" s="64"/>
      <c r="AG24" s="64"/>
      <c r="AH24" s="64"/>
    </row>
    <row r="25" spans="1:34" ht="203.25" customHeight="1" outlineLevel="1" x14ac:dyDescent="0.2">
      <c r="A25" s="145" t="s">
        <v>8</v>
      </c>
      <c r="B25" s="139" t="s">
        <v>138</v>
      </c>
      <c r="C25" s="154" t="s">
        <v>9</v>
      </c>
      <c r="D25" s="140" t="s">
        <v>75</v>
      </c>
      <c r="E25" s="138">
        <f t="shared" ref="E25" si="43">F25+G25+H25+I25</f>
        <v>2062</v>
      </c>
      <c r="F25" s="144">
        <f>'5. Перечень МРАД'!G60</f>
        <v>2062</v>
      </c>
      <c r="G25" s="144">
        <f>'5. Перечень МРАД'!H60</f>
        <v>0</v>
      </c>
      <c r="H25" s="144">
        <v>0</v>
      </c>
      <c r="I25" s="142">
        <v>0</v>
      </c>
      <c r="J25" s="138">
        <f>K25+L25+M25+N25</f>
        <v>2062</v>
      </c>
      <c r="K25" s="144">
        <f>'5. Перечень МРАД'!J60</f>
        <v>2062</v>
      </c>
      <c r="L25" s="144">
        <f>'5. Перечень МРАД'!K60</f>
        <v>0</v>
      </c>
      <c r="M25" s="144">
        <v>0</v>
      </c>
      <c r="N25" s="142">
        <v>0</v>
      </c>
      <c r="O25" s="138">
        <f t="shared" ref="O25" si="44">SUM(P25:S25)</f>
        <v>2230</v>
      </c>
      <c r="P25" s="144">
        <f>'5. Перечень МРАД'!M60</f>
        <v>2230</v>
      </c>
      <c r="Q25" s="144">
        <f>'5. Перечень МРАД'!N60</f>
        <v>0</v>
      </c>
      <c r="R25" s="144">
        <v>0</v>
      </c>
      <c r="S25" s="142">
        <v>0</v>
      </c>
      <c r="T25" s="138">
        <f t="shared" ref="T25" si="45">SUM(U25:X25)</f>
        <v>2319</v>
      </c>
      <c r="U25" s="137">
        <f>'5. Перечень МРАД'!P60</f>
        <v>2319</v>
      </c>
      <c r="V25" s="137">
        <f>'5. Перечень МРАД'!Q60</f>
        <v>0</v>
      </c>
      <c r="W25" s="137">
        <v>0</v>
      </c>
      <c r="X25" s="137">
        <v>0</v>
      </c>
      <c r="Y25" s="138">
        <f t="shared" ref="Y25" si="46">SUM(Z25:AC25)</f>
        <v>2412</v>
      </c>
      <c r="Z25" s="137">
        <f>'5. Перечень МРАД'!S60</f>
        <v>2412</v>
      </c>
      <c r="AA25" s="137">
        <f>'5. Перечень МРАД'!T60</f>
        <v>0</v>
      </c>
      <c r="AB25" s="137">
        <v>0</v>
      </c>
      <c r="AC25" s="137">
        <v>0</v>
      </c>
      <c r="AD25" s="138">
        <f t="shared" ref="AD25" si="47">E25+J25+O25+T25+Y25</f>
        <v>11085</v>
      </c>
      <c r="AE25" s="64"/>
      <c r="AF25" s="64"/>
      <c r="AG25" s="64"/>
      <c r="AH25" s="64"/>
    </row>
    <row r="26" spans="1:34" ht="234.75" customHeight="1" outlineLevel="1" x14ac:dyDescent="0.2">
      <c r="A26" s="145" t="s">
        <v>171</v>
      </c>
      <c r="B26" s="139" t="s">
        <v>140</v>
      </c>
      <c r="C26" s="154" t="s">
        <v>9</v>
      </c>
      <c r="D26" s="148" t="s">
        <v>75</v>
      </c>
      <c r="E26" s="138">
        <f t="shared" ref="E26" si="48">F26+G26+H26+I26</f>
        <v>200</v>
      </c>
      <c r="F26" s="144">
        <f>'5. Перечень МРАД'!G61</f>
        <v>200</v>
      </c>
      <c r="G26" s="144">
        <f>'5. Перечень МРАД'!H61</f>
        <v>0</v>
      </c>
      <c r="H26" s="144">
        <v>0</v>
      </c>
      <c r="I26" s="142">
        <v>0</v>
      </c>
      <c r="J26" s="138">
        <f t="shared" ref="J26" si="49">K26+L26+M26+N26</f>
        <v>200</v>
      </c>
      <c r="K26" s="144">
        <f>'5. Перечень МРАД'!J61</f>
        <v>200</v>
      </c>
      <c r="L26" s="144">
        <f>'5. Перечень МРАД'!K61</f>
        <v>0</v>
      </c>
      <c r="M26" s="144">
        <v>0</v>
      </c>
      <c r="N26" s="142">
        <v>0</v>
      </c>
      <c r="O26" s="138">
        <f t="shared" ref="O26" si="50">SUM(P26:S26)</f>
        <v>208</v>
      </c>
      <c r="P26" s="144">
        <f>'5. Перечень МРАД'!M61</f>
        <v>208</v>
      </c>
      <c r="Q26" s="144">
        <f>'5. Перечень МРАД'!N61</f>
        <v>0</v>
      </c>
      <c r="R26" s="144">
        <v>0</v>
      </c>
      <c r="S26" s="142">
        <v>0</v>
      </c>
      <c r="T26" s="138">
        <f t="shared" ref="T26" si="51">SUM(U26:X26)</f>
        <v>216</v>
      </c>
      <c r="U26" s="137">
        <f>'5. Перечень МРАД'!P61</f>
        <v>216</v>
      </c>
      <c r="V26" s="137">
        <f>'5. Перечень МРАД'!Q61</f>
        <v>0</v>
      </c>
      <c r="W26" s="137">
        <v>0</v>
      </c>
      <c r="X26" s="137">
        <v>0</v>
      </c>
      <c r="Y26" s="138">
        <f t="shared" ref="Y26" si="52">SUM(Z26:AC26)</f>
        <v>225</v>
      </c>
      <c r="Z26" s="137">
        <f>'5. Перечень МРАД'!S61</f>
        <v>225</v>
      </c>
      <c r="AA26" s="137">
        <f>'5. Перечень МРАД'!T61</f>
        <v>0</v>
      </c>
      <c r="AB26" s="137">
        <v>0</v>
      </c>
      <c r="AC26" s="137">
        <v>0</v>
      </c>
      <c r="AD26" s="138">
        <f t="shared" ref="AD26" si="53">E26+J26+O26+T26+Y26</f>
        <v>1049</v>
      </c>
      <c r="AE26" s="64"/>
      <c r="AF26" s="64"/>
      <c r="AG26" s="64"/>
      <c r="AH26" s="64"/>
    </row>
    <row r="27" spans="1:34" ht="105.75" customHeight="1" outlineLevel="1" x14ac:dyDescent="0.2">
      <c r="A27" s="145" t="s">
        <v>172</v>
      </c>
      <c r="B27" s="139" t="s">
        <v>141</v>
      </c>
      <c r="C27" s="154" t="s">
        <v>9</v>
      </c>
      <c r="D27" s="140" t="s">
        <v>75</v>
      </c>
      <c r="E27" s="138">
        <f t="shared" ref="E27" si="54">F27+G27+H27+I27</f>
        <v>500</v>
      </c>
      <c r="F27" s="144">
        <f>'5. Перечень МРАД'!G62</f>
        <v>500</v>
      </c>
      <c r="G27" s="144">
        <f>'5. Перечень МРАД'!H62</f>
        <v>0</v>
      </c>
      <c r="H27" s="144">
        <v>0</v>
      </c>
      <c r="I27" s="142">
        <v>0</v>
      </c>
      <c r="J27" s="138">
        <f t="shared" ref="J27" si="55">K27+L27+M27+N27</f>
        <v>500</v>
      </c>
      <c r="K27" s="144">
        <f>'5. Перечень МРАД'!J62</f>
        <v>500</v>
      </c>
      <c r="L27" s="144">
        <f>'5. Перечень МРАД'!K62</f>
        <v>0</v>
      </c>
      <c r="M27" s="144">
        <v>0</v>
      </c>
      <c r="N27" s="142">
        <v>0</v>
      </c>
      <c r="O27" s="138">
        <f t="shared" ref="O27" si="56">SUM(P27:S27)</f>
        <v>520</v>
      </c>
      <c r="P27" s="144">
        <f>'5. Перечень МРАД'!M62</f>
        <v>520</v>
      </c>
      <c r="Q27" s="144">
        <f>'5. Перечень МРАД'!N62</f>
        <v>0</v>
      </c>
      <c r="R27" s="144">
        <v>0</v>
      </c>
      <c r="S27" s="142">
        <v>0</v>
      </c>
      <c r="T27" s="138">
        <f t="shared" ref="T27" si="57">SUM(U27:X27)</f>
        <v>541</v>
      </c>
      <c r="U27" s="137">
        <f>'5. Перечень МРАД'!P62</f>
        <v>541</v>
      </c>
      <c r="V27" s="137">
        <f>'5. Перечень МРАД'!Q62</f>
        <v>0</v>
      </c>
      <c r="W27" s="137">
        <v>0</v>
      </c>
      <c r="X27" s="137">
        <v>0</v>
      </c>
      <c r="Y27" s="138">
        <f t="shared" ref="Y27" si="58">SUM(Z27:AC27)</f>
        <v>563</v>
      </c>
      <c r="Z27" s="137">
        <f>'5. Перечень МРАД'!S62</f>
        <v>563</v>
      </c>
      <c r="AA27" s="137">
        <f>'5. Перечень МРАД'!T62</f>
        <v>0</v>
      </c>
      <c r="AB27" s="137">
        <v>0</v>
      </c>
      <c r="AC27" s="137">
        <v>0</v>
      </c>
      <c r="AD27" s="138">
        <f t="shared" ref="AD27" si="59">E27+J27+O27+T27+Y27</f>
        <v>2624</v>
      </c>
      <c r="AE27" s="64"/>
      <c r="AF27" s="64"/>
      <c r="AG27" s="64"/>
      <c r="AH27" s="64"/>
    </row>
    <row r="28" spans="1:34" ht="93.75" customHeight="1" outlineLevel="1" x14ac:dyDescent="0.2">
      <c r="A28" s="145" t="s">
        <v>183</v>
      </c>
      <c r="B28" s="149" t="s">
        <v>143</v>
      </c>
      <c r="C28" s="154" t="s">
        <v>9</v>
      </c>
      <c r="D28" s="148" t="s">
        <v>75</v>
      </c>
      <c r="E28" s="138">
        <f t="shared" ref="E28" si="60">F28+G28+H28+I28</f>
        <v>3040</v>
      </c>
      <c r="F28" s="144">
        <f>'5. Перечень МРАД'!G63</f>
        <v>3040</v>
      </c>
      <c r="G28" s="144">
        <f>'5. Перечень МРАД'!H63</f>
        <v>0</v>
      </c>
      <c r="H28" s="144">
        <v>0</v>
      </c>
      <c r="I28" s="142">
        <v>0</v>
      </c>
      <c r="J28" s="138">
        <f t="shared" ref="J28" si="61">K28+L28+M28+N28</f>
        <v>3169</v>
      </c>
      <c r="K28" s="144">
        <f>'5. Перечень МРАД'!J63</f>
        <v>3169</v>
      </c>
      <c r="L28" s="144">
        <f>'5. Перечень МРАД'!K63</f>
        <v>0</v>
      </c>
      <c r="M28" s="144">
        <v>0</v>
      </c>
      <c r="N28" s="142">
        <v>0</v>
      </c>
      <c r="O28" s="138">
        <f t="shared" ref="O28" si="62">SUM(P28:S28)</f>
        <v>3296</v>
      </c>
      <c r="P28" s="144">
        <f>'5. Перечень МРАД'!M63</f>
        <v>3296</v>
      </c>
      <c r="Q28" s="144">
        <f>'5. Перечень МРАД'!N63</f>
        <v>0</v>
      </c>
      <c r="R28" s="144">
        <v>0</v>
      </c>
      <c r="S28" s="142">
        <v>0</v>
      </c>
      <c r="T28" s="138">
        <f t="shared" ref="T28" si="63">SUM(U28:X28)</f>
        <v>3428</v>
      </c>
      <c r="U28" s="137">
        <f>'5. Перечень МРАД'!P63</f>
        <v>3428</v>
      </c>
      <c r="V28" s="137">
        <f>'5. Перечень МРАД'!Q63</f>
        <v>0</v>
      </c>
      <c r="W28" s="137">
        <v>0</v>
      </c>
      <c r="X28" s="137">
        <v>0</v>
      </c>
      <c r="Y28" s="138">
        <f t="shared" ref="Y28" si="64">SUM(Z28:AC28)</f>
        <v>3565</v>
      </c>
      <c r="Z28" s="137">
        <f>'5. Перечень МРАД'!S63</f>
        <v>3565</v>
      </c>
      <c r="AA28" s="137">
        <f>'5. Перечень МРАД'!T63</f>
        <v>0</v>
      </c>
      <c r="AB28" s="137">
        <v>0</v>
      </c>
      <c r="AC28" s="137">
        <v>0</v>
      </c>
      <c r="AD28" s="138">
        <f t="shared" ref="AD28" si="65">E28+J28+O28+T28+Y28</f>
        <v>16498</v>
      </c>
      <c r="AE28" s="64"/>
      <c r="AF28" s="64"/>
      <c r="AG28" s="64"/>
      <c r="AH28" s="64"/>
    </row>
    <row r="29" spans="1:34" ht="90" customHeight="1" outlineLevel="1" x14ac:dyDescent="0.2">
      <c r="A29" s="145" t="s">
        <v>184</v>
      </c>
      <c r="B29" s="149" t="s">
        <v>146</v>
      </c>
      <c r="C29" s="154" t="s">
        <v>9</v>
      </c>
      <c r="D29" s="140" t="s">
        <v>76</v>
      </c>
      <c r="E29" s="138">
        <f t="shared" ref="E29" si="66">F29+G29+H29+I29</f>
        <v>0</v>
      </c>
      <c r="F29" s="144">
        <f>'5. Перечень МРАД'!G64</f>
        <v>0</v>
      </c>
      <c r="G29" s="144">
        <f>'5. Перечень МРАД'!H64</f>
        <v>0</v>
      </c>
      <c r="H29" s="144">
        <v>0</v>
      </c>
      <c r="I29" s="142">
        <v>0</v>
      </c>
      <c r="J29" s="138">
        <f t="shared" ref="J29" si="67">K29+L29+M29+N29</f>
        <v>0</v>
      </c>
      <c r="K29" s="144">
        <f>'5. Перечень МРАД'!J64</f>
        <v>0</v>
      </c>
      <c r="L29" s="144">
        <f>'5. Перечень МРАД'!K64</f>
        <v>0</v>
      </c>
      <c r="M29" s="144">
        <v>0</v>
      </c>
      <c r="N29" s="142">
        <v>0</v>
      </c>
      <c r="O29" s="138">
        <f t="shared" ref="O29" si="68">SUM(P29:S29)</f>
        <v>124000</v>
      </c>
      <c r="P29" s="144">
        <f>'5. Перечень МРАД'!M64</f>
        <v>124000</v>
      </c>
      <c r="Q29" s="144">
        <f>'5. Перечень МРАД'!N64</f>
        <v>0</v>
      </c>
      <c r="R29" s="144">
        <v>0</v>
      </c>
      <c r="S29" s="142">
        <v>0</v>
      </c>
      <c r="T29" s="138">
        <f t="shared" ref="T29" si="69">SUM(U29:X29)</f>
        <v>129000</v>
      </c>
      <c r="U29" s="137">
        <f>'5. Перечень МРАД'!P64</f>
        <v>129000</v>
      </c>
      <c r="V29" s="137">
        <f>'5. Перечень МРАД'!Q64</f>
        <v>0</v>
      </c>
      <c r="W29" s="137">
        <v>0</v>
      </c>
      <c r="X29" s="137">
        <v>0</v>
      </c>
      <c r="Y29" s="138">
        <f t="shared" ref="Y29" si="70">SUM(Z29:AC29)</f>
        <v>134000</v>
      </c>
      <c r="Z29" s="137">
        <f>'5. Перечень МРАД'!S64</f>
        <v>134000</v>
      </c>
      <c r="AA29" s="137">
        <f>'5. Перечень МРАД'!T64</f>
        <v>0</v>
      </c>
      <c r="AB29" s="137">
        <v>0</v>
      </c>
      <c r="AC29" s="137">
        <v>0</v>
      </c>
      <c r="AD29" s="138">
        <f t="shared" ref="AD29" si="71">E29+J29+O29+T29+Y29</f>
        <v>387000</v>
      </c>
      <c r="AE29" s="64"/>
      <c r="AF29" s="64"/>
      <c r="AG29" s="64"/>
      <c r="AH29" s="64"/>
    </row>
    <row r="30" spans="1:34" ht="71.25" customHeight="1" outlineLevel="1" x14ac:dyDescent="0.2">
      <c r="A30" s="145"/>
      <c r="B30" s="192" t="s">
        <v>240</v>
      </c>
      <c r="C30" s="154"/>
      <c r="D30" s="140"/>
      <c r="E30" s="257">
        <f>SUM(E23:E29)-E24</f>
        <v>760113</v>
      </c>
      <c r="F30" s="144">
        <f>SUM(F23:F29)-F24</f>
        <v>60113</v>
      </c>
      <c r="G30" s="144">
        <f>SUM(G23:G29)-G24</f>
        <v>700000</v>
      </c>
      <c r="H30" s="144">
        <f t="shared" ref="H30:AC30" si="72">SUM(H23:H29)-H24</f>
        <v>0</v>
      </c>
      <c r="I30" s="144">
        <f t="shared" si="72"/>
        <v>0</v>
      </c>
      <c r="J30" s="257">
        <f t="shared" si="72"/>
        <v>760242</v>
      </c>
      <c r="K30" s="144">
        <f t="shared" si="72"/>
        <v>60242</v>
      </c>
      <c r="L30" s="144">
        <f t="shared" si="72"/>
        <v>700000</v>
      </c>
      <c r="M30" s="144">
        <f t="shared" si="72"/>
        <v>0</v>
      </c>
      <c r="N30" s="144">
        <f t="shared" si="72"/>
        <v>0</v>
      </c>
      <c r="O30" s="257">
        <f t="shared" si="72"/>
        <v>130254</v>
      </c>
      <c r="P30" s="144">
        <f t="shared" si="72"/>
        <v>130254</v>
      </c>
      <c r="Q30" s="144">
        <f t="shared" si="72"/>
        <v>0</v>
      </c>
      <c r="R30" s="144">
        <f t="shared" si="72"/>
        <v>0</v>
      </c>
      <c r="S30" s="144">
        <f t="shared" si="72"/>
        <v>0</v>
      </c>
      <c r="T30" s="257">
        <f t="shared" si="72"/>
        <v>135504</v>
      </c>
      <c r="U30" s="144">
        <f t="shared" si="72"/>
        <v>135504</v>
      </c>
      <c r="V30" s="144">
        <f t="shared" si="72"/>
        <v>0</v>
      </c>
      <c r="W30" s="144">
        <f t="shared" si="72"/>
        <v>0</v>
      </c>
      <c r="X30" s="144">
        <f t="shared" si="72"/>
        <v>0</v>
      </c>
      <c r="Y30" s="257">
        <f t="shared" si="72"/>
        <v>140765</v>
      </c>
      <c r="Z30" s="144">
        <f t="shared" si="72"/>
        <v>140765</v>
      </c>
      <c r="AA30" s="144">
        <f t="shared" si="72"/>
        <v>0</v>
      </c>
      <c r="AB30" s="144">
        <f t="shared" si="72"/>
        <v>0</v>
      </c>
      <c r="AC30" s="144">
        <f t="shared" si="72"/>
        <v>0</v>
      </c>
      <c r="AD30" s="257">
        <f>SUM(AD23:AD29)-AD24</f>
        <v>1926878</v>
      </c>
      <c r="AE30" s="64"/>
      <c r="AF30" s="64"/>
      <c r="AG30" s="64"/>
      <c r="AH30" s="64"/>
    </row>
    <row r="31" spans="1:34" s="5" customFormat="1" ht="58.5" customHeight="1" outlineLevel="1" x14ac:dyDescent="0.25">
      <c r="A31" s="158">
        <v>4</v>
      </c>
      <c r="B31" s="208" t="s">
        <v>220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70"/>
      <c r="AF31" s="70"/>
      <c r="AG31" s="70"/>
      <c r="AH31" s="71"/>
    </row>
    <row r="32" spans="1:34" s="5" customFormat="1" ht="93" customHeight="1" outlineLevel="1" x14ac:dyDescent="0.25">
      <c r="A32" s="145" t="s">
        <v>6</v>
      </c>
      <c r="B32" s="136" t="s">
        <v>168</v>
      </c>
      <c r="C32" s="154" t="s">
        <v>10</v>
      </c>
      <c r="D32" s="140" t="s">
        <v>76</v>
      </c>
      <c r="E32" s="138">
        <f>F32+G32+H32+I32</f>
        <v>0</v>
      </c>
      <c r="F32" s="144">
        <f>'5. Перечень МРАД'!G66</f>
        <v>0</v>
      </c>
      <c r="G32" s="144">
        <f>'5. Перечень МРАД'!H66</f>
        <v>0</v>
      </c>
      <c r="H32" s="144">
        <v>0</v>
      </c>
      <c r="I32" s="142">
        <v>0</v>
      </c>
      <c r="J32" s="138">
        <f t="shared" si="35"/>
        <v>0</v>
      </c>
      <c r="K32" s="144">
        <f>'5. Перечень МРАД'!J66</f>
        <v>0</v>
      </c>
      <c r="L32" s="144">
        <f>'5. Перечень МРАД'!K66</f>
        <v>0</v>
      </c>
      <c r="M32" s="144">
        <v>0</v>
      </c>
      <c r="N32" s="142">
        <v>0</v>
      </c>
      <c r="O32" s="138">
        <f t="shared" si="22"/>
        <v>3960</v>
      </c>
      <c r="P32" s="144">
        <f>'5. Перечень МРАД'!M66</f>
        <v>3960</v>
      </c>
      <c r="Q32" s="144">
        <f>'5. Перечень МРАД'!N66</f>
        <v>0</v>
      </c>
      <c r="R32" s="144">
        <v>0</v>
      </c>
      <c r="S32" s="142">
        <v>0</v>
      </c>
      <c r="T32" s="138">
        <f t="shared" si="23"/>
        <v>4119</v>
      </c>
      <c r="U32" s="137">
        <f>'5. Перечень МРАД'!P66</f>
        <v>4119</v>
      </c>
      <c r="V32" s="137">
        <f>'5. Перечень МРАД'!Q66</f>
        <v>0</v>
      </c>
      <c r="W32" s="137">
        <v>0</v>
      </c>
      <c r="X32" s="137">
        <v>0</v>
      </c>
      <c r="Y32" s="138">
        <f t="shared" si="24"/>
        <v>4284</v>
      </c>
      <c r="Z32" s="137">
        <f>'5. Перечень МРАД'!S66</f>
        <v>4284</v>
      </c>
      <c r="AA32" s="137">
        <f>'5. Перечень МРАД'!T66</f>
        <v>0</v>
      </c>
      <c r="AB32" s="137">
        <v>0</v>
      </c>
      <c r="AC32" s="137">
        <v>0</v>
      </c>
      <c r="AD32" s="138">
        <f t="shared" si="36"/>
        <v>12363</v>
      </c>
      <c r="AE32" s="70"/>
      <c r="AF32" s="70"/>
      <c r="AG32" s="70"/>
      <c r="AH32" s="71"/>
    </row>
    <row r="33" spans="1:34" s="5" customFormat="1" ht="78" customHeight="1" outlineLevel="1" x14ac:dyDescent="0.25">
      <c r="A33" s="145"/>
      <c r="B33" s="192" t="s">
        <v>241</v>
      </c>
      <c r="C33" s="154"/>
      <c r="D33" s="140"/>
      <c r="E33" s="257">
        <f>E32</f>
        <v>0</v>
      </c>
      <c r="F33" s="144">
        <f>F32</f>
        <v>0</v>
      </c>
      <c r="G33" s="144">
        <f t="shared" ref="G33:AD33" si="73">G32</f>
        <v>0</v>
      </c>
      <c r="H33" s="144">
        <f t="shared" si="73"/>
        <v>0</v>
      </c>
      <c r="I33" s="144">
        <f t="shared" si="73"/>
        <v>0</v>
      </c>
      <c r="J33" s="257">
        <f t="shared" si="73"/>
        <v>0</v>
      </c>
      <c r="K33" s="144">
        <f t="shared" si="73"/>
        <v>0</v>
      </c>
      <c r="L33" s="144">
        <f t="shared" si="73"/>
        <v>0</v>
      </c>
      <c r="M33" s="144">
        <f t="shared" si="73"/>
        <v>0</v>
      </c>
      <c r="N33" s="144">
        <f t="shared" si="73"/>
        <v>0</v>
      </c>
      <c r="O33" s="257">
        <f t="shared" si="73"/>
        <v>3960</v>
      </c>
      <c r="P33" s="144">
        <f t="shared" si="73"/>
        <v>3960</v>
      </c>
      <c r="Q33" s="144">
        <f t="shared" si="73"/>
        <v>0</v>
      </c>
      <c r="R33" s="144">
        <f t="shared" si="73"/>
        <v>0</v>
      </c>
      <c r="S33" s="144">
        <f t="shared" si="73"/>
        <v>0</v>
      </c>
      <c r="T33" s="257">
        <f t="shared" si="73"/>
        <v>4119</v>
      </c>
      <c r="U33" s="144">
        <f t="shared" si="73"/>
        <v>4119</v>
      </c>
      <c r="V33" s="144">
        <f t="shared" si="73"/>
        <v>0</v>
      </c>
      <c r="W33" s="144">
        <f t="shared" si="73"/>
        <v>0</v>
      </c>
      <c r="X33" s="144">
        <f t="shared" si="73"/>
        <v>0</v>
      </c>
      <c r="Y33" s="257">
        <f t="shared" si="73"/>
        <v>4284</v>
      </c>
      <c r="Z33" s="144">
        <f t="shared" si="73"/>
        <v>4284</v>
      </c>
      <c r="AA33" s="144">
        <f t="shared" si="73"/>
        <v>0</v>
      </c>
      <c r="AB33" s="144">
        <f t="shared" si="73"/>
        <v>0</v>
      </c>
      <c r="AC33" s="144">
        <f t="shared" si="73"/>
        <v>0</v>
      </c>
      <c r="AD33" s="144">
        <f t="shared" si="73"/>
        <v>12363</v>
      </c>
      <c r="AE33" s="70"/>
      <c r="AF33" s="70"/>
      <c r="AG33" s="70"/>
      <c r="AH33" s="71"/>
    </row>
    <row r="34" spans="1:34" s="10" customFormat="1" ht="51" customHeight="1" outlineLevel="1" x14ac:dyDescent="0.25">
      <c r="A34" s="207" t="s">
        <v>79</v>
      </c>
      <c r="B34" s="207"/>
      <c r="C34" s="207"/>
      <c r="D34" s="61"/>
      <c r="E34" s="72">
        <f t="shared" ref="E34:H34" si="74">E13+E21+E30+E33</f>
        <v>773398</v>
      </c>
      <c r="F34" s="69">
        <f t="shared" si="74"/>
        <v>73398</v>
      </c>
      <c r="G34" s="69">
        <f t="shared" si="74"/>
        <v>700000</v>
      </c>
      <c r="H34" s="69">
        <f t="shared" si="74"/>
        <v>0</v>
      </c>
      <c r="I34" s="69">
        <f>I13+I21+I30+I33</f>
        <v>0</v>
      </c>
      <c r="J34" s="72">
        <f t="shared" ref="J34:AC34" si="75">J13+J21+J30+J33</f>
        <v>760242</v>
      </c>
      <c r="K34" s="69">
        <f t="shared" si="75"/>
        <v>60242</v>
      </c>
      <c r="L34" s="69">
        <f t="shared" si="75"/>
        <v>700000</v>
      </c>
      <c r="M34" s="69">
        <f t="shared" si="75"/>
        <v>0</v>
      </c>
      <c r="N34" s="69">
        <f t="shared" si="75"/>
        <v>0</v>
      </c>
      <c r="O34" s="72">
        <f t="shared" si="75"/>
        <v>1227776</v>
      </c>
      <c r="P34" s="69">
        <f t="shared" si="75"/>
        <v>243752</v>
      </c>
      <c r="Q34" s="69">
        <f t="shared" si="75"/>
        <v>984024</v>
      </c>
      <c r="R34" s="69">
        <f t="shared" si="75"/>
        <v>0</v>
      </c>
      <c r="S34" s="69">
        <f t="shared" si="75"/>
        <v>0</v>
      </c>
      <c r="T34" s="72">
        <f t="shared" si="75"/>
        <v>885838</v>
      </c>
      <c r="U34" s="69">
        <f t="shared" si="75"/>
        <v>188043</v>
      </c>
      <c r="V34" s="69">
        <f t="shared" si="75"/>
        <v>697795</v>
      </c>
      <c r="W34" s="69">
        <f t="shared" si="75"/>
        <v>0</v>
      </c>
      <c r="X34" s="69">
        <f t="shared" si="75"/>
        <v>0</v>
      </c>
      <c r="Y34" s="72">
        <f t="shared" si="75"/>
        <v>670256</v>
      </c>
      <c r="Z34" s="69">
        <f t="shared" si="75"/>
        <v>192093</v>
      </c>
      <c r="AA34" s="69">
        <f t="shared" si="75"/>
        <v>478163</v>
      </c>
      <c r="AB34" s="69">
        <f t="shared" si="75"/>
        <v>0</v>
      </c>
      <c r="AC34" s="69">
        <f t="shared" si="75"/>
        <v>0</v>
      </c>
      <c r="AD34" s="67">
        <f>E34+J34+O34+T34+Y34</f>
        <v>4317510</v>
      </c>
      <c r="AE34" s="68">
        <f>F34+K34+P34+U34+Z34</f>
        <v>757528</v>
      </c>
      <c r="AF34" s="68">
        <f>G34+L34+Q34+V34+AA34</f>
        <v>3559982</v>
      </c>
      <c r="AG34" s="68">
        <f>H34+M34+R34+W34+AB34</f>
        <v>0</v>
      </c>
      <c r="AH34" s="68">
        <f>I34+N34+S34+X34+AC34</f>
        <v>0</v>
      </c>
    </row>
    <row r="35" spans="1:34" ht="42" customHeight="1" x14ac:dyDescent="0.25">
      <c r="A35" s="73"/>
      <c r="B35" s="74"/>
      <c r="C35" s="75"/>
      <c r="D35" s="73"/>
      <c r="E35" s="76"/>
      <c r="F35" s="73"/>
      <c r="G35" s="73"/>
      <c r="H35" s="73"/>
      <c r="I35" s="73"/>
      <c r="J35" s="77"/>
      <c r="K35" s="73"/>
      <c r="L35" s="73"/>
      <c r="M35" s="78"/>
      <c r="N35" s="78"/>
      <c r="O35" s="79"/>
      <c r="P35" s="78"/>
      <c r="Q35" s="78"/>
      <c r="R35" s="73"/>
      <c r="S35" s="73"/>
      <c r="T35" s="77"/>
      <c r="U35" s="73"/>
      <c r="V35" s="73"/>
      <c r="W35" s="73"/>
      <c r="X35" s="73"/>
      <c r="Y35" s="77"/>
      <c r="Z35" s="73"/>
      <c r="AA35" s="73"/>
      <c r="AB35" s="73"/>
      <c r="AC35" s="73"/>
      <c r="AD35" s="80"/>
      <c r="AE35" s="84"/>
      <c r="AF35" s="84"/>
      <c r="AG35" s="84"/>
      <c r="AH35" s="84"/>
    </row>
    <row r="36" spans="1:34" ht="42" customHeight="1" x14ac:dyDescent="0.25">
      <c r="A36" s="73"/>
      <c r="B36" s="74"/>
      <c r="C36" s="75"/>
      <c r="D36" s="73"/>
      <c r="E36" s="77"/>
      <c r="F36" s="73"/>
      <c r="G36" s="73"/>
      <c r="H36" s="73"/>
      <c r="I36" s="73"/>
      <c r="J36" s="77"/>
      <c r="K36" s="73"/>
      <c r="L36" s="73"/>
      <c r="M36" s="73"/>
      <c r="N36" s="73"/>
      <c r="O36" s="77"/>
      <c r="P36" s="73"/>
      <c r="Q36" s="73"/>
      <c r="R36" s="73"/>
      <c r="S36" s="73"/>
      <c r="T36" s="77"/>
      <c r="U36" s="73"/>
      <c r="V36" s="73"/>
      <c r="W36" s="73"/>
      <c r="X36" s="73"/>
      <c r="Y36" s="77"/>
      <c r="Z36" s="73"/>
      <c r="AA36" s="73"/>
      <c r="AB36" s="73"/>
      <c r="AC36" s="73"/>
      <c r="AD36" s="80"/>
      <c r="AE36" s="83"/>
      <c r="AF36" s="83"/>
      <c r="AG36" s="83"/>
      <c r="AH36" s="83"/>
    </row>
  </sheetData>
  <mergeCells count="22">
    <mergeCell ref="A23:A24"/>
    <mergeCell ref="C23:C24"/>
    <mergeCell ref="B9:AD9"/>
    <mergeCell ref="A8:AD8"/>
    <mergeCell ref="B14:AD14"/>
    <mergeCell ref="B22:AD22"/>
    <mergeCell ref="A34:C34"/>
    <mergeCell ref="B31:AD31"/>
    <mergeCell ref="AA1:AD1"/>
    <mergeCell ref="AA2:AD2"/>
    <mergeCell ref="Y5:AC5"/>
    <mergeCell ref="O5:S5"/>
    <mergeCell ref="B4:B6"/>
    <mergeCell ref="C4:C6"/>
    <mergeCell ref="E5:I5"/>
    <mergeCell ref="A4:A6"/>
    <mergeCell ref="J5:N5"/>
    <mergeCell ref="T5:X5"/>
    <mergeCell ref="B3:AD3"/>
    <mergeCell ref="D4:D6"/>
    <mergeCell ref="E4:AC4"/>
    <mergeCell ref="AD4:AD6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17" fitToWidth="0" orientation="landscape" useFirstPageNumber="1" r:id="rId1"/>
  <headerFooter alignWithMargins="0">
    <oddHeader>&amp;C&amp;P</oddHeader>
  </headerFooter>
  <rowBreaks count="2" manualBreakCount="2">
    <brk id="17" max="29" man="1"/>
    <brk id="25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A19" zoomScale="80" zoomScaleNormal="100" zoomScaleSheetLayoutView="80" workbookViewId="0">
      <selection activeCell="F26" sqref="F26"/>
    </sheetView>
  </sheetViews>
  <sheetFormatPr defaultColWidth="9.140625" defaultRowHeight="12.75" x14ac:dyDescent="0.2"/>
  <cols>
    <col min="1" max="1" width="7" style="12" customWidth="1"/>
    <col min="2" max="2" width="47.28515625" style="12" customWidth="1"/>
    <col min="3" max="3" width="52.28515625" style="12" customWidth="1"/>
    <col min="4" max="4" width="8.85546875" style="12"/>
    <col min="5" max="5" width="15.42578125" style="12" customWidth="1"/>
    <col min="6" max="6" width="12.140625" style="12" customWidth="1"/>
    <col min="7" max="7" width="11.5703125" style="12" customWidth="1"/>
    <col min="8" max="8" width="14" style="12" customWidth="1"/>
    <col min="9" max="9" width="13.85546875" style="12" customWidth="1"/>
    <col min="10" max="10" width="13.42578125" style="12" customWidth="1"/>
    <col min="11" max="16" width="9.140625" style="12"/>
    <col min="17" max="17" width="14.140625" style="12" customWidth="1"/>
    <col min="18" max="16384" width="9.140625" style="12"/>
  </cols>
  <sheetData>
    <row r="1" spans="1:30" ht="58.5" customHeight="1" x14ac:dyDescent="0.2">
      <c r="G1" s="237"/>
      <c r="H1" s="237"/>
      <c r="I1" s="237"/>
      <c r="J1" s="237"/>
    </row>
    <row r="2" spans="1:30" ht="85.5" customHeight="1" x14ac:dyDescent="0.2">
      <c r="G2" s="242" t="s">
        <v>179</v>
      </c>
      <c r="H2" s="242"/>
      <c r="I2" s="242"/>
      <c r="J2" s="242"/>
    </row>
    <row r="3" spans="1:30" ht="21.75" customHeight="1" x14ac:dyDescent="0.2">
      <c r="A3" s="18"/>
      <c r="B3" s="22"/>
      <c r="C3" s="23"/>
      <c r="D3" s="24"/>
      <c r="E3" s="25"/>
      <c r="F3" s="25"/>
      <c r="G3" s="25"/>
      <c r="H3" s="25"/>
      <c r="I3" s="25"/>
      <c r="J3" s="25"/>
    </row>
    <row r="4" spans="1:30" ht="31.5" customHeight="1" x14ac:dyDescent="0.2">
      <c r="A4" s="238" t="s">
        <v>180</v>
      </c>
      <c r="B4" s="239"/>
      <c r="C4" s="239"/>
      <c r="D4" s="239"/>
      <c r="E4" s="239"/>
      <c r="F4" s="238"/>
      <c r="G4" s="238"/>
      <c r="H4" s="238"/>
      <c r="I4" s="238"/>
      <c r="J4" s="238"/>
    </row>
    <row r="5" spans="1:30" ht="18.75" customHeight="1" x14ac:dyDescent="0.2">
      <c r="A5" s="213" t="s">
        <v>17</v>
      </c>
      <c r="B5" s="243" t="s">
        <v>23</v>
      </c>
      <c r="C5" s="240" t="s">
        <v>24</v>
      </c>
      <c r="D5" s="240" t="s">
        <v>25</v>
      </c>
      <c r="E5" s="245" t="s">
        <v>26</v>
      </c>
      <c r="F5" s="240" t="s">
        <v>27</v>
      </c>
      <c r="G5" s="240"/>
      <c r="H5" s="241"/>
      <c r="I5" s="241"/>
      <c r="J5" s="241"/>
    </row>
    <row r="6" spans="1:30" ht="7.5" customHeight="1" x14ac:dyDescent="0.2">
      <c r="A6" s="213"/>
      <c r="B6" s="244"/>
      <c r="C6" s="240"/>
      <c r="D6" s="241"/>
      <c r="E6" s="246"/>
      <c r="F6" s="241"/>
      <c r="G6" s="241"/>
      <c r="H6" s="241"/>
      <c r="I6" s="241"/>
      <c r="J6" s="241"/>
    </row>
    <row r="7" spans="1:30" ht="9" customHeight="1" x14ac:dyDescent="0.2">
      <c r="A7" s="213"/>
      <c r="B7" s="244"/>
      <c r="C7" s="240"/>
      <c r="D7" s="241"/>
      <c r="E7" s="246"/>
      <c r="F7" s="213">
        <v>2026</v>
      </c>
      <c r="G7" s="213">
        <v>2027</v>
      </c>
      <c r="H7" s="213">
        <v>2028</v>
      </c>
      <c r="I7" s="213">
        <v>2029</v>
      </c>
      <c r="J7" s="213">
        <v>2030</v>
      </c>
    </row>
    <row r="8" spans="1:30" ht="12" customHeight="1" x14ac:dyDescent="0.2">
      <c r="A8" s="213"/>
      <c r="B8" s="244"/>
      <c r="C8" s="240"/>
      <c r="D8" s="241"/>
      <c r="E8" s="246"/>
      <c r="F8" s="213"/>
      <c r="G8" s="213"/>
      <c r="H8" s="213"/>
      <c r="I8" s="213"/>
      <c r="J8" s="213"/>
    </row>
    <row r="9" spans="1:30" x14ac:dyDescent="0.2">
      <c r="A9" s="159">
        <v>1</v>
      </c>
      <c r="B9" s="159">
        <v>2</v>
      </c>
      <c r="C9" s="159">
        <v>3</v>
      </c>
      <c r="D9" s="159">
        <v>4</v>
      </c>
      <c r="E9" s="159">
        <v>5</v>
      </c>
      <c r="F9" s="159">
        <v>6</v>
      </c>
      <c r="G9" s="159">
        <v>7</v>
      </c>
      <c r="H9" s="159">
        <v>8</v>
      </c>
      <c r="I9" s="159">
        <v>9</v>
      </c>
      <c r="J9" s="159">
        <v>10</v>
      </c>
    </row>
    <row r="10" spans="1:30" ht="44.45" customHeight="1" x14ac:dyDescent="0.2">
      <c r="A10" s="232" t="s">
        <v>176</v>
      </c>
      <c r="B10" s="233"/>
      <c r="C10" s="233"/>
      <c r="D10" s="233"/>
      <c r="E10" s="233"/>
      <c r="F10" s="233"/>
      <c r="G10" s="233"/>
      <c r="H10" s="233"/>
      <c r="I10" s="233"/>
      <c r="J10" s="234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43.9" customHeight="1" x14ac:dyDescent="0.2">
      <c r="A11" s="188">
        <v>1</v>
      </c>
      <c r="B11" s="225" t="s">
        <v>178</v>
      </c>
      <c r="C11" s="226"/>
      <c r="D11" s="226"/>
      <c r="E11" s="226"/>
      <c r="F11" s="226"/>
      <c r="G11" s="226"/>
      <c r="H11" s="226"/>
      <c r="I11" s="226"/>
      <c r="J11" s="22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44.25" customHeight="1" x14ac:dyDescent="0.2">
      <c r="A12" s="158" t="s">
        <v>1</v>
      </c>
      <c r="B12" s="98" t="s">
        <v>103</v>
      </c>
      <c r="C12" s="98" t="s">
        <v>130</v>
      </c>
      <c r="D12" s="154" t="s">
        <v>28</v>
      </c>
      <c r="E12" s="151" t="s">
        <v>29</v>
      </c>
      <c r="F12" s="154">
        <v>2</v>
      </c>
      <c r="G12" s="124" t="s">
        <v>29</v>
      </c>
      <c r="H12" s="152">
        <v>2</v>
      </c>
      <c r="I12" s="154" t="s">
        <v>29</v>
      </c>
      <c r="J12" s="124" t="s">
        <v>29</v>
      </c>
    </row>
    <row r="13" spans="1:30" ht="46.5" customHeight="1" x14ac:dyDescent="0.2">
      <c r="A13" s="158" t="s">
        <v>3</v>
      </c>
      <c r="B13" s="98" t="s">
        <v>102</v>
      </c>
      <c r="C13" s="98" t="s">
        <v>129</v>
      </c>
      <c r="D13" s="154" t="s">
        <v>28</v>
      </c>
      <c r="E13" s="151" t="s">
        <v>29</v>
      </c>
      <c r="F13" s="154">
        <v>1</v>
      </c>
      <c r="G13" s="124" t="s">
        <v>29</v>
      </c>
      <c r="H13" s="124" t="s">
        <v>29</v>
      </c>
      <c r="I13" s="154" t="s">
        <v>29</v>
      </c>
      <c r="J13" s="124" t="s">
        <v>29</v>
      </c>
    </row>
    <row r="14" spans="1:30" ht="45.75" customHeight="1" x14ac:dyDescent="0.2">
      <c r="A14" s="158" t="s">
        <v>5</v>
      </c>
      <c r="B14" s="98" t="s">
        <v>162</v>
      </c>
      <c r="C14" s="98" t="s">
        <v>129</v>
      </c>
      <c r="D14" s="154" t="s">
        <v>28</v>
      </c>
      <c r="E14" s="152">
        <v>1</v>
      </c>
      <c r="F14" s="124" t="s">
        <v>29</v>
      </c>
      <c r="G14" s="124" t="s">
        <v>29</v>
      </c>
      <c r="H14" s="152">
        <v>1</v>
      </c>
      <c r="I14" s="154" t="s">
        <v>29</v>
      </c>
      <c r="J14" s="124" t="s">
        <v>29</v>
      </c>
    </row>
    <row r="15" spans="1:30" ht="45" customHeight="1" x14ac:dyDescent="0.2">
      <c r="A15" s="188">
        <v>2</v>
      </c>
      <c r="B15" s="225" t="s">
        <v>181</v>
      </c>
      <c r="C15" s="226"/>
      <c r="D15" s="226"/>
      <c r="E15" s="226"/>
      <c r="F15" s="226"/>
      <c r="G15" s="226"/>
      <c r="H15" s="226"/>
      <c r="I15" s="226"/>
      <c r="J15" s="227"/>
    </row>
    <row r="16" spans="1:30" ht="34.5" customHeight="1" x14ac:dyDescent="0.2">
      <c r="A16" s="228" t="s">
        <v>2</v>
      </c>
      <c r="B16" s="230" t="s">
        <v>87</v>
      </c>
      <c r="C16" s="98" t="s">
        <v>85</v>
      </c>
      <c r="D16" s="154" t="s">
        <v>31</v>
      </c>
      <c r="E16" s="150">
        <v>0.96799999999999997</v>
      </c>
      <c r="F16" s="154" t="s">
        <v>29</v>
      </c>
      <c r="G16" s="124" t="s">
        <v>29</v>
      </c>
      <c r="H16" s="154">
        <v>1.73</v>
      </c>
      <c r="I16" s="154" t="s">
        <v>29</v>
      </c>
      <c r="J16" s="124">
        <v>2.42</v>
      </c>
    </row>
    <row r="17" spans="1:10" ht="38.25" customHeight="1" x14ac:dyDescent="0.2">
      <c r="A17" s="229"/>
      <c r="B17" s="231"/>
      <c r="C17" s="98" t="s">
        <v>136</v>
      </c>
      <c r="D17" s="135" t="s">
        <v>30</v>
      </c>
      <c r="E17" s="153" t="s">
        <v>29</v>
      </c>
      <c r="F17" s="154" t="s">
        <v>29</v>
      </c>
      <c r="G17" s="154" t="s">
        <v>29</v>
      </c>
      <c r="H17" s="154" t="s">
        <v>29</v>
      </c>
      <c r="I17" s="154">
        <v>100</v>
      </c>
      <c r="J17" s="154" t="s">
        <v>29</v>
      </c>
    </row>
    <row r="18" spans="1:10" ht="46.5" customHeight="1" x14ac:dyDescent="0.2">
      <c r="A18" s="189" t="s">
        <v>80</v>
      </c>
      <c r="B18" s="110" t="s">
        <v>93</v>
      </c>
      <c r="C18" s="98" t="s">
        <v>88</v>
      </c>
      <c r="D18" s="154" t="s">
        <v>28</v>
      </c>
      <c r="E18" s="153" t="s">
        <v>29</v>
      </c>
      <c r="F18" s="154" t="s">
        <v>29</v>
      </c>
      <c r="G18" s="124" t="s">
        <v>29</v>
      </c>
      <c r="H18" s="154">
        <v>4</v>
      </c>
      <c r="I18" s="154">
        <v>1</v>
      </c>
      <c r="J18" s="152">
        <v>1</v>
      </c>
    </row>
    <row r="19" spans="1:10" ht="64.5" customHeight="1" x14ac:dyDescent="0.2">
      <c r="A19" s="190" t="s">
        <v>81</v>
      </c>
      <c r="B19" s="21" t="s">
        <v>92</v>
      </c>
      <c r="C19" s="110" t="s">
        <v>125</v>
      </c>
      <c r="D19" s="154" t="s">
        <v>32</v>
      </c>
      <c r="E19" s="154" t="s">
        <v>29</v>
      </c>
      <c r="F19" s="154" t="s">
        <v>29</v>
      </c>
      <c r="G19" s="154" t="s">
        <v>29</v>
      </c>
      <c r="H19" s="154">
        <v>22.279699999999998</v>
      </c>
      <c r="I19" s="154" t="s">
        <v>29</v>
      </c>
      <c r="J19" s="154" t="s">
        <v>29</v>
      </c>
    </row>
    <row r="20" spans="1:10" ht="57.75" customHeight="1" x14ac:dyDescent="0.2">
      <c r="A20" s="190" t="s">
        <v>82</v>
      </c>
      <c r="B20" s="161" t="s">
        <v>90</v>
      </c>
      <c r="C20" s="98" t="s">
        <v>88</v>
      </c>
      <c r="D20" s="154" t="s">
        <v>28</v>
      </c>
      <c r="E20" s="154" t="s">
        <v>29</v>
      </c>
      <c r="F20" s="154"/>
      <c r="G20" s="154"/>
      <c r="H20" s="154">
        <v>1</v>
      </c>
      <c r="I20" s="154"/>
      <c r="J20" s="154"/>
    </row>
    <row r="21" spans="1:10" ht="45" customHeight="1" x14ac:dyDescent="0.2">
      <c r="A21" s="235" t="s">
        <v>83</v>
      </c>
      <c r="B21" s="230" t="s">
        <v>127</v>
      </c>
      <c r="C21" s="110" t="s">
        <v>128</v>
      </c>
      <c r="D21" s="154" t="s">
        <v>31</v>
      </c>
      <c r="E21" s="153" t="s">
        <v>29</v>
      </c>
      <c r="F21" s="154" t="s">
        <v>29</v>
      </c>
      <c r="G21" s="154" t="s">
        <v>29</v>
      </c>
      <c r="H21" s="154" t="s">
        <v>29</v>
      </c>
      <c r="I21" s="154">
        <v>2.9390000000000001</v>
      </c>
      <c r="J21" s="154" t="s">
        <v>29</v>
      </c>
    </row>
    <row r="22" spans="1:10" ht="36.75" customHeight="1" x14ac:dyDescent="0.2">
      <c r="A22" s="236"/>
      <c r="B22" s="231"/>
      <c r="C22" s="110" t="s">
        <v>137</v>
      </c>
      <c r="D22" s="135" t="s">
        <v>30</v>
      </c>
      <c r="E22" s="153" t="s">
        <v>29</v>
      </c>
      <c r="F22" s="154"/>
      <c r="G22" s="154"/>
      <c r="H22" s="154">
        <v>100</v>
      </c>
      <c r="I22" s="154" t="s">
        <v>29</v>
      </c>
      <c r="J22" s="154"/>
    </row>
    <row r="23" spans="1:10" ht="49.5" customHeight="1" x14ac:dyDescent="0.2">
      <c r="A23" s="190" t="s">
        <v>84</v>
      </c>
      <c r="B23" s="161" t="s">
        <v>163</v>
      </c>
      <c r="C23" s="110" t="s">
        <v>66</v>
      </c>
      <c r="D23" s="154" t="s">
        <v>28</v>
      </c>
      <c r="E23" s="153" t="s">
        <v>29</v>
      </c>
      <c r="F23" s="154" t="s">
        <v>29</v>
      </c>
      <c r="G23" s="154" t="s">
        <v>29</v>
      </c>
      <c r="H23" s="154">
        <v>2</v>
      </c>
      <c r="I23" s="154">
        <v>2</v>
      </c>
      <c r="J23" s="154" t="s">
        <v>29</v>
      </c>
    </row>
    <row r="24" spans="1:10" ht="45" customHeight="1" x14ac:dyDescent="0.2">
      <c r="A24" s="191">
        <v>3</v>
      </c>
      <c r="B24" s="225" t="s">
        <v>182</v>
      </c>
      <c r="C24" s="226"/>
      <c r="D24" s="226"/>
      <c r="E24" s="226"/>
      <c r="F24" s="226"/>
      <c r="G24" s="226"/>
      <c r="H24" s="226"/>
      <c r="I24" s="226"/>
      <c r="J24" s="227"/>
    </row>
    <row r="25" spans="1:10" ht="61.5" customHeight="1" x14ac:dyDescent="0.2">
      <c r="A25" s="190" t="s">
        <v>7</v>
      </c>
      <c r="B25" s="161" t="s">
        <v>167</v>
      </c>
      <c r="C25" s="110" t="s">
        <v>147</v>
      </c>
      <c r="D25" s="154" t="s">
        <v>31</v>
      </c>
      <c r="E25" s="153" t="s">
        <v>157</v>
      </c>
      <c r="F25" s="154" t="s">
        <v>237</v>
      </c>
      <c r="G25" s="154" t="s">
        <v>155</v>
      </c>
      <c r="H25" s="154" t="s">
        <v>29</v>
      </c>
      <c r="I25" s="154" t="s">
        <v>29</v>
      </c>
      <c r="J25" s="154" t="s">
        <v>29</v>
      </c>
    </row>
    <row r="26" spans="1:10" ht="60" customHeight="1" x14ac:dyDescent="0.2">
      <c r="A26" s="190" t="s">
        <v>8</v>
      </c>
      <c r="B26" s="110" t="s">
        <v>138</v>
      </c>
      <c r="C26" s="110" t="s">
        <v>139</v>
      </c>
      <c r="D26" s="154" t="s">
        <v>28</v>
      </c>
      <c r="E26" s="150">
        <v>12</v>
      </c>
      <c r="F26" s="154">
        <v>5</v>
      </c>
      <c r="G26" s="154">
        <v>5</v>
      </c>
      <c r="H26" s="154">
        <v>5</v>
      </c>
      <c r="I26" s="154">
        <v>5</v>
      </c>
      <c r="J26" s="154">
        <v>5</v>
      </c>
    </row>
    <row r="27" spans="1:10" ht="69" customHeight="1" x14ac:dyDescent="0.2">
      <c r="A27" s="190" t="s">
        <v>171</v>
      </c>
      <c r="B27" s="110" t="s">
        <v>140</v>
      </c>
      <c r="C27" s="110" t="s">
        <v>139</v>
      </c>
      <c r="D27" s="154" t="s">
        <v>28</v>
      </c>
      <c r="E27" s="150">
        <v>10</v>
      </c>
      <c r="F27" s="154">
        <v>1</v>
      </c>
      <c r="G27" s="154">
        <v>1</v>
      </c>
      <c r="H27" s="154">
        <v>1</v>
      </c>
      <c r="I27" s="154">
        <v>1</v>
      </c>
      <c r="J27" s="154">
        <v>1</v>
      </c>
    </row>
    <row r="28" spans="1:10" ht="44.25" customHeight="1" x14ac:dyDescent="0.2">
      <c r="A28" s="190" t="s">
        <v>172</v>
      </c>
      <c r="B28" s="110" t="s">
        <v>141</v>
      </c>
      <c r="C28" s="110" t="s">
        <v>142</v>
      </c>
      <c r="D28" s="154" t="s">
        <v>28</v>
      </c>
      <c r="E28" s="153" t="s">
        <v>29</v>
      </c>
      <c r="F28" s="154">
        <v>5</v>
      </c>
      <c r="G28" s="154">
        <v>5</v>
      </c>
      <c r="H28" s="154">
        <v>5</v>
      </c>
      <c r="I28" s="154">
        <v>5</v>
      </c>
      <c r="J28" s="154">
        <v>5</v>
      </c>
    </row>
    <row r="29" spans="1:10" ht="45" customHeight="1" x14ac:dyDescent="0.2">
      <c r="A29" s="190" t="s">
        <v>183</v>
      </c>
      <c r="B29" s="91" t="s">
        <v>143</v>
      </c>
      <c r="C29" s="110" t="s">
        <v>144</v>
      </c>
      <c r="D29" s="154" t="s">
        <v>28</v>
      </c>
      <c r="E29" s="150">
        <v>20</v>
      </c>
      <c r="F29" s="150">
        <v>20</v>
      </c>
      <c r="G29" s="150">
        <v>20</v>
      </c>
      <c r="H29" s="150">
        <v>20</v>
      </c>
      <c r="I29" s="150">
        <v>20</v>
      </c>
      <c r="J29" s="150">
        <v>20</v>
      </c>
    </row>
    <row r="30" spans="1:10" ht="36" customHeight="1" x14ac:dyDescent="0.2">
      <c r="A30" s="190" t="s">
        <v>184</v>
      </c>
      <c r="B30" s="91" t="s">
        <v>146</v>
      </c>
      <c r="C30" s="110" t="s">
        <v>145</v>
      </c>
      <c r="D30" s="154" t="s">
        <v>32</v>
      </c>
      <c r="E30" s="150">
        <v>32.85</v>
      </c>
      <c r="F30" s="154" t="s">
        <v>29</v>
      </c>
      <c r="G30" s="154" t="s">
        <v>29</v>
      </c>
      <c r="H30" s="154">
        <v>33.5</v>
      </c>
      <c r="I30" s="154">
        <v>33.5</v>
      </c>
      <c r="J30" s="154">
        <v>33.5</v>
      </c>
    </row>
    <row r="31" spans="1:10" ht="38.25" customHeight="1" x14ac:dyDescent="0.2">
      <c r="A31" s="191">
        <v>4</v>
      </c>
      <c r="B31" s="225" t="s">
        <v>220</v>
      </c>
      <c r="C31" s="226"/>
      <c r="D31" s="226"/>
      <c r="E31" s="226"/>
      <c r="F31" s="226"/>
      <c r="G31" s="226"/>
      <c r="H31" s="226"/>
      <c r="I31" s="226"/>
      <c r="J31" s="227"/>
    </row>
    <row r="32" spans="1:10" ht="38.25" customHeight="1" x14ac:dyDescent="0.2">
      <c r="A32" s="159" t="s">
        <v>6</v>
      </c>
      <c r="B32" s="110" t="s">
        <v>168</v>
      </c>
      <c r="C32" s="98" t="s">
        <v>156</v>
      </c>
      <c r="D32" s="154" t="s">
        <v>32</v>
      </c>
      <c r="E32" s="150">
        <v>8.59</v>
      </c>
      <c r="F32" s="154" t="s">
        <v>29</v>
      </c>
      <c r="G32" s="154" t="s">
        <v>29</v>
      </c>
      <c r="H32" s="154">
        <v>10</v>
      </c>
      <c r="I32" s="154">
        <v>10</v>
      </c>
      <c r="J32" s="154">
        <v>10</v>
      </c>
    </row>
    <row r="33" spans="3:5" x14ac:dyDescent="0.2">
      <c r="C33" s="19"/>
      <c r="D33" s="19"/>
      <c r="E33" s="19"/>
    </row>
  </sheetData>
  <mergeCells count="23">
    <mergeCell ref="G1:J1"/>
    <mergeCell ref="G7:G8"/>
    <mergeCell ref="H7:H8"/>
    <mergeCell ref="I7:I8"/>
    <mergeCell ref="J7:J8"/>
    <mergeCell ref="A4:J4"/>
    <mergeCell ref="F5:J6"/>
    <mergeCell ref="F7:F8"/>
    <mergeCell ref="G2:J2"/>
    <mergeCell ref="A5:A8"/>
    <mergeCell ref="B5:B8"/>
    <mergeCell ref="C5:C8"/>
    <mergeCell ref="D5:D8"/>
    <mergeCell ref="E5:E8"/>
    <mergeCell ref="B24:J24"/>
    <mergeCell ref="B31:J31"/>
    <mergeCell ref="A16:A17"/>
    <mergeCell ref="B16:B17"/>
    <mergeCell ref="A10:J10"/>
    <mergeCell ref="A21:A22"/>
    <mergeCell ref="B21:B22"/>
    <mergeCell ref="B11:J11"/>
    <mergeCell ref="B15:J1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rstPageNumber="20" fitToHeight="0" orientation="landscape" useFirstPageNumber="1" r:id="rId1"/>
  <headerFooter>
    <oddHeader>&amp;C&amp;P</oddHeader>
  </headerFooter>
  <rowBreaks count="2" manualBreakCount="2">
    <brk id="18" max="9" man="1"/>
    <brk id="2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tabSelected="1" showRuler="0" view="pageBreakPreview" topLeftCell="A64" zoomScale="80" zoomScaleNormal="79" zoomScaleSheetLayoutView="80" zoomScalePageLayoutView="70" workbookViewId="0">
      <selection activeCell="W59" sqref="W59"/>
    </sheetView>
  </sheetViews>
  <sheetFormatPr defaultColWidth="8.7109375" defaultRowHeight="12.75" outlineLevelRow="1" x14ac:dyDescent="0.2"/>
  <cols>
    <col min="1" max="1" width="11" style="182" customWidth="1"/>
    <col min="2" max="2" width="26.28515625" style="12" customWidth="1"/>
    <col min="3" max="3" width="11.85546875" style="12" customWidth="1"/>
    <col min="4" max="4" width="10.28515625" style="183" customWidth="1"/>
    <col min="5" max="5" width="13.5703125" style="184" customWidth="1"/>
    <col min="6" max="6" width="14.85546875" style="184" customWidth="1"/>
    <col min="7" max="7" width="11.140625" style="184" customWidth="1"/>
    <col min="8" max="8" width="11.5703125" style="184" customWidth="1"/>
    <col min="9" max="9" width="14.28515625" style="14" customWidth="1"/>
    <col min="10" max="10" width="10.85546875" style="16" customWidth="1"/>
    <col min="11" max="11" width="11.85546875" style="16" customWidth="1"/>
    <col min="12" max="12" width="16.42578125" style="187" customWidth="1"/>
    <col min="13" max="13" width="10.85546875" style="16" customWidth="1"/>
    <col min="14" max="14" width="11.28515625" style="16" customWidth="1"/>
    <col min="15" max="15" width="15" style="187" customWidth="1"/>
    <col min="16" max="16" width="11.140625" style="16" customWidth="1"/>
    <col min="17" max="17" width="12" style="16" customWidth="1"/>
    <col min="18" max="18" width="15.28515625" style="187" customWidth="1"/>
    <col min="19" max="19" width="10.85546875" style="16" customWidth="1"/>
    <col min="20" max="20" width="11.7109375" style="16" customWidth="1"/>
    <col min="21" max="21" width="14.28515625" style="12" bestFit="1" customWidth="1"/>
    <col min="22" max="22" width="14.7109375" style="12" customWidth="1"/>
    <col min="23" max="23" width="10.85546875" style="12" bestFit="1" customWidth="1"/>
    <col min="24" max="16384" width="8.7109375" style="12"/>
  </cols>
  <sheetData>
    <row r="1" spans="1:30" ht="85.15" customHeight="1" x14ac:dyDescent="0.2">
      <c r="A1" s="20"/>
      <c r="B1" s="17"/>
      <c r="C1" s="17"/>
      <c r="D1" s="39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09"/>
      <c r="S1" s="209"/>
      <c r="T1" s="209"/>
    </row>
    <row r="2" spans="1:30" ht="129.75" customHeight="1" x14ac:dyDescent="0.2">
      <c r="A2" s="20"/>
      <c r="B2" s="17"/>
      <c r="C2" s="17"/>
      <c r="D2" s="3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00" t="s">
        <v>185</v>
      </c>
      <c r="S2" s="200"/>
      <c r="T2" s="200"/>
    </row>
    <row r="3" spans="1:30" ht="74.25" customHeight="1" x14ac:dyDescent="0.3">
      <c r="A3" s="250" t="s">
        <v>186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30" s="165" customFormat="1" ht="15.6" customHeight="1" x14ac:dyDescent="0.2">
      <c r="A4" s="254" t="s">
        <v>63</v>
      </c>
      <c r="B4" s="248" t="s">
        <v>0</v>
      </c>
      <c r="C4" s="249" t="s">
        <v>95</v>
      </c>
      <c r="D4" s="249" t="s">
        <v>94</v>
      </c>
      <c r="E4" s="249" t="s">
        <v>164</v>
      </c>
      <c r="F4" s="252" t="s">
        <v>4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</row>
    <row r="5" spans="1:30" s="18" customFormat="1" ht="27.4" customHeight="1" x14ac:dyDescent="0.2">
      <c r="A5" s="254"/>
      <c r="B5" s="248"/>
      <c r="C5" s="249"/>
      <c r="D5" s="249"/>
      <c r="E5" s="249"/>
      <c r="F5" s="247" t="s">
        <v>96</v>
      </c>
      <c r="G5" s="247"/>
      <c r="H5" s="247"/>
      <c r="I5" s="247" t="s">
        <v>97</v>
      </c>
      <c r="J5" s="247"/>
      <c r="K5" s="247"/>
      <c r="L5" s="247" t="s">
        <v>98</v>
      </c>
      <c r="M5" s="247"/>
      <c r="N5" s="247"/>
      <c r="O5" s="247" t="s">
        <v>99</v>
      </c>
      <c r="P5" s="247"/>
      <c r="Q5" s="247"/>
      <c r="R5" s="247" t="s">
        <v>100</v>
      </c>
      <c r="S5" s="247"/>
      <c r="T5" s="247"/>
    </row>
    <row r="6" spans="1:30" s="18" customFormat="1" ht="64.150000000000006" customHeight="1" x14ac:dyDescent="0.2">
      <c r="A6" s="254"/>
      <c r="B6" s="248"/>
      <c r="C6" s="249"/>
      <c r="D6" s="249"/>
      <c r="E6" s="249"/>
      <c r="F6" s="81" t="s">
        <v>101</v>
      </c>
      <c r="G6" s="162" t="s">
        <v>21</v>
      </c>
      <c r="H6" s="162" t="s">
        <v>22</v>
      </c>
      <c r="I6" s="81" t="s">
        <v>101</v>
      </c>
      <c r="J6" s="162" t="s">
        <v>21</v>
      </c>
      <c r="K6" s="162" t="s">
        <v>22</v>
      </c>
      <c r="L6" s="81" t="s">
        <v>101</v>
      </c>
      <c r="M6" s="162" t="s">
        <v>21</v>
      </c>
      <c r="N6" s="162" t="s">
        <v>22</v>
      </c>
      <c r="O6" s="81" t="s">
        <v>101</v>
      </c>
      <c r="P6" s="162" t="s">
        <v>21</v>
      </c>
      <c r="Q6" s="162" t="s">
        <v>22</v>
      </c>
      <c r="R6" s="81" t="s">
        <v>101</v>
      </c>
      <c r="S6" s="162" t="s">
        <v>21</v>
      </c>
      <c r="T6" s="162" t="s">
        <v>22</v>
      </c>
    </row>
    <row r="7" spans="1:30" ht="22.35" customHeight="1" x14ac:dyDescent="0.2">
      <c r="A7" s="163">
        <v>1</v>
      </c>
      <c r="B7" s="85">
        <v>2</v>
      </c>
      <c r="C7" s="85">
        <v>3</v>
      </c>
      <c r="D7" s="163">
        <v>4</v>
      </c>
      <c r="E7" s="163">
        <v>5</v>
      </c>
      <c r="F7" s="163">
        <v>6</v>
      </c>
      <c r="G7" s="163">
        <v>7</v>
      </c>
      <c r="H7" s="163">
        <v>8</v>
      </c>
      <c r="I7" s="163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  <c r="T7" s="86">
        <v>20</v>
      </c>
    </row>
    <row r="8" spans="1:30" ht="56.25" customHeight="1" x14ac:dyDescent="0.2">
      <c r="A8" s="61" t="s">
        <v>54</v>
      </c>
      <c r="B8" s="222" t="s">
        <v>177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4"/>
    </row>
    <row r="9" spans="1:30" s="14" customFormat="1" ht="110.25" customHeight="1" x14ac:dyDescent="0.2">
      <c r="A9" s="166" t="s">
        <v>1</v>
      </c>
      <c r="B9" s="87" t="s">
        <v>103</v>
      </c>
      <c r="C9" s="88"/>
      <c r="D9" s="89"/>
      <c r="E9" s="90">
        <f t="shared" ref="E9:E15" si="0">F9+I9+L9+O9+R9</f>
        <v>24499</v>
      </c>
      <c r="F9" s="90">
        <f>G9+H9</f>
        <v>9879</v>
      </c>
      <c r="G9" s="90">
        <f>SUM(G10:G13)</f>
        <v>9879</v>
      </c>
      <c r="H9" s="90">
        <f>SUM(H10:H13)</f>
        <v>0</v>
      </c>
      <c r="I9" s="90">
        <f>J9+K9</f>
        <v>0</v>
      </c>
      <c r="J9" s="90">
        <f>SUM(J10:J13)</f>
        <v>0</v>
      </c>
      <c r="K9" s="90">
        <f>SUM(K10:K13)</f>
        <v>0</v>
      </c>
      <c r="L9" s="90">
        <f>M9+N9</f>
        <v>14620</v>
      </c>
      <c r="M9" s="90">
        <f>SUM(M10:M13)</f>
        <v>14620</v>
      </c>
      <c r="N9" s="90">
        <f>SUM(N10:N13)</f>
        <v>0</v>
      </c>
      <c r="O9" s="90">
        <f>P9+Q9</f>
        <v>0</v>
      </c>
      <c r="P9" s="90">
        <f>SUM(P10:P13)</f>
        <v>0</v>
      </c>
      <c r="Q9" s="90">
        <f>SUM(Q10:Q13)</f>
        <v>0</v>
      </c>
      <c r="R9" s="90">
        <f>S9+T9</f>
        <v>0</v>
      </c>
      <c r="S9" s="90">
        <f>SUM(S10:S13)</f>
        <v>0</v>
      </c>
      <c r="T9" s="90">
        <f>SUM(T10:T13)</f>
        <v>0</v>
      </c>
    </row>
    <row r="10" spans="1:30" s="14" customFormat="1" ht="142.5" customHeight="1" outlineLevel="1" x14ac:dyDescent="0.2">
      <c r="A10" s="167" t="s">
        <v>189</v>
      </c>
      <c r="B10" s="91" t="s">
        <v>104</v>
      </c>
      <c r="C10" s="92"/>
      <c r="D10" s="93"/>
      <c r="E10" s="94">
        <f t="shared" si="0"/>
        <v>7180</v>
      </c>
      <c r="F10" s="94">
        <f>G10+H10</f>
        <v>7180</v>
      </c>
      <c r="G10" s="94">
        <v>7180</v>
      </c>
      <c r="H10" s="94">
        <v>0</v>
      </c>
      <c r="I10" s="94">
        <f>SUM(J10:K10)</f>
        <v>0</v>
      </c>
      <c r="J10" s="95">
        <v>0</v>
      </c>
      <c r="K10" s="95">
        <f>7196-7196</f>
        <v>0</v>
      </c>
      <c r="L10" s="94">
        <f>+M10+N10</f>
        <v>0</v>
      </c>
      <c r="M10" s="95">
        <v>0</v>
      </c>
      <c r="N10" s="95">
        <f>6622-6622</f>
        <v>0</v>
      </c>
      <c r="O10" s="94">
        <f>P10+Q10</f>
        <v>0</v>
      </c>
      <c r="P10" s="95">
        <f>110232-110232</f>
        <v>0</v>
      </c>
      <c r="Q10" s="95">
        <f>13606-13606</f>
        <v>0</v>
      </c>
      <c r="R10" s="94">
        <f>S10+T10</f>
        <v>0</v>
      </c>
      <c r="S10" s="95">
        <v>0</v>
      </c>
      <c r="T10" s="95">
        <v>0</v>
      </c>
    </row>
    <row r="11" spans="1:30" s="14" customFormat="1" ht="117" customHeight="1" outlineLevel="1" x14ac:dyDescent="0.2">
      <c r="A11" s="167" t="s">
        <v>190</v>
      </c>
      <c r="B11" s="91" t="s">
        <v>107</v>
      </c>
      <c r="C11" s="96"/>
      <c r="D11" s="97"/>
      <c r="E11" s="94">
        <f t="shared" si="0"/>
        <v>2699</v>
      </c>
      <c r="F11" s="94">
        <f>G11+H11</f>
        <v>2699</v>
      </c>
      <c r="G11" s="94">
        <v>2699</v>
      </c>
      <c r="H11" s="94">
        <v>0</v>
      </c>
      <c r="I11" s="94">
        <f>SUM(J11:K11)</f>
        <v>0</v>
      </c>
      <c r="J11" s="94">
        <v>0</v>
      </c>
      <c r="K11" s="94">
        <v>0</v>
      </c>
      <c r="L11" s="94">
        <f t="shared" ref="L11" si="1">M11+N11</f>
        <v>0</v>
      </c>
      <c r="M11" s="94">
        <v>0</v>
      </c>
      <c r="N11" s="94">
        <v>0</v>
      </c>
      <c r="O11" s="94">
        <f t="shared" ref="O11" si="2">P11+Q11</f>
        <v>0</v>
      </c>
      <c r="P11" s="94">
        <v>0</v>
      </c>
      <c r="Q11" s="94">
        <v>0</v>
      </c>
      <c r="R11" s="94">
        <f t="shared" ref="R11" si="3">S11+T11</f>
        <v>0</v>
      </c>
      <c r="S11" s="94">
        <v>0</v>
      </c>
      <c r="T11" s="94">
        <v>0</v>
      </c>
    </row>
    <row r="12" spans="1:30" s="14" customFormat="1" ht="111" customHeight="1" outlineLevel="1" x14ac:dyDescent="0.2">
      <c r="A12" s="167" t="s">
        <v>191</v>
      </c>
      <c r="B12" s="91" t="s">
        <v>105</v>
      </c>
      <c r="C12" s="92"/>
      <c r="D12" s="93"/>
      <c r="E12" s="94">
        <f t="shared" si="0"/>
        <v>13645</v>
      </c>
      <c r="F12" s="94">
        <f>G12+H12</f>
        <v>0</v>
      </c>
      <c r="G12" s="94">
        <v>0</v>
      </c>
      <c r="H12" s="94">
        <v>0</v>
      </c>
      <c r="I12" s="94">
        <f>SUM(J12:K12)</f>
        <v>0</v>
      </c>
      <c r="J12" s="95">
        <v>0</v>
      </c>
      <c r="K12" s="95">
        <v>0</v>
      </c>
      <c r="L12" s="94">
        <f>M12+N12</f>
        <v>13645</v>
      </c>
      <c r="M12" s="95">
        <v>13645</v>
      </c>
      <c r="N12" s="95">
        <v>0</v>
      </c>
      <c r="O12" s="94">
        <f>P12+Q12</f>
        <v>0</v>
      </c>
      <c r="P12" s="95">
        <v>0</v>
      </c>
      <c r="Q12" s="95">
        <f>1954-71-52-1831</f>
        <v>0</v>
      </c>
      <c r="R12" s="94">
        <f>S12+T12</f>
        <v>0</v>
      </c>
      <c r="S12" s="95">
        <v>0</v>
      </c>
      <c r="T12" s="95">
        <v>0</v>
      </c>
    </row>
    <row r="13" spans="1:30" s="14" customFormat="1" ht="121.5" customHeight="1" outlineLevel="1" x14ac:dyDescent="0.2">
      <c r="A13" s="167" t="s">
        <v>192</v>
      </c>
      <c r="B13" s="91" t="s">
        <v>106</v>
      </c>
      <c r="C13" s="92"/>
      <c r="D13" s="93"/>
      <c r="E13" s="94">
        <f t="shared" si="0"/>
        <v>975</v>
      </c>
      <c r="F13" s="94">
        <v>0</v>
      </c>
      <c r="G13" s="94">
        <v>0</v>
      </c>
      <c r="H13" s="94">
        <v>0</v>
      </c>
      <c r="I13" s="94">
        <f>SUM(J13:K13)</f>
        <v>0</v>
      </c>
      <c r="J13" s="95">
        <v>0</v>
      </c>
      <c r="K13" s="95">
        <v>0</v>
      </c>
      <c r="L13" s="94">
        <f>M13+N13</f>
        <v>975</v>
      </c>
      <c r="M13" s="95">
        <v>975</v>
      </c>
      <c r="N13" s="95">
        <v>0</v>
      </c>
      <c r="O13" s="94">
        <f>P13+Q13</f>
        <v>0</v>
      </c>
      <c r="P13" s="95">
        <v>0</v>
      </c>
      <c r="Q13" s="95">
        <v>0</v>
      </c>
      <c r="R13" s="94">
        <f>S13+T13</f>
        <v>0</v>
      </c>
      <c r="S13" s="95">
        <v>0</v>
      </c>
      <c r="T13" s="95">
        <v>0</v>
      </c>
    </row>
    <row r="14" spans="1:30" s="14" customFormat="1" ht="105" customHeight="1" x14ac:dyDescent="0.2">
      <c r="A14" s="168" t="s">
        <v>3</v>
      </c>
      <c r="B14" s="88" t="s">
        <v>108</v>
      </c>
      <c r="C14" s="88"/>
      <c r="D14" s="89"/>
      <c r="E14" s="90">
        <f t="shared" si="0"/>
        <v>3406</v>
      </c>
      <c r="F14" s="90">
        <f>G14+H14</f>
        <v>3406</v>
      </c>
      <c r="G14" s="90">
        <f>G15</f>
        <v>3406</v>
      </c>
      <c r="H14" s="90">
        <f>H15</f>
        <v>0</v>
      </c>
      <c r="I14" s="90">
        <f>J14+K14</f>
        <v>0</v>
      </c>
      <c r="J14" s="90">
        <f>J15</f>
        <v>0</v>
      </c>
      <c r="K14" s="90">
        <f>K15</f>
        <v>0</v>
      </c>
      <c r="L14" s="90">
        <f>M14+N14</f>
        <v>0</v>
      </c>
      <c r="M14" s="90">
        <f>M15</f>
        <v>0</v>
      </c>
      <c r="N14" s="90">
        <f>N15</f>
        <v>0</v>
      </c>
      <c r="O14" s="90">
        <f>P14+Q14</f>
        <v>0</v>
      </c>
      <c r="P14" s="90">
        <f>P15</f>
        <v>0</v>
      </c>
      <c r="Q14" s="90">
        <f>Q15</f>
        <v>0</v>
      </c>
      <c r="R14" s="90">
        <f>S14+T14</f>
        <v>0</v>
      </c>
      <c r="S14" s="90">
        <f>S15</f>
        <v>0</v>
      </c>
      <c r="T14" s="90">
        <f>T15</f>
        <v>0</v>
      </c>
    </row>
    <row r="15" spans="1:30" s="14" customFormat="1" ht="86.25" customHeight="1" x14ac:dyDescent="0.2">
      <c r="A15" s="167" t="s">
        <v>193</v>
      </c>
      <c r="B15" s="98" t="s">
        <v>109</v>
      </c>
      <c r="C15" s="99"/>
      <c r="D15" s="97"/>
      <c r="E15" s="94">
        <f t="shared" si="0"/>
        <v>3406</v>
      </c>
      <c r="F15" s="94">
        <f>G15+H15</f>
        <v>3406</v>
      </c>
      <c r="G15" s="94">
        <v>3406</v>
      </c>
      <c r="H15" s="94">
        <v>0</v>
      </c>
      <c r="I15" s="94">
        <f>SUM(J15:K15)</f>
        <v>0</v>
      </c>
      <c r="J15" s="94">
        <v>0</v>
      </c>
      <c r="K15" s="94">
        <v>0</v>
      </c>
      <c r="L15" s="94">
        <f t="shared" ref="L15:L21" si="4">M15+N15</f>
        <v>0</v>
      </c>
      <c r="M15" s="94">
        <v>0</v>
      </c>
      <c r="N15" s="94">
        <v>0</v>
      </c>
      <c r="O15" s="94">
        <f t="shared" ref="O15:O20" si="5">P15+Q15</f>
        <v>0</v>
      </c>
      <c r="P15" s="94">
        <v>0</v>
      </c>
      <c r="Q15" s="94">
        <v>0</v>
      </c>
      <c r="R15" s="94">
        <f t="shared" ref="R15:R20" si="6">S15+T15</f>
        <v>0</v>
      </c>
      <c r="S15" s="94">
        <v>0</v>
      </c>
      <c r="T15" s="94">
        <v>0</v>
      </c>
    </row>
    <row r="16" spans="1:30" s="14" customFormat="1" ht="80.25" customHeight="1" x14ac:dyDescent="0.2">
      <c r="A16" s="168" t="s">
        <v>5</v>
      </c>
      <c r="B16" s="133" t="s">
        <v>162</v>
      </c>
      <c r="C16" s="99"/>
      <c r="D16" s="97"/>
      <c r="E16" s="90">
        <f t="shared" ref="E16:E17" si="7">F16+I16+L16+O16+R16</f>
        <v>29103</v>
      </c>
      <c r="F16" s="90">
        <f>G16+H16</f>
        <v>0</v>
      </c>
      <c r="G16" s="90">
        <f>G17</f>
        <v>0</v>
      </c>
      <c r="H16" s="90">
        <f>H17</f>
        <v>0</v>
      </c>
      <c r="I16" s="90">
        <f>J16+K16</f>
        <v>0</v>
      </c>
      <c r="J16" s="90">
        <f>J17</f>
        <v>0</v>
      </c>
      <c r="K16" s="90">
        <f>K17</f>
        <v>0</v>
      </c>
      <c r="L16" s="90">
        <f>M16+N16</f>
        <v>29103</v>
      </c>
      <c r="M16" s="90">
        <f>M17</f>
        <v>29103</v>
      </c>
      <c r="N16" s="90">
        <f>N17</f>
        <v>0</v>
      </c>
      <c r="O16" s="90">
        <f>P16+Q16</f>
        <v>0</v>
      </c>
      <c r="P16" s="90">
        <f>P17</f>
        <v>0</v>
      </c>
      <c r="Q16" s="90">
        <f>Q17</f>
        <v>0</v>
      </c>
      <c r="R16" s="90">
        <f>S16+T16</f>
        <v>0</v>
      </c>
      <c r="S16" s="90">
        <f>S17</f>
        <v>0</v>
      </c>
      <c r="T16" s="90">
        <f>T17</f>
        <v>0</v>
      </c>
    </row>
    <row r="17" spans="1:20" s="14" customFormat="1" ht="80.25" customHeight="1" x14ac:dyDescent="0.2">
      <c r="A17" s="167" t="s">
        <v>194</v>
      </c>
      <c r="B17" s="98" t="s">
        <v>160</v>
      </c>
      <c r="C17" s="99"/>
      <c r="D17" s="97"/>
      <c r="E17" s="94">
        <f t="shared" si="7"/>
        <v>29103</v>
      </c>
      <c r="F17" s="94">
        <f>G17+H17</f>
        <v>0</v>
      </c>
      <c r="G17" s="94">
        <v>0</v>
      </c>
      <c r="H17" s="94">
        <v>0</v>
      </c>
      <c r="I17" s="94">
        <f>SUM(J17:K17)</f>
        <v>0</v>
      </c>
      <c r="J17" s="94">
        <v>0</v>
      </c>
      <c r="K17" s="94">
        <v>0</v>
      </c>
      <c r="L17" s="94">
        <f t="shared" ref="L17" si="8">M17+N17</f>
        <v>29103</v>
      </c>
      <c r="M17" s="94">
        <v>29103</v>
      </c>
      <c r="N17" s="94">
        <v>0</v>
      </c>
      <c r="O17" s="94">
        <f t="shared" ref="O17" si="9">P17+Q17</f>
        <v>0</v>
      </c>
      <c r="P17" s="94">
        <v>0</v>
      </c>
      <c r="Q17" s="94">
        <v>0</v>
      </c>
      <c r="R17" s="94">
        <f t="shared" ref="R17" si="10">S17+T17</f>
        <v>0</v>
      </c>
      <c r="S17" s="94">
        <v>0</v>
      </c>
      <c r="T17" s="94">
        <v>0</v>
      </c>
    </row>
    <row r="18" spans="1:20" ht="53.25" customHeight="1" x14ac:dyDescent="0.2">
      <c r="A18" s="61" t="s">
        <v>169</v>
      </c>
      <c r="B18" s="222" t="s">
        <v>181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</row>
    <row r="19" spans="1:20" ht="75" customHeight="1" x14ac:dyDescent="0.2">
      <c r="A19" s="169" t="s">
        <v>2</v>
      </c>
      <c r="B19" s="87" t="s">
        <v>110</v>
      </c>
      <c r="C19" s="100"/>
      <c r="D19" s="101">
        <f>+SUM(D20:D24)</f>
        <v>4.1438300000000003</v>
      </c>
      <c r="E19" s="90">
        <f>SUM(E20:E24)</f>
        <v>1039804</v>
      </c>
      <c r="F19" s="90">
        <f>G19+H19</f>
        <v>0</v>
      </c>
      <c r="G19" s="90">
        <f>SUM(G20:G24)</f>
        <v>0</v>
      </c>
      <c r="H19" s="90">
        <f>SUM(H20:H24)</f>
        <v>0</v>
      </c>
      <c r="I19" s="90">
        <f>J19+K19</f>
        <v>0</v>
      </c>
      <c r="J19" s="90">
        <f>SUM(J20:J24)</f>
        <v>0</v>
      </c>
      <c r="K19" s="90">
        <f>SUM(K20:K24)</f>
        <v>0</v>
      </c>
      <c r="L19" s="90">
        <f t="shared" si="4"/>
        <v>303715</v>
      </c>
      <c r="M19" s="90">
        <f>SUM(M20:M24)</f>
        <v>21869</v>
      </c>
      <c r="N19" s="90">
        <f>SUM(N20:N24)</f>
        <v>281846</v>
      </c>
      <c r="O19" s="90">
        <f>P19+Q19</f>
        <v>220827</v>
      </c>
      <c r="P19" s="90">
        <f>SUM(P20:P24)</f>
        <v>15899</v>
      </c>
      <c r="Q19" s="90">
        <f>SUM(Q20:Q24)</f>
        <v>204928</v>
      </c>
      <c r="R19" s="90">
        <f>S19+T19</f>
        <v>515262</v>
      </c>
      <c r="S19" s="90">
        <f>SUM(S20:S24)</f>
        <v>37099</v>
      </c>
      <c r="T19" s="90">
        <f>SUM(T20:T24)</f>
        <v>478163</v>
      </c>
    </row>
    <row r="20" spans="1:20" ht="110.25" customHeight="1" x14ac:dyDescent="0.2">
      <c r="A20" s="170" t="s">
        <v>187</v>
      </c>
      <c r="B20" s="102" t="s">
        <v>111</v>
      </c>
      <c r="C20" s="103"/>
      <c r="D20" s="93">
        <v>0.56999999999999995</v>
      </c>
      <c r="E20" s="94">
        <f t="shared" ref="E20:E30" si="11">F20+I20+L20+O20+R20</f>
        <v>155257</v>
      </c>
      <c r="F20" s="94">
        <v>0</v>
      </c>
      <c r="G20" s="94">
        <v>0</v>
      </c>
      <c r="H20" s="94">
        <v>0</v>
      </c>
      <c r="I20" s="94">
        <f>SUM(J20:K20)</f>
        <v>0</v>
      </c>
      <c r="J20" s="94">
        <v>0</v>
      </c>
      <c r="K20" s="94">
        <v>0</v>
      </c>
      <c r="L20" s="94">
        <f t="shared" si="4"/>
        <v>155257</v>
      </c>
      <c r="M20" s="94">
        <v>11179</v>
      </c>
      <c r="N20" s="94">
        <v>144078</v>
      </c>
      <c r="O20" s="94">
        <f t="shared" si="5"/>
        <v>0</v>
      </c>
      <c r="P20" s="94">
        <v>0</v>
      </c>
      <c r="Q20" s="94">
        <v>0</v>
      </c>
      <c r="R20" s="94">
        <f t="shared" si="6"/>
        <v>0</v>
      </c>
      <c r="S20" s="94">
        <v>0</v>
      </c>
      <c r="T20" s="94">
        <v>0</v>
      </c>
    </row>
    <row r="21" spans="1:20" s="14" customFormat="1" ht="96.75" customHeight="1" outlineLevel="1" x14ac:dyDescent="0.2">
      <c r="A21" s="170" t="s">
        <v>188</v>
      </c>
      <c r="B21" s="102" t="s">
        <v>112</v>
      </c>
      <c r="C21" s="104"/>
      <c r="D21" s="105">
        <v>8.9730000000000004E-2</v>
      </c>
      <c r="E21" s="94">
        <f t="shared" si="11"/>
        <v>11302</v>
      </c>
      <c r="F21" s="94">
        <v>0</v>
      </c>
      <c r="G21" s="94">
        <v>0</v>
      </c>
      <c r="H21" s="94">
        <v>0</v>
      </c>
      <c r="I21" s="94">
        <f>SUM(J21:K21)</f>
        <v>0</v>
      </c>
      <c r="J21" s="94">
        <v>0</v>
      </c>
      <c r="K21" s="94">
        <v>0</v>
      </c>
      <c r="L21" s="94">
        <f t="shared" si="4"/>
        <v>11302</v>
      </c>
      <c r="M21" s="94">
        <v>814</v>
      </c>
      <c r="N21" s="94">
        <v>10488</v>
      </c>
      <c r="O21" s="94">
        <f t="shared" ref="O21" si="12">P21+Q21</f>
        <v>0</v>
      </c>
      <c r="P21" s="94">
        <v>0</v>
      </c>
      <c r="Q21" s="94">
        <v>0</v>
      </c>
      <c r="R21" s="94">
        <f t="shared" ref="R21" si="13">S21+T21</f>
        <v>0</v>
      </c>
      <c r="S21" s="94">
        <v>0</v>
      </c>
      <c r="T21" s="94">
        <v>0</v>
      </c>
    </row>
    <row r="22" spans="1:20" ht="96.75" customHeight="1" outlineLevel="1" x14ac:dyDescent="0.2">
      <c r="A22" s="170" t="s">
        <v>195</v>
      </c>
      <c r="B22" s="106" t="s">
        <v>113</v>
      </c>
      <c r="C22" s="103"/>
      <c r="D22" s="105">
        <v>0.30409999999999998</v>
      </c>
      <c r="E22" s="94">
        <f t="shared" si="11"/>
        <v>30968</v>
      </c>
      <c r="F22" s="94">
        <v>0</v>
      </c>
      <c r="G22" s="94">
        <v>0</v>
      </c>
      <c r="H22" s="94">
        <v>0</v>
      </c>
      <c r="I22" s="94">
        <f>SUM(J22:K22)</f>
        <v>0</v>
      </c>
      <c r="J22" s="94">
        <v>0</v>
      </c>
      <c r="K22" s="94">
        <v>0</v>
      </c>
      <c r="L22" s="94">
        <f t="shared" ref="L22" si="14">M22+N22</f>
        <v>30968</v>
      </c>
      <c r="M22" s="94">
        <v>2230</v>
      </c>
      <c r="N22" s="94">
        <v>28738</v>
      </c>
      <c r="O22" s="94">
        <f t="shared" ref="O22" si="15">P22+Q22</f>
        <v>0</v>
      </c>
      <c r="P22" s="94">
        <v>0</v>
      </c>
      <c r="Q22" s="94">
        <v>0</v>
      </c>
      <c r="R22" s="94">
        <f t="shared" ref="R22" si="16">S22+T22</f>
        <v>0</v>
      </c>
      <c r="S22" s="94">
        <v>0</v>
      </c>
      <c r="T22" s="94">
        <v>0</v>
      </c>
    </row>
    <row r="23" spans="1:20" s="14" customFormat="1" ht="71.25" customHeight="1" outlineLevel="1" x14ac:dyDescent="0.2">
      <c r="A23" s="170" t="s">
        <v>196</v>
      </c>
      <c r="B23" s="102" t="s">
        <v>114</v>
      </c>
      <c r="C23" s="104"/>
      <c r="D23" s="107">
        <v>0.76370000000000005</v>
      </c>
      <c r="E23" s="94">
        <f t="shared" si="11"/>
        <v>106188</v>
      </c>
      <c r="F23" s="94">
        <v>0</v>
      </c>
      <c r="G23" s="94">
        <v>0</v>
      </c>
      <c r="H23" s="94">
        <v>0</v>
      </c>
      <c r="I23" s="94">
        <f>SUM(J23:K23)</f>
        <v>0</v>
      </c>
      <c r="J23" s="94">
        <v>0</v>
      </c>
      <c r="K23" s="94">
        <v>0</v>
      </c>
      <c r="L23" s="94">
        <f t="shared" ref="L23" si="17">M23+N23</f>
        <v>106188</v>
      </c>
      <c r="M23" s="94">
        <v>7646</v>
      </c>
      <c r="N23" s="94">
        <v>98542</v>
      </c>
      <c r="O23" s="94">
        <f t="shared" ref="O23" si="18">P23+Q23</f>
        <v>0</v>
      </c>
      <c r="P23" s="94">
        <v>0</v>
      </c>
      <c r="Q23" s="94">
        <v>0</v>
      </c>
      <c r="R23" s="94">
        <f t="shared" ref="R23" si="19">S23+T23</f>
        <v>0</v>
      </c>
      <c r="S23" s="94">
        <v>0</v>
      </c>
      <c r="T23" s="94">
        <v>0</v>
      </c>
    </row>
    <row r="24" spans="1:20" s="14" customFormat="1" ht="87" customHeight="1" outlineLevel="1" x14ac:dyDescent="0.2">
      <c r="A24" s="170" t="s">
        <v>197</v>
      </c>
      <c r="B24" s="102" t="s">
        <v>115</v>
      </c>
      <c r="C24" s="104"/>
      <c r="D24" s="107">
        <v>2.4163000000000001</v>
      </c>
      <c r="E24" s="94">
        <f t="shared" si="11"/>
        <v>736089</v>
      </c>
      <c r="F24" s="94">
        <v>0</v>
      </c>
      <c r="G24" s="94">
        <v>0</v>
      </c>
      <c r="H24" s="94">
        <v>0</v>
      </c>
      <c r="I24" s="94">
        <f>SUM(J24:K24)</f>
        <v>0</v>
      </c>
      <c r="J24" s="94">
        <v>0</v>
      </c>
      <c r="K24" s="94">
        <v>0</v>
      </c>
      <c r="L24" s="94">
        <f t="shared" ref="L24" si="20">M24+N24</f>
        <v>0</v>
      </c>
      <c r="M24" s="94">
        <v>0</v>
      </c>
      <c r="N24" s="94">
        <v>0</v>
      </c>
      <c r="O24" s="94">
        <f t="shared" ref="O24" si="21">P24+Q24</f>
        <v>220827</v>
      </c>
      <c r="P24" s="94">
        <v>15899</v>
      </c>
      <c r="Q24" s="94">
        <v>204928</v>
      </c>
      <c r="R24" s="94">
        <f t="shared" ref="R24" si="22">S24+T24</f>
        <v>515262</v>
      </c>
      <c r="S24" s="94">
        <v>37099</v>
      </c>
      <c r="T24" s="94">
        <v>478163</v>
      </c>
    </row>
    <row r="25" spans="1:20" ht="116.25" customHeight="1" outlineLevel="1" x14ac:dyDescent="0.2">
      <c r="A25" s="171" t="s">
        <v>80</v>
      </c>
      <c r="B25" s="87" t="s">
        <v>165</v>
      </c>
      <c r="C25" s="108"/>
      <c r="D25" s="109"/>
      <c r="E25" s="90">
        <f t="shared" si="11"/>
        <v>20708</v>
      </c>
      <c r="F25" s="90">
        <f>G25+H25</f>
        <v>0</v>
      </c>
      <c r="G25" s="90">
        <f>SUM(G26:G30)</f>
        <v>0</v>
      </c>
      <c r="H25" s="90">
        <f>SUM(H26:H30)</f>
        <v>0</v>
      </c>
      <c r="I25" s="90">
        <f>J25+K25</f>
        <v>0</v>
      </c>
      <c r="J25" s="90">
        <f>SUM(J26:J30)</f>
        <v>0</v>
      </c>
      <c r="K25" s="90">
        <f>SUM(K26:K30)</f>
        <v>0</v>
      </c>
      <c r="L25" s="90">
        <f>M25+N25</f>
        <v>6501</v>
      </c>
      <c r="M25" s="90">
        <f>SUM(M26:M30)</f>
        <v>6501</v>
      </c>
      <c r="N25" s="90">
        <f>SUM(N26:N30)</f>
        <v>0</v>
      </c>
      <c r="O25" s="90">
        <f>P25+Q25</f>
        <v>4262</v>
      </c>
      <c r="P25" s="90">
        <f>SUM(P26:P30)</f>
        <v>4262</v>
      </c>
      <c r="Q25" s="90">
        <f>SUM(Q26:Q30)</f>
        <v>0</v>
      </c>
      <c r="R25" s="90">
        <f>S25+T25</f>
        <v>9945</v>
      </c>
      <c r="S25" s="90">
        <f>SUM(S26:S30)</f>
        <v>9945</v>
      </c>
      <c r="T25" s="90">
        <f>SUM(T26:T30)</f>
        <v>0</v>
      </c>
    </row>
    <row r="26" spans="1:20" s="14" customFormat="1" ht="139.5" customHeight="1" outlineLevel="1" x14ac:dyDescent="0.2">
      <c r="A26" s="170" t="s">
        <v>198</v>
      </c>
      <c r="B26" s="110" t="s">
        <v>116</v>
      </c>
      <c r="C26" s="104"/>
      <c r="D26" s="111"/>
      <c r="E26" s="94">
        <f t="shared" si="11"/>
        <v>3323</v>
      </c>
      <c r="F26" s="94">
        <f>G26+H26</f>
        <v>0</v>
      </c>
      <c r="G26" s="94">
        <v>0</v>
      </c>
      <c r="H26" s="94">
        <v>0</v>
      </c>
      <c r="I26" s="94">
        <f>J26+K26</f>
        <v>0</v>
      </c>
      <c r="J26" s="94">
        <v>0</v>
      </c>
      <c r="K26" s="94">
        <v>0</v>
      </c>
      <c r="L26" s="94">
        <f>M26+N26</f>
        <v>3323</v>
      </c>
      <c r="M26" s="94">
        <v>3323</v>
      </c>
      <c r="N26" s="94">
        <v>0</v>
      </c>
      <c r="O26" s="94">
        <f t="shared" ref="O26" si="23">P26+Q26</f>
        <v>0</v>
      </c>
      <c r="P26" s="94">
        <v>0</v>
      </c>
      <c r="Q26" s="94">
        <v>0</v>
      </c>
      <c r="R26" s="94">
        <f t="shared" ref="R26" si="24">S26+T26</f>
        <v>0</v>
      </c>
      <c r="S26" s="94">
        <v>0</v>
      </c>
      <c r="T26" s="94">
        <v>0</v>
      </c>
    </row>
    <row r="27" spans="1:20" s="14" customFormat="1" ht="132" customHeight="1" outlineLevel="1" x14ac:dyDescent="0.2">
      <c r="A27" s="170" t="s">
        <v>199</v>
      </c>
      <c r="B27" s="102" t="s">
        <v>117</v>
      </c>
      <c r="C27" s="104"/>
      <c r="D27" s="111"/>
      <c r="E27" s="94">
        <f t="shared" si="11"/>
        <v>242</v>
      </c>
      <c r="F27" s="94">
        <f t="shared" ref="F27:F30" si="25">G27+H27</f>
        <v>0</v>
      </c>
      <c r="G27" s="94">
        <v>0</v>
      </c>
      <c r="H27" s="94">
        <v>0</v>
      </c>
      <c r="I27" s="94">
        <f t="shared" ref="I27:I30" si="26">J27+K27</f>
        <v>0</v>
      </c>
      <c r="J27" s="94">
        <v>0</v>
      </c>
      <c r="K27" s="94">
        <v>0</v>
      </c>
      <c r="L27" s="94">
        <f t="shared" ref="L27:L30" si="27">M27+N27</f>
        <v>242</v>
      </c>
      <c r="M27" s="94">
        <v>242</v>
      </c>
      <c r="N27" s="94">
        <v>0</v>
      </c>
      <c r="O27" s="94">
        <f t="shared" ref="O27:O30" si="28">P27+Q27</f>
        <v>0</v>
      </c>
      <c r="P27" s="94">
        <v>0</v>
      </c>
      <c r="Q27" s="94">
        <v>0</v>
      </c>
      <c r="R27" s="94">
        <f t="shared" ref="R27:R30" si="29">S27+T27</f>
        <v>0</v>
      </c>
      <c r="S27" s="94">
        <v>0</v>
      </c>
      <c r="T27" s="94">
        <v>0</v>
      </c>
    </row>
    <row r="28" spans="1:20" s="14" customFormat="1" ht="120.75" customHeight="1" outlineLevel="1" x14ac:dyDescent="0.2">
      <c r="A28" s="170" t="s">
        <v>200</v>
      </c>
      <c r="B28" s="106" t="s">
        <v>118</v>
      </c>
      <c r="C28" s="104"/>
      <c r="D28" s="111"/>
      <c r="E28" s="94">
        <f t="shared" si="11"/>
        <v>663</v>
      </c>
      <c r="F28" s="94">
        <f t="shared" si="25"/>
        <v>0</v>
      </c>
      <c r="G28" s="94">
        <v>0</v>
      </c>
      <c r="H28" s="94">
        <v>0</v>
      </c>
      <c r="I28" s="94">
        <f t="shared" si="26"/>
        <v>0</v>
      </c>
      <c r="J28" s="94">
        <v>0</v>
      </c>
      <c r="K28" s="94">
        <v>0</v>
      </c>
      <c r="L28" s="94">
        <f t="shared" si="27"/>
        <v>663</v>
      </c>
      <c r="M28" s="94">
        <v>663</v>
      </c>
      <c r="N28" s="94">
        <v>0</v>
      </c>
      <c r="O28" s="94">
        <f t="shared" si="28"/>
        <v>0</v>
      </c>
      <c r="P28" s="94">
        <v>0</v>
      </c>
      <c r="Q28" s="94">
        <v>0</v>
      </c>
      <c r="R28" s="94">
        <f t="shared" si="29"/>
        <v>0</v>
      </c>
      <c r="S28" s="94">
        <v>0</v>
      </c>
      <c r="T28" s="94">
        <v>0</v>
      </c>
    </row>
    <row r="29" spans="1:20" s="14" customFormat="1" ht="101.25" customHeight="1" outlineLevel="1" x14ac:dyDescent="0.2">
      <c r="A29" s="170" t="s">
        <v>201</v>
      </c>
      <c r="B29" s="102" t="s">
        <v>119</v>
      </c>
      <c r="C29" s="104"/>
      <c r="D29" s="111"/>
      <c r="E29" s="94">
        <f t="shared" si="11"/>
        <v>2273</v>
      </c>
      <c r="F29" s="94">
        <f t="shared" si="25"/>
        <v>0</v>
      </c>
      <c r="G29" s="94">
        <v>0</v>
      </c>
      <c r="H29" s="94">
        <v>0</v>
      </c>
      <c r="I29" s="94">
        <f t="shared" si="26"/>
        <v>0</v>
      </c>
      <c r="J29" s="94">
        <v>0</v>
      </c>
      <c r="K29" s="94">
        <v>0</v>
      </c>
      <c r="L29" s="94">
        <f t="shared" si="27"/>
        <v>2273</v>
      </c>
      <c r="M29" s="94">
        <v>2273</v>
      </c>
      <c r="N29" s="94">
        <v>0</v>
      </c>
      <c r="O29" s="94">
        <f t="shared" si="28"/>
        <v>0</v>
      </c>
      <c r="P29" s="94">
        <v>0</v>
      </c>
      <c r="Q29" s="94">
        <v>0</v>
      </c>
      <c r="R29" s="94">
        <f t="shared" si="29"/>
        <v>0</v>
      </c>
      <c r="S29" s="94">
        <v>0</v>
      </c>
      <c r="T29" s="94">
        <v>0</v>
      </c>
    </row>
    <row r="30" spans="1:20" ht="113.25" customHeight="1" outlineLevel="1" x14ac:dyDescent="0.2">
      <c r="A30" s="170" t="s">
        <v>202</v>
      </c>
      <c r="B30" s="102" t="s">
        <v>120</v>
      </c>
      <c r="C30" s="103"/>
      <c r="D30" s="112"/>
      <c r="E30" s="94">
        <f t="shared" si="11"/>
        <v>14207</v>
      </c>
      <c r="F30" s="94">
        <f t="shared" si="25"/>
        <v>0</v>
      </c>
      <c r="G30" s="94">
        <v>0</v>
      </c>
      <c r="H30" s="94">
        <v>0</v>
      </c>
      <c r="I30" s="94">
        <f t="shared" si="26"/>
        <v>0</v>
      </c>
      <c r="J30" s="94">
        <v>0</v>
      </c>
      <c r="K30" s="94">
        <v>0</v>
      </c>
      <c r="L30" s="94">
        <f t="shared" si="27"/>
        <v>0</v>
      </c>
      <c r="M30" s="94">
        <v>0</v>
      </c>
      <c r="N30" s="94">
        <v>0</v>
      </c>
      <c r="O30" s="94">
        <f t="shared" si="28"/>
        <v>4262</v>
      </c>
      <c r="P30" s="94">
        <v>4262</v>
      </c>
      <c r="Q30" s="94">
        <v>0</v>
      </c>
      <c r="R30" s="94">
        <f t="shared" si="29"/>
        <v>9945</v>
      </c>
      <c r="S30" s="94">
        <v>9945</v>
      </c>
      <c r="T30" s="94">
        <v>0</v>
      </c>
    </row>
    <row r="31" spans="1:20" ht="88.5" customHeight="1" outlineLevel="1" x14ac:dyDescent="0.2">
      <c r="A31" s="172" t="s">
        <v>81</v>
      </c>
      <c r="B31" s="100" t="s">
        <v>121</v>
      </c>
      <c r="C31" s="113">
        <f>C32</f>
        <v>22.279699999999998</v>
      </c>
      <c r="D31" s="112"/>
      <c r="E31" s="90">
        <f>F31+I31+L31+O31+R31</f>
        <v>181308</v>
      </c>
      <c r="F31" s="90">
        <f>G31+H31</f>
        <v>0</v>
      </c>
      <c r="G31" s="90">
        <f>G32</f>
        <v>0</v>
      </c>
      <c r="H31" s="90">
        <f>H32</f>
        <v>0</v>
      </c>
      <c r="I31" s="90">
        <f>J31+K31</f>
        <v>0</v>
      </c>
      <c r="J31" s="90">
        <f>J32</f>
        <v>0</v>
      </c>
      <c r="K31" s="90">
        <f>K32</f>
        <v>0</v>
      </c>
      <c r="L31" s="90">
        <f>M31+N31</f>
        <v>181308</v>
      </c>
      <c r="M31" s="90">
        <f>M32</f>
        <v>5439</v>
      </c>
      <c r="N31" s="90">
        <f>N32</f>
        <v>175869</v>
      </c>
      <c r="O31" s="90">
        <f>P31+Q31</f>
        <v>0</v>
      </c>
      <c r="P31" s="90">
        <f>P32</f>
        <v>0</v>
      </c>
      <c r="Q31" s="90">
        <f>Q32</f>
        <v>0</v>
      </c>
      <c r="R31" s="90">
        <f>S31+T31</f>
        <v>0</v>
      </c>
      <c r="S31" s="90">
        <f>S32</f>
        <v>0</v>
      </c>
      <c r="T31" s="90">
        <f>T32</f>
        <v>0</v>
      </c>
    </row>
    <row r="32" spans="1:20" ht="78.75" customHeight="1" outlineLevel="1" x14ac:dyDescent="0.2">
      <c r="A32" s="170" t="s">
        <v>203</v>
      </c>
      <c r="B32" s="110" t="s">
        <v>122</v>
      </c>
      <c r="C32" s="114">
        <v>22.279699999999998</v>
      </c>
      <c r="D32" s="111"/>
      <c r="E32" s="94">
        <f>F32+I32+L32+O32+R32</f>
        <v>181308</v>
      </c>
      <c r="F32" s="94">
        <f>G32+H32</f>
        <v>0</v>
      </c>
      <c r="G32" s="94">
        <v>0</v>
      </c>
      <c r="H32" s="94">
        <v>0</v>
      </c>
      <c r="I32" s="94">
        <f>SUM(J32:K32)</f>
        <v>0</v>
      </c>
      <c r="J32" s="94">
        <v>0</v>
      </c>
      <c r="K32" s="94">
        <v>0</v>
      </c>
      <c r="L32" s="94">
        <f t="shared" ref="L32" si="30">M32+N32</f>
        <v>181308</v>
      </c>
      <c r="M32" s="94">
        <v>5439</v>
      </c>
      <c r="N32" s="94">
        <v>175869</v>
      </c>
      <c r="O32" s="94">
        <f t="shared" ref="O32" si="31">P32+Q32</f>
        <v>0</v>
      </c>
      <c r="P32" s="94">
        <v>0</v>
      </c>
      <c r="Q32" s="94">
        <v>0</v>
      </c>
      <c r="R32" s="94">
        <f t="shared" ref="R32" si="32">S32+T32</f>
        <v>0</v>
      </c>
      <c r="S32" s="94">
        <v>0</v>
      </c>
      <c r="T32" s="94">
        <v>0</v>
      </c>
    </row>
    <row r="33" spans="1:22" ht="101.25" customHeight="1" outlineLevel="1" x14ac:dyDescent="0.2">
      <c r="A33" s="172" t="s">
        <v>82</v>
      </c>
      <c r="B33" s="87" t="s">
        <v>90</v>
      </c>
      <c r="C33" s="114"/>
      <c r="D33" s="111"/>
      <c r="E33" s="90">
        <f>F33+I33+L33+O33+R33</f>
        <v>3880</v>
      </c>
      <c r="F33" s="90">
        <f>G33+H33</f>
        <v>0</v>
      </c>
      <c r="G33" s="90">
        <f>G34</f>
        <v>0</v>
      </c>
      <c r="H33" s="90">
        <f>H34</f>
        <v>0</v>
      </c>
      <c r="I33" s="90">
        <f>J33+K33</f>
        <v>0</v>
      </c>
      <c r="J33" s="90">
        <f>J34</f>
        <v>0</v>
      </c>
      <c r="K33" s="90">
        <f>K34</f>
        <v>0</v>
      </c>
      <c r="L33" s="90">
        <f>M33+N33</f>
        <v>3880</v>
      </c>
      <c r="M33" s="90">
        <f>M34</f>
        <v>3880</v>
      </c>
      <c r="N33" s="90">
        <f>N34</f>
        <v>0</v>
      </c>
      <c r="O33" s="90">
        <f>P33+Q33</f>
        <v>0</v>
      </c>
      <c r="P33" s="90">
        <f>P34</f>
        <v>0</v>
      </c>
      <c r="Q33" s="90">
        <f>Q34</f>
        <v>0</v>
      </c>
      <c r="R33" s="90">
        <f>S33+T33</f>
        <v>0</v>
      </c>
      <c r="S33" s="90">
        <f>S34</f>
        <v>0</v>
      </c>
      <c r="T33" s="90">
        <f>T34</f>
        <v>0</v>
      </c>
    </row>
    <row r="34" spans="1:22" ht="102" customHeight="1" outlineLevel="1" x14ac:dyDescent="0.2">
      <c r="A34" s="170" t="s">
        <v>204</v>
      </c>
      <c r="B34" s="110" t="s">
        <v>126</v>
      </c>
      <c r="C34" s="114"/>
      <c r="D34" s="111"/>
      <c r="E34" s="94">
        <f>F34+I34+L34+O34+R34</f>
        <v>3880</v>
      </c>
      <c r="F34" s="94">
        <f>G34+H34</f>
        <v>0</v>
      </c>
      <c r="G34" s="94">
        <v>0</v>
      </c>
      <c r="H34" s="94">
        <v>0</v>
      </c>
      <c r="I34" s="94">
        <f>SUM(J34:K34)</f>
        <v>0</v>
      </c>
      <c r="J34" s="94">
        <v>0</v>
      </c>
      <c r="K34" s="94">
        <v>0</v>
      </c>
      <c r="L34" s="94">
        <f t="shared" ref="L34" si="33">M34+N34</f>
        <v>3880</v>
      </c>
      <c r="M34" s="94">
        <v>3880</v>
      </c>
      <c r="N34" s="94">
        <v>0</v>
      </c>
      <c r="O34" s="94">
        <f t="shared" ref="O34" si="34">P34+Q34</f>
        <v>0</v>
      </c>
      <c r="P34" s="94">
        <v>0</v>
      </c>
      <c r="Q34" s="94">
        <v>0</v>
      </c>
      <c r="R34" s="94">
        <f t="shared" ref="R34" si="35">S34+T34</f>
        <v>0</v>
      </c>
      <c r="S34" s="94">
        <v>0</v>
      </c>
      <c r="T34" s="94">
        <v>0</v>
      </c>
    </row>
    <row r="35" spans="1:22" s="14" customFormat="1" ht="75.75" customHeight="1" outlineLevel="1" x14ac:dyDescent="0.2">
      <c r="A35" s="173" t="s">
        <v>83</v>
      </c>
      <c r="B35" s="87" t="s">
        <v>131</v>
      </c>
      <c r="C35" s="115"/>
      <c r="D35" s="116">
        <f>D36+D37</f>
        <v>2.9390000000000001</v>
      </c>
      <c r="E35" s="90">
        <f t="shared" ref="E35:E40" si="36">F35+I35+L35+R35+O35</f>
        <v>1055194</v>
      </c>
      <c r="F35" s="90">
        <f>G35+H35</f>
        <v>0</v>
      </c>
      <c r="G35" s="90">
        <f>SUM(G36:G37)</f>
        <v>0</v>
      </c>
      <c r="H35" s="90">
        <f>SUM(H36:H37)</f>
        <v>0</v>
      </c>
      <c r="I35" s="90">
        <f t="shared" ref="I35:I40" si="37">J35+K35</f>
        <v>0</v>
      </c>
      <c r="J35" s="90">
        <f>SUM(J36:J37)</f>
        <v>0</v>
      </c>
      <c r="K35" s="90">
        <f>SUM(K36:K37)</f>
        <v>0</v>
      </c>
      <c r="L35" s="90">
        <f>M35+N35</f>
        <v>543936</v>
      </c>
      <c r="M35" s="90">
        <f>SUM(M36:M37)</f>
        <v>17627</v>
      </c>
      <c r="N35" s="90">
        <f>SUM(N36:N37)</f>
        <v>526309</v>
      </c>
      <c r="O35" s="90">
        <f t="shared" ref="O35:O40" si="38">P35+Q35</f>
        <v>511258</v>
      </c>
      <c r="P35" s="90">
        <f>SUM(P36:P37)</f>
        <v>18391</v>
      </c>
      <c r="Q35" s="90">
        <f>SUM(Q36:Q37)</f>
        <v>492867</v>
      </c>
      <c r="R35" s="90">
        <f>S35+T35</f>
        <v>0</v>
      </c>
      <c r="S35" s="90">
        <f>SUM(S36:S37)</f>
        <v>0</v>
      </c>
      <c r="T35" s="90">
        <f>SUM(T36:T37)</f>
        <v>0</v>
      </c>
    </row>
    <row r="36" spans="1:22" s="14" customFormat="1" ht="70.5" customHeight="1" outlineLevel="1" x14ac:dyDescent="0.2">
      <c r="A36" s="174" t="s">
        <v>205</v>
      </c>
      <c r="B36" s="102" t="s">
        <v>132</v>
      </c>
      <c r="C36" s="115"/>
      <c r="D36" s="93">
        <v>2.2000000000000002</v>
      </c>
      <c r="E36" s="94">
        <f t="shared" si="36"/>
        <v>951371</v>
      </c>
      <c r="F36" s="95">
        <f>+G36+H36</f>
        <v>0</v>
      </c>
      <c r="G36" s="94">
        <v>0</v>
      </c>
      <c r="H36" s="94">
        <v>0</v>
      </c>
      <c r="I36" s="94">
        <f t="shared" si="37"/>
        <v>0</v>
      </c>
      <c r="J36" s="94">
        <v>0</v>
      </c>
      <c r="K36" s="94">
        <v>0</v>
      </c>
      <c r="L36" s="95">
        <f>N36+M36</f>
        <v>512789</v>
      </c>
      <c r="M36" s="94">
        <v>15384</v>
      </c>
      <c r="N36" s="94">
        <v>497405</v>
      </c>
      <c r="O36" s="95">
        <f t="shared" si="38"/>
        <v>438582</v>
      </c>
      <c r="P36" s="94">
        <v>13158</v>
      </c>
      <c r="Q36" s="94">
        <v>425424</v>
      </c>
      <c r="R36" s="94">
        <f>T36+S36</f>
        <v>0</v>
      </c>
      <c r="S36" s="94">
        <v>0</v>
      </c>
      <c r="T36" s="94">
        <v>0</v>
      </c>
    </row>
    <row r="37" spans="1:22" s="14" customFormat="1" ht="53.25" customHeight="1" outlineLevel="1" x14ac:dyDescent="0.2">
      <c r="A37" s="174" t="s">
        <v>206</v>
      </c>
      <c r="B37" s="91" t="s">
        <v>133</v>
      </c>
      <c r="C37" s="115"/>
      <c r="D37" s="117">
        <v>0.73899999999999999</v>
      </c>
      <c r="E37" s="94">
        <f t="shared" si="36"/>
        <v>103823</v>
      </c>
      <c r="F37" s="95">
        <f>G37+H37</f>
        <v>0</v>
      </c>
      <c r="G37" s="94">
        <v>0</v>
      </c>
      <c r="H37" s="94">
        <v>0</v>
      </c>
      <c r="I37" s="94">
        <f t="shared" si="37"/>
        <v>0</v>
      </c>
      <c r="J37" s="94">
        <v>0</v>
      </c>
      <c r="K37" s="94">
        <v>0</v>
      </c>
      <c r="L37" s="94">
        <f>M37+N37</f>
        <v>31147</v>
      </c>
      <c r="M37" s="94">
        <v>2243</v>
      </c>
      <c r="N37" s="94">
        <v>28904</v>
      </c>
      <c r="O37" s="94">
        <f t="shared" si="38"/>
        <v>72676</v>
      </c>
      <c r="P37" s="94">
        <v>5233</v>
      </c>
      <c r="Q37" s="94">
        <v>67443</v>
      </c>
      <c r="R37" s="94">
        <f>S37+T37</f>
        <v>0</v>
      </c>
      <c r="S37" s="94">
        <v>0</v>
      </c>
      <c r="T37" s="94">
        <v>0</v>
      </c>
    </row>
    <row r="38" spans="1:22" s="14" customFormat="1" ht="117.75" customHeight="1" outlineLevel="1" x14ac:dyDescent="0.2">
      <c r="A38" s="173" t="s">
        <v>84</v>
      </c>
      <c r="B38" s="118" t="s">
        <v>163</v>
      </c>
      <c r="C38" s="115"/>
      <c r="D38" s="111"/>
      <c r="E38" s="90">
        <f t="shared" si="36"/>
        <v>20367</v>
      </c>
      <c r="F38" s="90">
        <f>G38+H38</f>
        <v>0</v>
      </c>
      <c r="G38" s="90">
        <f>SUM(G39:G40)</f>
        <v>0</v>
      </c>
      <c r="H38" s="90">
        <f>SUM(H39:H40)</f>
        <v>0</v>
      </c>
      <c r="I38" s="90">
        <f t="shared" si="37"/>
        <v>0</v>
      </c>
      <c r="J38" s="90">
        <f>SUM(J39:J40)</f>
        <v>0</v>
      </c>
      <c r="K38" s="90">
        <f>SUM(K39:K40)</f>
        <v>0</v>
      </c>
      <c r="L38" s="90">
        <f>M38+N38</f>
        <v>10499</v>
      </c>
      <c r="M38" s="90">
        <f>SUM(M39:M40)</f>
        <v>10499</v>
      </c>
      <c r="N38" s="90">
        <f>SUM(N39:N40)</f>
        <v>0</v>
      </c>
      <c r="O38" s="90">
        <f t="shared" si="38"/>
        <v>9868</v>
      </c>
      <c r="P38" s="90">
        <f>SUM(P39:P40)</f>
        <v>9868</v>
      </c>
      <c r="Q38" s="90">
        <f>SUM(Q39:Q40)</f>
        <v>0</v>
      </c>
      <c r="R38" s="90">
        <f>S38+T38</f>
        <v>0</v>
      </c>
      <c r="S38" s="90">
        <f>SUM(S39:S40)</f>
        <v>0</v>
      </c>
      <c r="T38" s="90">
        <f>SUM(T39:T40)</f>
        <v>0</v>
      </c>
    </row>
    <row r="39" spans="1:22" ht="102.75" customHeight="1" outlineLevel="1" x14ac:dyDescent="0.2">
      <c r="A39" s="174" t="s">
        <v>207</v>
      </c>
      <c r="B39" s="161" t="s">
        <v>134</v>
      </c>
      <c r="C39" s="119"/>
      <c r="D39" s="112"/>
      <c r="E39" s="94">
        <f t="shared" si="36"/>
        <v>18362</v>
      </c>
      <c r="F39" s="95">
        <f>+G39+H39</f>
        <v>0</v>
      </c>
      <c r="G39" s="94">
        <v>0</v>
      </c>
      <c r="H39" s="94">
        <v>0</v>
      </c>
      <c r="I39" s="94">
        <f t="shared" si="37"/>
        <v>0</v>
      </c>
      <c r="J39" s="94">
        <v>0</v>
      </c>
      <c r="K39" s="94">
        <v>0</v>
      </c>
      <c r="L39" s="95">
        <f>N39+M39</f>
        <v>9897</v>
      </c>
      <c r="M39" s="94">
        <v>9897</v>
      </c>
      <c r="N39" s="94">
        <v>0</v>
      </c>
      <c r="O39" s="95">
        <f t="shared" si="38"/>
        <v>8465</v>
      </c>
      <c r="P39" s="94">
        <v>8465</v>
      </c>
      <c r="Q39" s="94">
        <v>0</v>
      </c>
      <c r="R39" s="94">
        <f>T39+S39</f>
        <v>0</v>
      </c>
      <c r="S39" s="94">
        <v>0</v>
      </c>
      <c r="T39" s="94">
        <v>0</v>
      </c>
    </row>
    <row r="40" spans="1:22" ht="75.75" customHeight="1" outlineLevel="1" x14ac:dyDescent="0.2">
      <c r="A40" s="174" t="s">
        <v>208</v>
      </c>
      <c r="B40" s="102" t="s">
        <v>135</v>
      </c>
      <c r="C40" s="119"/>
      <c r="D40" s="112"/>
      <c r="E40" s="94">
        <f t="shared" si="36"/>
        <v>2005</v>
      </c>
      <c r="F40" s="95">
        <f>G40+H40</f>
        <v>0</v>
      </c>
      <c r="G40" s="94">
        <v>0</v>
      </c>
      <c r="H40" s="94">
        <v>0</v>
      </c>
      <c r="I40" s="94">
        <f t="shared" si="37"/>
        <v>0</v>
      </c>
      <c r="J40" s="94">
        <v>0</v>
      </c>
      <c r="K40" s="94">
        <v>0</v>
      </c>
      <c r="L40" s="94">
        <f>M40+N40</f>
        <v>602</v>
      </c>
      <c r="M40" s="94">
        <v>602</v>
      </c>
      <c r="N40" s="94">
        <v>0</v>
      </c>
      <c r="O40" s="94">
        <f t="shared" si="38"/>
        <v>1403</v>
      </c>
      <c r="P40" s="94">
        <v>1403</v>
      </c>
      <c r="Q40" s="94">
        <v>0</v>
      </c>
      <c r="R40" s="94">
        <f>S40+T40</f>
        <v>0</v>
      </c>
      <c r="S40" s="94">
        <v>0</v>
      </c>
      <c r="T40" s="94">
        <v>0</v>
      </c>
    </row>
    <row r="41" spans="1:22" ht="51" customHeight="1" outlineLevel="1" x14ac:dyDescent="0.2">
      <c r="A41" s="175" t="s">
        <v>170</v>
      </c>
      <c r="B41" s="222" t="s">
        <v>209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4"/>
    </row>
    <row r="42" spans="1:22" s="40" customFormat="1" ht="98.25" customHeight="1" outlineLevel="1" x14ac:dyDescent="0.2">
      <c r="A42" s="121" t="s">
        <v>7</v>
      </c>
      <c r="B42" s="118" t="s">
        <v>159</v>
      </c>
      <c r="C42" s="47"/>
      <c r="D42" s="120">
        <f>D59</f>
        <v>15.743</v>
      </c>
      <c r="E42" s="121">
        <f>F42+I42+L42+O42+R42</f>
        <v>1508622</v>
      </c>
      <c r="F42" s="122">
        <f>G42+H42</f>
        <v>754311</v>
      </c>
      <c r="G42" s="122">
        <f>G59</f>
        <v>54311</v>
      </c>
      <c r="H42" s="122">
        <f>H59</f>
        <v>700000</v>
      </c>
      <c r="I42" s="122">
        <f>J42+K42</f>
        <v>754311</v>
      </c>
      <c r="J42" s="122">
        <f>J59</f>
        <v>54311</v>
      </c>
      <c r="K42" s="122">
        <f>K59</f>
        <v>700000</v>
      </c>
      <c r="L42" s="122">
        <f>M42+N42</f>
        <v>0</v>
      </c>
      <c r="M42" s="122">
        <f>M59</f>
        <v>0</v>
      </c>
      <c r="N42" s="122">
        <f>N59</f>
        <v>0</v>
      </c>
      <c r="O42" s="122">
        <f>P42+Q42</f>
        <v>0</v>
      </c>
      <c r="P42" s="122">
        <f>P59</f>
        <v>0</v>
      </c>
      <c r="Q42" s="122">
        <f>Q59</f>
        <v>0</v>
      </c>
      <c r="R42" s="122">
        <f>S42+T42</f>
        <v>0</v>
      </c>
      <c r="S42" s="122">
        <f>S59</f>
        <v>0</v>
      </c>
      <c r="T42" s="122">
        <f>T59</f>
        <v>0</v>
      </c>
    </row>
    <row r="43" spans="1:22" s="43" customFormat="1" ht="26.25" customHeight="1" outlineLevel="1" x14ac:dyDescent="0.2">
      <c r="A43" s="256" t="s">
        <v>148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</row>
    <row r="44" spans="1:22" s="43" customFormat="1" ht="36.75" customHeight="1" outlineLevel="1" x14ac:dyDescent="0.2">
      <c r="A44" s="176" t="s">
        <v>210</v>
      </c>
      <c r="B44" s="195" t="s">
        <v>222</v>
      </c>
      <c r="C44" s="164"/>
      <c r="D44" s="197">
        <v>0.52400000000000002</v>
      </c>
      <c r="E44" s="164"/>
      <c r="F44" s="127">
        <f t="shared" ref="F44:F53" si="39">G44+H44</f>
        <v>43688</v>
      </c>
      <c r="G44" s="94">
        <v>3146</v>
      </c>
      <c r="H44" s="94">
        <v>40542</v>
      </c>
      <c r="I44" s="127">
        <f t="shared" ref="I44:I48" si="40">J44+K44</f>
        <v>0</v>
      </c>
      <c r="J44" s="127">
        <v>0</v>
      </c>
      <c r="K44" s="127">
        <v>0</v>
      </c>
      <c r="L44" s="127">
        <f t="shared" ref="L44:L48" si="41">M44+N44</f>
        <v>0</v>
      </c>
      <c r="M44" s="127">
        <v>0</v>
      </c>
      <c r="N44" s="127">
        <v>0</v>
      </c>
      <c r="O44" s="127">
        <f t="shared" ref="O44:O48" si="42">P44+Q44</f>
        <v>0</v>
      </c>
      <c r="P44" s="127">
        <v>0</v>
      </c>
      <c r="Q44" s="127">
        <v>0</v>
      </c>
      <c r="R44" s="127">
        <f t="shared" ref="R44:R48" si="43">S44+T44</f>
        <v>0</v>
      </c>
      <c r="S44" s="127">
        <v>0</v>
      </c>
      <c r="T44" s="127">
        <v>0</v>
      </c>
      <c r="V44" s="258"/>
    </row>
    <row r="45" spans="1:22" s="43" customFormat="1" ht="48" customHeight="1" outlineLevel="1" x14ac:dyDescent="0.2">
      <c r="A45" s="176" t="s">
        <v>211</v>
      </c>
      <c r="B45" s="193" t="s">
        <v>223</v>
      </c>
      <c r="C45" s="164"/>
      <c r="D45" s="197">
        <v>1.3560000000000001</v>
      </c>
      <c r="E45" s="164"/>
      <c r="F45" s="127">
        <f t="shared" si="39"/>
        <v>83297</v>
      </c>
      <c r="G45" s="94">
        <v>5997</v>
      </c>
      <c r="H45" s="94">
        <v>77300</v>
      </c>
      <c r="I45" s="127">
        <f t="shared" si="40"/>
        <v>0</v>
      </c>
      <c r="J45" s="127">
        <v>0</v>
      </c>
      <c r="K45" s="127">
        <v>0</v>
      </c>
      <c r="L45" s="127">
        <f t="shared" si="41"/>
        <v>0</v>
      </c>
      <c r="M45" s="127">
        <v>0</v>
      </c>
      <c r="N45" s="127">
        <v>0</v>
      </c>
      <c r="O45" s="127">
        <f t="shared" si="42"/>
        <v>0</v>
      </c>
      <c r="P45" s="127">
        <v>0</v>
      </c>
      <c r="Q45" s="127">
        <v>0</v>
      </c>
      <c r="R45" s="127">
        <f t="shared" si="43"/>
        <v>0</v>
      </c>
      <c r="S45" s="127">
        <v>0</v>
      </c>
      <c r="T45" s="127">
        <v>0</v>
      </c>
      <c r="V45" s="258"/>
    </row>
    <row r="46" spans="1:22" s="43" customFormat="1" ht="44.25" customHeight="1" outlineLevel="1" x14ac:dyDescent="0.2">
      <c r="A46" s="176" t="s">
        <v>212</v>
      </c>
      <c r="B46" s="193" t="s">
        <v>224</v>
      </c>
      <c r="C46" s="164"/>
      <c r="D46" s="197">
        <v>0.94099999999999995</v>
      </c>
      <c r="E46" s="164"/>
      <c r="F46" s="127">
        <f t="shared" si="39"/>
        <v>94877</v>
      </c>
      <c r="G46" s="94">
        <v>6831</v>
      </c>
      <c r="H46" s="94">
        <v>88046</v>
      </c>
      <c r="I46" s="127">
        <f t="shared" si="40"/>
        <v>0</v>
      </c>
      <c r="J46" s="127">
        <v>0</v>
      </c>
      <c r="K46" s="127">
        <v>0</v>
      </c>
      <c r="L46" s="127">
        <f t="shared" si="41"/>
        <v>0</v>
      </c>
      <c r="M46" s="127">
        <v>0</v>
      </c>
      <c r="N46" s="127">
        <v>0</v>
      </c>
      <c r="O46" s="127">
        <f t="shared" si="42"/>
        <v>0</v>
      </c>
      <c r="P46" s="127">
        <v>0</v>
      </c>
      <c r="Q46" s="127">
        <v>0</v>
      </c>
      <c r="R46" s="127">
        <f t="shared" si="43"/>
        <v>0</v>
      </c>
      <c r="S46" s="127">
        <v>0</v>
      </c>
      <c r="T46" s="127">
        <v>0</v>
      </c>
      <c r="V46" s="258"/>
    </row>
    <row r="47" spans="1:22" s="43" customFormat="1" ht="62.25" customHeight="1" outlineLevel="1" x14ac:dyDescent="0.2">
      <c r="A47" s="176" t="s">
        <v>213</v>
      </c>
      <c r="B47" s="195" t="s">
        <v>225</v>
      </c>
      <c r="C47" s="164"/>
      <c r="D47" s="197">
        <v>0.53500000000000003</v>
      </c>
      <c r="E47" s="164"/>
      <c r="F47" s="127">
        <f t="shared" si="39"/>
        <v>31525</v>
      </c>
      <c r="G47" s="94">
        <v>2270</v>
      </c>
      <c r="H47" s="94">
        <v>29255</v>
      </c>
      <c r="I47" s="127">
        <f t="shared" si="40"/>
        <v>0</v>
      </c>
      <c r="J47" s="127">
        <v>0</v>
      </c>
      <c r="K47" s="127">
        <v>0</v>
      </c>
      <c r="L47" s="127">
        <f t="shared" si="41"/>
        <v>0</v>
      </c>
      <c r="M47" s="127">
        <v>0</v>
      </c>
      <c r="N47" s="127">
        <v>0</v>
      </c>
      <c r="O47" s="127">
        <f t="shared" si="42"/>
        <v>0</v>
      </c>
      <c r="P47" s="127">
        <v>0</v>
      </c>
      <c r="Q47" s="127">
        <v>0</v>
      </c>
      <c r="R47" s="127">
        <f t="shared" si="43"/>
        <v>0</v>
      </c>
      <c r="S47" s="127">
        <v>0</v>
      </c>
      <c r="T47" s="127">
        <v>0</v>
      </c>
      <c r="V47" s="258"/>
    </row>
    <row r="48" spans="1:22" s="43" customFormat="1" ht="33.75" customHeight="1" outlineLevel="1" x14ac:dyDescent="0.2">
      <c r="A48" s="176" t="s">
        <v>214</v>
      </c>
      <c r="B48" s="193" t="s">
        <v>226</v>
      </c>
      <c r="C48" s="164"/>
      <c r="D48" s="197">
        <v>1.679</v>
      </c>
      <c r="E48" s="164"/>
      <c r="F48" s="127">
        <f t="shared" si="39"/>
        <v>299993</v>
      </c>
      <c r="G48" s="94">
        <v>21600</v>
      </c>
      <c r="H48" s="94">
        <v>278393</v>
      </c>
      <c r="I48" s="127">
        <f t="shared" si="40"/>
        <v>0</v>
      </c>
      <c r="J48" s="127">
        <v>0</v>
      </c>
      <c r="K48" s="127">
        <v>0</v>
      </c>
      <c r="L48" s="127">
        <f t="shared" si="41"/>
        <v>0</v>
      </c>
      <c r="M48" s="127">
        <v>0</v>
      </c>
      <c r="N48" s="127">
        <v>0</v>
      </c>
      <c r="O48" s="127">
        <f t="shared" si="42"/>
        <v>0</v>
      </c>
      <c r="P48" s="127">
        <v>0</v>
      </c>
      <c r="Q48" s="127">
        <v>0</v>
      </c>
      <c r="R48" s="127">
        <f t="shared" si="43"/>
        <v>0</v>
      </c>
      <c r="S48" s="127">
        <v>0</v>
      </c>
      <c r="T48" s="127">
        <v>0</v>
      </c>
      <c r="V48" s="258"/>
    </row>
    <row r="49" spans="1:22" s="40" customFormat="1" ht="42" customHeight="1" outlineLevel="1" x14ac:dyDescent="0.2">
      <c r="A49" s="176" t="s">
        <v>215</v>
      </c>
      <c r="B49" s="194" t="s">
        <v>227</v>
      </c>
      <c r="C49" s="47"/>
      <c r="D49" s="196">
        <v>0.86</v>
      </c>
      <c r="E49" s="125"/>
      <c r="F49" s="127">
        <f t="shared" si="39"/>
        <v>61268</v>
      </c>
      <c r="G49" s="94">
        <v>4411</v>
      </c>
      <c r="H49" s="94">
        <v>56857</v>
      </c>
      <c r="I49" s="127">
        <f>J49+K49</f>
        <v>0</v>
      </c>
      <c r="J49" s="127">
        <v>0</v>
      </c>
      <c r="K49" s="127">
        <v>0</v>
      </c>
      <c r="L49" s="127">
        <f>M49+N49</f>
        <v>0</v>
      </c>
      <c r="M49" s="127">
        <v>0</v>
      </c>
      <c r="N49" s="127">
        <v>0</v>
      </c>
      <c r="O49" s="127">
        <f>P49+Q49</f>
        <v>0</v>
      </c>
      <c r="P49" s="127">
        <v>0</v>
      </c>
      <c r="Q49" s="127">
        <v>0</v>
      </c>
      <c r="R49" s="127">
        <f>S49+T49</f>
        <v>0</v>
      </c>
      <c r="S49" s="127">
        <v>0</v>
      </c>
      <c r="T49" s="127">
        <v>0</v>
      </c>
      <c r="V49" s="258"/>
    </row>
    <row r="50" spans="1:22" s="43" customFormat="1" ht="41.25" customHeight="1" outlineLevel="1" x14ac:dyDescent="0.2">
      <c r="A50" s="176" t="s">
        <v>216</v>
      </c>
      <c r="B50" s="193" t="s">
        <v>228</v>
      </c>
      <c r="C50" s="45"/>
      <c r="D50" s="196">
        <v>1.5269999999999999</v>
      </c>
      <c r="E50" s="125"/>
      <c r="F50" s="127">
        <f t="shared" si="39"/>
        <v>81207</v>
      </c>
      <c r="G50" s="94">
        <v>5847</v>
      </c>
      <c r="H50" s="94">
        <v>75360</v>
      </c>
      <c r="I50" s="127">
        <f t="shared" ref="I50:I51" si="44">J50+K50</f>
        <v>0</v>
      </c>
      <c r="J50" s="127">
        <v>0</v>
      </c>
      <c r="K50" s="127">
        <v>0</v>
      </c>
      <c r="L50" s="127">
        <f t="shared" ref="L50:L51" si="45">M50+N50</f>
        <v>0</v>
      </c>
      <c r="M50" s="127">
        <v>0</v>
      </c>
      <c r="N50" s="127">
        <v>0</v>
      </c>
      <c r="O50" s="127">
        <f t="shared" ref="O50:O51" si="46">P50+Q50</f>
        <v>0</v>
      </c>
      <c r="P50" s="127">
        <v>0</v>
      </c>
      <c r="Q50" s="127">
        <v>0</v>
      </c>
      <c r="R50" s="127">
        <f t="shared" ref="R50:R51" si="47">S50+T50</f>
        <v>0</v>
      </c>
      <c r="S50" s="127">
        <v>0</v>
      </c>
      <c r="T50" s="127">
        <v>0</v>
      </c>
      <c r="V50" s="258"/>
    </row>
    <row r="51" spans="1:22" s="40" customFormat="1" ht="48.75" customHeight="1" outlineLevel="1" x14ac:dyDescent="0.2">
      <c r="A51" s="176" t="s">
        <v>217</v>
      </c>
      <c r="B51" s="194" t="s">
        <v>229</v>
      </c>
      <c r="C51" s="47"/>
      <c r="D51" s="196">
        <v>0.47199999999999998</v>
      </c>
      <c r="E51" s="125"/>
      <c r="F51" s="127">
        <f t="shared" si="39"/>
        <v>21286</v>
      </c>
      <c r="G51" s="94">
        <v>1533</v>
      </c>
      <c r="H51" s="94">
        <v>19753</v>
      </c>
      <c r="I51" s="127">
        <f t="shared" si="44"/>
        <v>0</v>
      </c>
      <c r="J51" s="127">
        <v>0</v>
      </c>
      <c r="K51" s="127">
        <v>0</v>
      </c>
      <c r="L51" s="127">
        <f t="shared" si="45"/>
        <v>0</v>
      </c>
      <c r="M51" s="127">
        <v>0</v>
      </c>
      <c r="N51" s="127">
        <v>0</v>
      </c>
      <c r="O51" s="127">
        <f t="shared" si="46"/>
        <v>0</v>
      </c>
      <c r="P51" s="127">
        <v>0</v>
      </c>
      <c r="Q51" s="127">
        <v>0</v>
      </c>
      <c r="R51" s="127">
        <f t="shared" si="47"/>
        <v>0</v>
      </c>
      <c r="S51" s="127">
        <v>0</v>
      </c>
      <c r="T51" s="127">
        <v>0</v>
      </c>
      <c r="V51" s="258"/>
    </row>
    <row r="52" spans="1:22" s="40" customFormat="1" ht="45.75" customHeight="1" outlineLevel="1" x14ac:dyDescent="0.2">
      <c r="A52" s="176" t="s">
        <v>218</v>
      </c>
      <c r="B52" s="194" t="s">
        <v>230</v>
      </c>
      <c r="C52" s="47"/>
      <c r="D52" s="196">
        <v>0.24199999999999999</v>
      </c>
      <c r="E52" s="125"/>
      <c r="F52" s="127">
        <f t="shared" si="39"/>
        <v>11935</v>
      </c>
      <c r="G52" s="94">
        <v>859</v>
      </c>
      <c r="H52" s="94">
        <v>11076</v>
      </c>
      <c r="I52" s="127">
        <f t="shared" ref="I52:I55" si="48">J52+K52</f>
        <v>0</v>
      </c>
      <c r="J52" s="127">
        <v>0</v>
      </c>
      <c r="K52" s="127">
        <v>0</v>
      </c>
      <c r="L52" s="127">
        <f t="shared" ref="L52:L54" si="49">M52+N52</f>
        <v>0</v>
      </c>
      <c r="M52" s="127">
        <v>0</v>
      </c>
      <c r="N52" s="127">
        <v>0</v>
      </c>
      <c r="O52" s="127">
        <f t="shared" ref="O52:O54" si="50">P52+Q52</f>
        <v>0</v>
      </c>
      <c r="P52" s="127">
        <v>0</v>
      </c>
      <c r="Q52" s="127">
        <v>0</v>
      </c>
      <c r="R52" s="127">
        <f t="shared" ref="R52:R54" si="51">S52+T52</f>
        <v>0</v>
      </c>
      <c r="S52" s="127">
        <v>0</v>
      </c>
      <c r="T52" s="127">
        <v>0</v>
      </c>
      <c r="V52" s="258"/>
    </row>
    <row r="53" spans="1:22" s="43" customFormat="1" ht="48.75" customHeight="1" outlineLevel="1" x14ac:dyDescent="0.2">
      <c r="A53" s="176" t="s">
        <v>219</v>
      </c>
      <c r="B53" s="195" t="s">
        <v>231</v>
      </c>
      <c r="C53" s="45"/>
      <c r="D53" s="196">
        <v>0.307</v>
      </c>
      <c r="E53" s="125"/>
      <c r="F53" s="127">
        <f t="shared" si="39"/>
        <v>25235</v>
      </c>
      <c r="G53" s="126">
        <v>1817</v>
      </c>
      <c r="H53" s="94">
        <v>23418</v>
      </c>
      <c r="I53" s="127">
        <f t="shared" si="48"/>
        <v>0</v>
      </c>
      <c r="J53" s="127">
        <v>0</v>
      </c>
      <c r="K53" s="127">
        <v>0</v>
      </c>
      <c r="L53" s="127">
        <f t="shared" si="49"/>
        <v>0</v>
      </c>
      <c r="M53" s="127">
        <v>0</v>
      </c>
      <c r="N53" s="127">
        <v>0</v>
      </c>
      <c r="O53" s="127">
        <f t="shared" si="50"/>
        <v>0</v>
      </c>
      <c r="P53" s="127">
        <v>0</v>
      </c>
      <c r="Q53" s="127">
        <v>0</v>
      </c>
      <c r="R53" s="127">
        <f t="shared" si="51"/>
        <v>0</v>
      </c>
      <c r="S53" s="127">
        <v>0</v>
      </c>
      <c r="T53" s="127">
        <v>0</v>
      </c>
      <c r="V53" s="258"/>
    </row>
    <row r="54" spans="1:22" s="40" customFormat="1" ht="23.25" customHeight="1" outlineLevel="1" x14ac:dyDescent="0.2">
      <c r="A54" s="176" t="s">
        <v>232</v>
      </c>
      <c r="B54" s="123" t="s">
        <v>149</v>
      </c>
      <c r="C54" s="47"/>
      <c r="D54" s="124">
        <v>2.39</v>
      </c>
      <c r="E54" s="125">
        <f t="shared" ref="E54:E58" si="52">F54+I54+L54+O54+R54</f>
        <v>293226</v>
      </c>
      <c r="F54" s="127">
        <f>G54+H54</f>
        <v>0</v>
      </c>
      <c r="G54" s="127">
        <v>0</v>
      </c>
      <c r="H54" s="127">
        <v>0</v>
      </c>
      <c r="I54" s="127">
        <f t="shared" si="48"/>
        <v>293226</v>
      </c>
      <c r="J54" s="127">
        <v>21112</v>
      </c>
      <c r="K54" s="127">
        <v>272114</v>
      </c>
      <c r="L54" s="127">
        <f t="shared" si="49"/>
        <v>0</v>
      </c>
      <c r="M54" s="127">
        <v>0</v>
      </c>
      <c r="N54" s="127">
        <v>0</v>
      </c>
      <c r="O54" s="127">
        <f t="shared" si="50"/>
        <v>0</v>
      </c>
      <c r="P54" s="127">
        <v>0</v>
      </c>
      <c r="Q54" s="127">
        <v>0</v>
      </c>
      <c r="R54" s="127">
        <f t="shared" si="51"/>
        <v>0</v>
      </c>
      <c r="S54" s="127">
        <v>0</v>
      </c>
      <c r="T54" s="127">
        <v>0</v>
      </c>
    </row>
    <row r="55" spans="1:22" s="40" customFormat="1" ht="22.5" customHeight="1" outlineLevel="1" x14ac:dyDescent="0.2">
      <c r="A55" s="176" t="s">
        <v>233</v>
      </c>
      <c r="B55" s="123" t="s">
        <v>150</v>
      </c>
      <c r="C55" s="47"/>
      <c r="D55" s="124">
        <v>1.41</v>
      </c>
      <c r="E55" s="125">
        <f t="shared" si="52"/>
        <v>49632</v>
      </c>
      <c r="F55" s="127">
        <f t="shared" ref="F55:F58" si="53">G55+H55</f>
        <v>0</v>
      </c>
      <c r="G55" s="127">
        <v>0</v>
      </c>
      <c r="H55" s="127">
        <v>0</v>
      </c>
      <c r="I55" s="127">
        <f t="shared" si="48"/>
        <v>49632</v>
      </c>
      <c r="J55" s="127">
        <v>3574</v>
      </c>
      <c r="K55" s="127">
        <v>46058</v>
      </c>
      <c r="L55" s="127">
        <f t="shared" ref="L55:L58" si="54">M55+N55</f>
        <v>0</v>
      </c>
      <c r="M55" s="127">
        <v>0</v>
      </c>
      <c r="N55" s="127">
        <v>0</v>
      </c>
      <c r="O55" s="127">
        <f t="shared" ref="O55:O58" si="55">P55+Q55</f>
        <v>0</v>
      </c>
      <c r="P55" s="127">
        <v>0</v>
      </c>
      <c r="Q55" s="127">
        <v>0</v>
      </c>
      <c r="R55" s="127">
        <f t="shared" ref="R55:R58" si="56">S55+T55</f>
        <v>0</v>
      </c>
      <c r="S55" s="127">
        <v>0</v>
      </c>
      <c r="T55" s="127">
        <v>0</v>
      </c>
    </row>
    <row r="56" spans="1:22" s="40" customFormat="1" ht="29.25" customHeight="1" outlineLevel="1" x14ac:dyDescent="0.2">
      <c r="A56" s="176" t="s">
        <v>234</v>
      </c>
      <c r="B56" s="123" t="s">
        <v>151</v>
      </c>
      <c r="C56" s="47"/>
      <c r="D56" s="124">
        <v>0.92</v>
      </c>
      <c r="E56" s="125">
        <f t="shared" si="52"/>
        <v>177915</v>
      </c>
      <c r="F56" s="127">
        <f t="shared" si="53"/>
        <v>0</v>
      </c>
      <c r="G56" s="127">
        <v>0</v>
      </c>
      <c r="H56" s="127">
        <v>0</v>
      </c>
      <c r="I56" s="127">
        <f>J56+K56</f>
        <v>177915</v>
      </c>
      <c r="J56" s="127">
        <v>12810</v>
      </c>
      <c r="K56" s="127">
        <v>165105</v>
      </c>
      <c r="L56" s="127">
        <f t="shared" si="54"/>
        <v>0</v>
      </c>
      <c r="M56" s="127">
        <v>0</v>
      </c>
      <c r="N56" s="127">
        <v>0</v>
      </c>
      <c r="O56" s="127">
        <f t="shared" si="55"/>
        <v>0</v>
      </c>
      <c r="P56" s="127">
        <v>0</v>
      </c>
      <c r="Q56" s="127">
        <v>0</v>
      </c>
      <c r="R56" s="127">
        <f t="shared" si="56"/>
        <v>0</v>
      </c>
      <c r="S56" s="127">
        <v>0</v>
      </c>
      <c r="T56" s="127">
        <v>0</v>
      </c>
    </row>
    <row r="57" spans="1:22" s="40" customFormat="1" ht="28.5" customHeight="1" outlineLevel="1" x14ac:dyDescent="0.2">
      <c r="A57" s="176" t="s">
        <v>235</v>
      </c>
      <c r="B57" s="123" t="s">
        <v>152</v>
      </c>
      <c r="C57" s="47"/>
      <c r="D57" s="124">
        <v>0.65</v>
      </c>
      <c r="E57" s="125">
        <f t="shared" si="52"/>
        <v>81054</v>
      </c>
      <c r="F57" s="127">
        <f t="shared" si="53"/>
        <v>0</v>
      </c>
      <c r="G57" s="127">
        <v>0</v>
      </c>
      <c r="H57" s="127">
        <v>0</v>
      </c>
      <c r="I57" s="127">
        <f>J57+K57</f>
        <v>81054</v>
      </c>
      <c r="J57" s="127">
        <v>5836</v>
      </c>
      <c r="K57" s="127">
        <v>75218</v>
      </c>
      <c r="L57" s="127">
        <f t="shared" si="54"/>
        <v>0</v>
      </c>
      <c r="M57" s="127">
        <v>0</v>
      </c>
      <c r="N57" s="127">
        <v>0</v>
      </c>
      <c r="O57" s="127">
        <f t="shared" si="55"/>
        <v>0</v>
      </c>
      <c r="P57" s="127">
        <v>0</v>
      </c>
      <c r="Q57" s="127">
        <v>0</v>
      </c>
      <c r="R57" s="127">
        <f t="shared" si="56"/>
        <v>0</v>
      </c>
      <c r="S57" s="127">
        <v>0</v>
      </c>
      <c r="T57" s="127">
        <v>0</v>
      </c>
    </row>
    <row r="58" spans="1:22" s="43" customFormat="1" ht="23.25" customHeight="1" outlineLevel="1" x14ac:dyDescent="0.2">
      <c r="A58" s="176" t="s">
        <v>236</v>
      </c>
      <c r="B58" s="123" t="s">
        <v>153</v>
      </c>
      <c r="C58" s="45"/>
      <c r="D58" s="124">
        <v>1.93</v>
      </c>
      <c r="E58" s="125">
        <f t="shared" si="52"/>
        <v>152484</v>
      </c>
      <c r="F58" s="127">
        <f t="shared" si="53"/>
        <v>0</v>
      </c>
      <c r="G58" s="127">
        <v>0</v>
      </c>
      <c r="H58" s="127">
        <v>0</v>
      </c>
      <c r="I58" s="127">
        <f>J58+K58</f>
        <v>152484</v>
      </c>
      <c r="J58" s="127">
        <v>10979</v>
      </c>
      <c r="K58" s="127">
        <v>141505</v>
      </c>
      <c r="L58" s="127">
        <f t="shared" si="54"/>
        <v>0</v>
      </c>
      <c r="M58" s="127">
        <v>0</v>
      </c>
      <c r="N58" s="127">
        <v>0</v>
      </c>
      <c r="O58" s="127">
        <f t="shared" si="55"/>
        <v>0</v>
      </c>
      <c r="P58" s="127">
        <v>0</v>
      </c>
      <c r="Q58" s="127">
        <v>0</v>
      </c>
      <c r="R58" s="127">
        <f t="shared" si="56"/>
        <v>0</v>
      </c>
      <c r="S58" s="127">
        <v>0</v>
      </c>
      <c r="T58" s="127">
        <v>0</v>
      </c>
    </row>
    <row r="59" spans="1:22" s="50" customFormat="1" ht="89.25" customHeight="1" x14ac:dyDescent="0.2">
      <c r="A59" s="41"/>
      <c r="B59" s="128" t="s">
        <v>154</v>
      </c>
      <c r="C59" s="44"/>
      <c r="D59" s="198">
        <f>SUM(D44:D58)</f>
        <v>15.743</v>
      </c>
      <c r="E59" s="129">
        <f>SUM(E49:E58)</f>
        <v>754311</v>
      </c>
      <c r="F59" s="129">
        <f>G59+H59</f>
        <v>754311</v>
      </c>
      <c r="G59" s="129">
        <f>SUM(G44:G58)</f>
        <v>54311</v>
      </c>
      <c r="H59" s="129">
        <f>SUM(H44:H53)</f>
        <v>700000</v>
      </c>
      <c r="I59" s="129">
        <f>J59+K59</f>
        <v>754311</v>
      </c>
      <c r="J59" s="129">
        <f>SUM(J49:J58)</f>
        <v>54311</v>
      </c>
      <c r="K59" s="129">
        <f>SUM(K49:K58)</f>
        <v>700000</v>
      </c>
      <c r="L59" s="129">
        <f>M59+N59</f>
        <v>0</v>
      </c>
      <c r="M59" s="129">
        <f>SUM(M49:M58)</f>
        <v>0</v>
      </c>
      <c r="N59" s="129">
        <f>SUM(N49:N58)</f>
        <v>0</v>
      </c>
      <c r="O59" s="129">
        <f>P59+Q59</f>
        <v>0</v>
      </c>
      <c r="P59" s="129">
        <f>SUM(P49:P58)</f>
        <v>0</v>
      </c>
      <c r="Q59" s="129">
        <f>SUM(Q49:Q58)</f>
        <v>0</v>
      </c>
      <c r="R59" s="129">
        <f>S59+T59</f>
        <v>0</v>
      </c>
      <c r="S59" s="129">
        <f>SUM(S49:S58)</f>
        <v>0</v>
      </c>
      <c r="T59" s="129">
        <f>SUM(T49:T58)</f>
        <v>0</v>
      </c>
      <c r="U59" s="46"/>
    </row>
    <row r="60" spans="1:22" s="50" customFormat="1" ht="168" customHeight="1" x14ac:dyDescent="0.2">
      <c r="A60" s="121" t="s">
        <v>8</v>
      </c>
      <c r="B60" s="87" t="s">
        <v>138</v>
      </c>
      <c r="C60" s="44"/>
      <c r="D60" s="82"/>
      <c r="E60" s="130">
        <f>F60+I60+L60+O60+R60</f>
        <v>11085</v>
      </c>
      <c r="F60" s="130">
        <f>G60+H60</f>
        <v>2062</v>
      </c>
      <c r="G60" s="130">
        <v>2062</v>
      </c>
      <c r="H60" s="130">
        <v>0</v>
      </c>
      <c r="I60" s="130">
        <f>J60+K60</f>
        <v>2062</v>
      </c>
      <c r="J60" s="130">
        <v>2062</v>
      </c>
      <c r="K60" s="130">
        <v>0</v>
      </c>
      <c r="L60" s="130">
        <f>M60+N60</f>
        <v>2230</v>
      </c>
      <c r="M60" s="130">
        <v>2230</v>
      </c>
      <c r="N60" s="130">
        <v>0</v>
      </c>
      <c r="O60" s="130">
        <f>P60+Q60</f>
        <v>2319</v>
      </c>
      <c r="P60" s="130">
        <v>2319</v>
      </c>
      <c r="Q60" s="130">
        <v>0</v>
      </c>
      <c r="R60" s="130">
        <f>S60+T60</f>
        <v>2412</v>
      </c>
      <c r="S60" s="130">
        <v>2412</v>
      </c>
      <c r="T60" s="130">
        <v>0</v>
      </c>
      <c r="U60" s="46"/>
    </row>
    <row r="61" spans="1:22" s="50" customFormat="1" ht="210.75" customHeight="1" x14ac:dyDescent="0.2">
      <c r="A61" s="121" t="s">
        <v>171</v>
      </c>
      <c r="B61" s="87" t="s">
        <v>140</v>
      </c>
      <c r="C61" s="44"/>
      <c r="D61" s="82"/>
      <c r="E61" s="130">
        <f t="shared" ref="E61" si="57">F61+I61+L61+O61+R61</f>
        <v>1049</v>
      </c>
      <c r="F61" s="130">
        <f t="shared" ref="F61" si="58">G61+H61</f>
        <v>200</v>
      </c>
      <c r="G61" s="130">
        <v>200</v>
      </c>
      <c r="H61" s="130">
        <v>0</v>
      </c>
      <c r="I61" s="130">
        <f t="shared" ref="I61" si="59">J61+K61</f>
        <v>200</v>
      </c>
      <c r="J61" s="130">
        <v>200</v>
      </c>
      <c r="K61" s="130">
        <v>0</v>
      </c>
      <c r="L61" s="130">
        <f t="shared" ref="L61" si="60">M61+N61</f>
        <v>208</v>
      </c>
      <c r="M61" s="130">
        <v>208</v>
      </c>
      <c r="N61" s="130">
        <v>0</v>
      </c>
      <c r="O61" s="130">
        <f t="shared" ref="O61" si="61">P61+Q61</f>
        <v>216</v>
      </c>
      <c r="P61" s="130">
        <v>216</v>
      </c>
      <c r="Q61" s="130">
        <v>0</v>
      </c>
      <c r="R61" s="130">
        <f t="shared" ref="R61" si="62">S61+T61</f>
        <v>225</v>
      </c>
      <c r="S61" s="130">
        <v>225</v>
      </c>
      <c r="T61" s="130">
        <v>0</v>
      </c>
      <c r="U61" s="46"/>
    </row>
    <row r="62" spans="1:22" s="50" customFormat="1" ht="103.5" customHeight="1" x14ac:dyDescent="0.2">
      <c r="A62" s="121" t="s">
        <v>172</v>
      </c>
      <c r="B62" s="87" t="s">
        <v>141</v>
      </c>
      <c r="C62" s="44"/>
      <c r="D62" s="82"/>
      <c r="E62" s="130">
        <f t="shared" ref="E62" si="63">F62+I62+L62+O62+R62</f>
        <v>2624</v>
      </c>
      <c r="F62" s="130">
        <f t="shared" ref="F62" si="64">G62+H62</f>
        <v>500</v>
      </c>
      <c r="G62" s="130">
        <v>500</v>
      </c>
      <c r="H62" s="130">
        <v>0</v>
      </c>
      <c r="I62" s="130">
        <f t="shared" ref="I62" si="65">J62+K62</f>
        <v>500</v>
      </c>
      <c r="J62" s="130">
        <v>500</v>
      </c>
      <c r="K62" s="130">
        <v>0</v>
      </c>
      <c r="L62" s="130">
        <f t="shared" ref="L62" si="66">M62+N62</f>
        <v>520</v>
      </c>
      <c r="M62" s="130">
        <v>520</v>
      </c>
      <c r="N62" s="130">
        <v>0</v>
      </c>
      <c r="O62" s="130">
        <f t="shared" ref="O62" si="67">P62+Q62</f>
        <v>541</v>
      </c>
      <c r="P62" s="130">
        <v>541</v>
      </c>
      <c r="Q62" s="130">
        <v>0</v>
      </c>
      <c r="R62" s="130">
        <f t="shared" ref="R62" si="68">S62+T62</f>
        <v>563</v>
      </c>
      <c r="S62" s="130">
        <v>563</v>
      </c>
      <c r="T62" s="130">
        <v>0</v>
      </c>
      <c r="U62" s="46"/>
    </row>
    <row r="63" spans="1:22" s="50" customFormat="1" ht="68.25" customHeight="1" x14ac:dyDescent="0.2">
      <c r="A63" s="121" t="s">
        <v>183</v>
      </c>
      <c r="B63" s="131" t="s">
        <v>143</v>
      </c>
      <c r="C63" s="44"/>
      <c r="D63" s="82"/>
      <c r="E63" s="130">
        <f t="shared" ref="E63:E64" si="69">F63+I63+L63+O63+R63</f>
        <v>16498</v>
      </c>
      <c r="F63" s="130">
        <f t="shared" ref="F63:F64" si="70">G63+H63</f>
        <v>3040</v>
      </c>
      <c r="G63" s="130">
        <v>3040</v>
      </c>
      <c r="H63" s="130">
        <v>0</v>
      </c>
      <c r="I63" s="130">
        <f t="shared" ref="I63:I64" si="71">J63+K63</f>
        <v>3169</v>
      </c>
      <c r="J63" s="130">
        <v>3169</v>
      </c>
      <c r="K63" s="130">
        <v>0</v>
      </c>
      <c r="L63" s="130">
        <f t="shared" ref="L63:L64" si="72">M63+N63</f>
        <v>3296</v>
      </c>
      <c r="M63" s="130">
        <v>3296</v>
      </c>
      <c r="N63" s="130">
        <v>0</v>
      </c>
      <c r="O63" s="130">
        <f t="shared" ref="O63:O64" si="73">P63+Q63</f>
        <v>3428</v>
      </c>
      <c r="P63" s="130">
        <v>3428</v>
      </c>
      <c r="Q63" s="130">
        <v>0</v>
      </c>
      <c r="R63" s="130">
        <f t="shared" ref="R63:R64" si="74">S63+T63</f>
        <v>3565</v>
      </c>
      <c r="S63" s="130">
        <v>3565</v>
      </c>
      <c r="T63" s="130">
        <v>0</v>
      </c>
      <c r="U63" s="46"/>
    </row>
    <row r="64" spans="1:22" s="50" customFormat="1" ht="78" customHeight="1" x14ac:dyDescent="0.2">
      <c r="A64" s="121" t="s">
        <v>184</v>
      </c>
      <c r="B64" s="131" t="s">
        <v>166</v>
      </c>
      <c r="C64" s="44"/>
      <c r="D64" s="82"/>
      <c r="E64" s="130">
        <f t="shared" si="69"/>
        <v>387000</v>
      </c>
      <c r="F64" s="130">
        <f t="shared" si="70"/>
        <v>0</v>
      </c>
      <c r="G64" s="130">
        <v>0</v>
      </c>
      <c r="H64" s="130">
        <v>0</v>
      </c>
      <c r="I64" s="130">
        <f t="shared" si="71"/>
        <v>0</v>
      </c>
      <c r="J64" s="130">
        <v>0</v>
      </c>
      <c r="K64" s="130">
        <v>0</v>
      </c>
      <c r="L64" s="130">
        <f t="shared" si="72"/>
        <v>124000</v>
      </c>
      <c r="M64" s="130">
        <v>124000</v>
      </c>
      <c r="N64" s="130">
        <v>0</v>
      </c>
      <c r="O64" s="130">
        <f t="shared" si="73"/>
        <v>129000</v>
      </c>
      <c r="P64" s="130">
        <v>129000</v>
      </c>
      <c r="Q64" s="130">
        <v>0</v>
      </c>
      <c r="R64" s="130">
        <f t="shared" si="74"/>
        <v>134000</v>
      </c>
      <c r="S64" s="130">
        <v>134000</v>
      </c>
      <c r="T64" s="130">
        <v>0</v>
      </c>
      <c r="U64" s="46"/>
    </row>
    <row r="65" spans="1:22" s="48" customFormat="1" ht="42.75" customHeight="1" x14ac:dyDescent="0.2">
      <c r="A65" s="177" t="s">
        <v>173</v>
      </c>
      <c r="B65" s="222" t="s">
        <v>220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4"/>
    </row>
    <row r="66" spans="1:22" s="50" customFormat="1" ht="92.25" customHeight="1" outlineLevel="1" x14ac:dyDescent="0.2">
      <c r="A66" s="178" t="s">
        <v>6</v>
      </c>
      <c r="B66" s="118" t="s">
        <v>168</v>
      </c>
      <c r="C66" s="49"/>
      <c r="D66" s="42"/>
      <c r="E66" s="130">
        <f>F66+I66+L66+O66+R66</f>
        <v>12363</v>
      </c>
      <c r="F66" s="130">
        <f t="shared" ref="F66" si="75">G66+H66</f>
        <v>0</v>
      </c>
      <c r="G66" s="130">
        <v>0</v>
      </c>
      <c r="H66" s="130">
        <v>0</v>
      </c>
      <c r="I66" s="130">
        <f t="shared" ref="I66" si="76">J66+K66</f>
        <v>0</v>
      </c>
      <c r="J66" s="130">
        <v>0</v>
      </c>
      <c r="K66" s="130">
        <v>0</v>
      </c>
      <c r="L66" s="130">
        <f t="shared" ref="L66" si="77">M66+N66</f>
        <v>3960</v>
      </c>
      <c r="M66" s="130">
        <v>3960</v>
      </c>
      <c r="N66" s="130">
        <v>0</v>
      </c>
      <c r="O66" s="130">
        <f t="shared" ref="O66" si="78">P66+Q66</f>
        <v>4119</v>
      </c>
      <c r="P66" s="130">
        <v>4119</v>
      </c>
      <c r="Q66" s="130">
        <v>0</v>
      </c>
      <c r="R66" s="130">
        <f t="shared" ref="R66" si="79">S66+T66</f>
        <v>4284</v>
      </c>
      <c r="S66" s="130">
        <v>4284</v>
      </c>
      <c r="T66" s="130">
        <v>0</v>
      </c>
      <c r="V66" s="46"/>
    </row>
    <row r="67" spans="1:22" ht="47.25" customHeight="1" x14ac:dyDescent="0.2">
      <c r="A67" s="217" t="s">
        <v>221</v>
      </c>
      <c r="B67" s="217"/>
      <c r="C67" s="217"/>
      <c r="D67" s="217"/>
      <c r="E67" s="132">
        <f>E9+E14+E16+E19+E25+E31+E33+E35+E38+E42+E60+E61+E62+E63+E64+E66</f>
        <v>4317510</v>
      </c>
      <c r="F67" s="132">
        <f>G67+H67</f>
        <v>773398</v>
      </c>
      <c r="G67" s="132">
        <f>G9+G14+G19+G25+G31+G33+G35+G38+G42+G60+G61+G62+G63+G64+G66</f>
        <v>73398</v>
      </c>
      <c r="H67" s="132">
        <f>H9+H14+H19+H25+H31+H33+H35+H38+H42+H60+H61+H62+H63+H64+H66</f>
        <v>700000</v>
      </c>
      <c r="I67" s="132">
        <f>J67+K67</f>
        <v>760242</v>
      </c>
      <c r="J67" s="132">
        <f>J9+J14+J19+J25+J31+J33+J35+J38+J42+J60+J61+J62+J63+J64+J66</f>
        <v>60242</v>
      </c>
      <c r="K67" s="132">
        <f>K9+K14+K19+K25+K31+K33+K35+K38+K42+K60+K61+K62+K63+K64+K66</f>
        <v>700000</v>
      </c>
      <c r="L67" s="132">
        <f>M67+N67</f>
        <v>1227776</v>
      </c>
      <c r="M67" s="132">
        <f>M9+M14+M16+M19+M25+M31+M33+M35+M38+M42+M60+M61+M62+M63+M64+M66</f>
        <v>243752</v>
      </c>
      <c r="N67" s="132">
        <f>N9+N14+N16+N19+N25+N31+N33+N35+N38+N42+N60+N61+N62+N63+N64+N66</f>
        <v>984024</v>
      </c>
      <c r="O67" s="132">
        <f>P67+Q67</f>
        <v>885838</v>
      </c>
      <c r="P67" s="132">
        <f>P9+P14+P19+P25+P31+P33+P35+P38+P42+P60+P61+P62+P63+P64+P66</f>
        <v>188043</v>
      </c>
      <c r="Q67" s="132">
        <f>Q9+Q14+Q19+Q25+Q31+Q33+Q35+Q38+Q42+Q60+Q61+Q62+Q63+Q64+Q66</f>
        <v>697795</v>
      </c>
      <c r="R67" s="132">
        <f>S67+T67</f>
        <v>670256</v>
      </c>
      <c r="S67" s="132">
        <f>S9+S14+S19+S25+S31+S33+S35+S38+S42+S60+S61+S62+S63+S64+S66</f>
        <v>192093</v>
      </c>
      <c r="T67" s="132">
        <f>T9+T14+T19+T25+T31+T33+T35+T38+T42+T60+T61+T62+T63+T64+T66</f>
        <v>478163</v>
      </c>
    </row>
    <row r="68" spans="1:22" ht="24.75" customHeight="1" x14ac:dyDescent="0.2">
      <c r="A68" s="179"/>
      <c r="B68" s="179"/>
      <c r="C68" s="179"/>
      <c r="D68" s="179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</row>
    <row r="69" spans="1:22" ht="24.75" customHeight="1" x14ac:dyDescent="0.2">
      <c r="A69" s="179"/>
      <c r="B69" s="181"/>
      <c r="C69" s="181"/>
      <c r="D69" s="179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</row>
    <row r="70" spans="1:22" ht="18.75" customHeight="1" x14ac:dyDescent="0.2"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</row>
    <row r="71" spans="1:22" ht="37.5" customHeight="1" x14ac:dyDescent="0.2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22" x14ac:dyDescent="0.2">
      <c r="J72" s="185"/>
      <c r="K72" s="185"/>
      <c r="L72" s="186"/>
    </row>
  </sheetData>
  <mergeCells count="21">
    <mergeCell ref="B8:AD8"/>
    <mergeCell ref="B41:T41"/>
    <mergeCell ref="B18:T18"/>
    <mergeCell ref="D70:U70"/>
    <mergeCell ref="B65:T65"/>
    <mergeCell ref="A43:T43"/>
    <mergeCell ref="A67:D67"/>
    <mergeCell ref="R2:T2"/>
    <mergeCell ref="R1:T1"/>
    <mergeCell ref="O5:Q5"/>
    <mergeCell ref="B4:B6"/>
    <mergeCell ref="L5:N5"/>
    <mergeCell ref="F5:H5"/>
    <mergeCell ref="R5:T5"/>
    <mergeCell ref="D4:D6"/>
    <mergeCell ref="A3:T3"/>
    <mergeCell ref="I5:K5"/>
    <mergeCell ref="F4:T4"/>
    <mergeCell ref="E4:E6"/>
    <mergeCell ref="A4:A6"/>
    <mergeCell ref="C4:C6"/>
  </mergeCells>
  <phoneticPr fontId="3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6" firstPageNumber="23" fitToHeight="0" orientation="landscape" useFirstPageNumber="1" r:id="rId1"/>
  <headerFooter alignWithMargins="0">
    <oddHeader>&amp;C&amp;P</oddHeader>
  </headerFooter>
  <rowBreaks count="5" manualBreakCount="5">
    <brk id="12" max="19" man="1"/>
    <brk id="21" max="19" man="1"/>
    <brk id="28" max="19" man="1"/>
    <brk id="36" max="19" man="1"/>
    <brk id="5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конеч.рез.</vt:lpstr>
      <vt:lpstr>1. Финансирование</vt:lpstr>
      <vt:lpstr>2. Показатели</vt:lpstr>
      <vt:lpstr>5. Перечень МРАД</vt:lpstr>
      <vt:lpstr>'1. Финансирование'!Заголовки_для_печати</vt:lpstr>
      <vt:lpstr>'2. Показатели'!Заголовки_для_печати</vt:lpstr>
      <vt:lpstr>'5. Перечень МРАД'!Заголовки_для_печати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'5. Перечень МРАД'!Область_печати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2025-10-09T05:50:07Z</cp:lastPrinted>
  <dcterms:created xsi:type="dcterms:W3CDTF">2014-07-04T09:02:24Z</dcterms:created>
  <dcterms:modified xsi:type="dcterms:W3CDTF">2025-10-09T05:50:09Z</dcterms:modified>
</cp:coreProperties>
</file>