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2" yWindow="216" windowWidth="11748" windowHeight="10800" activeTab="0"/>
  </bookViews>
  <sheets>
    <sheet name="Приложение 1 (финансы) " sheetId="1" r:id="rId1"/>
    <sheet name="Приложение 2 (показатели)" sheetId="2" r:id="rId2"/>
  </sheets>
  <definedNames>
    <definedName name="_xlnm.Print_Titles" localSheetId="0">'Приложение 1 (финансы) '!$A:$D,'Приложение 1 (финансы) '!$6:$9</definedName>
    <definedName name="_xlnm.Print_Titles" localSheetId="1">'Приложение 2 (показатели)'!$8:$9</definedName>
    <definedName name="_xlnm.Print_Area" localSheetId="0">'Приложение 1 (финансы) '!$A$1:$AD$37</definedName>
    <definedName name="_xlnm.Print_Area" localSheetId="1">'Приложение 2 (показатели)'!$A$1:$J$36</definedName>
  </definedNames>
  <calcPr fullCalcOnLoad="1"/>
</workbook>
</file>

<file path=xl/sharedStrings.xml><?xml version="1.0" encoding="utf-8"?>
<sst xmlns="http://schemas.openxmlformats.org/spreadsheetml/2006/main" count="428" uniqueCount="108">
  <si>
    <t>Местный бюджет</t>
  </si>
  <si>
    <t>от _______________ № _____________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</si>
  <si>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</si>
  <si>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</si>
  <si>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</si>
  <si>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</si>
  <si>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Финансовые обеспечение реализации муниципальной программы, тыс. руб.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</si>
  <si>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</si>
  <si>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</si>
  <si>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</si>
  <si>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</si>
  <si>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</si>
  <si>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Итого по задаче 1</t>
  </si>
  <si>
    <t>Приложение № 2</t>
  </si>
  <si>
    <t>от ____________________  № _______________</t>
  </si>
  <si>
    <t>Показатели (индикаторы) реализации муниципальной программы</t>
  </si>
  <si>
    <t xml:space="preserve">Наименование </t>
  </si>
  <si>
    <t>Наименование показателей (индикаторов)</t>
  </si>
  <si>
    <t>Ед. изм.</t>
  </si>
  <si>
    <t>Значение показателей (индикаторов) по годам</t>
  </si>
  <si>
    <t>ИТОГО по Программе:</t>
  </si>
  <si>
    <t>к Постановлению администрации городского округа Тольятти</t>
  </si>
  <si>
    <t>Базовое значение (2017 год)</t>
  </si>
  <si>
    <t>ДГХ</t>
  </si>
  <si>
    <t>к муниципальной программе 
«Капитальный ремонт многоквартирных домов 
городского округа Тольятти на 2019-2023 годы»</t>
  </si>
  <si>
    <t>1.1</t>
  </si>
  <si>
    <t>1.2</t>
  </si>
  <si>
    <t>Приложение № 1 
к Муниципальной программе 
«Капитальный ремонт многоквартирных домов 
городского округа Тольятти на 2019-2023 годы»</t>
  </si>
  <si>
    <t>2.1</t>
  </si>
  <si>
    <t>узел</t>
  </si>
  <si>
    <t>шт.</t>
  </si>
  <si>
    <t xml:space="preserve"> -</t>
  </si>
  <si>
    <t>Итого по задаче 2:</t>
  </si>
  <si>
    <t xml:space="preserve">Задача 1: Улучшение технического состояния многоквартирных домов и продление срока их эксплуатации. </t>
  </si>
  <si>
    <t>Задача 1: Улучшение технического состояния многоквартирных домов и продление срока их эксплуатации.</t>
  </si>
  <si>
    <t xml:space="preserve">Восстановление поврежденных конструктивных элементов многоквартирных домов </t>
  </si>
  <si>
    <t xml:space="preserve"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 </t>
  </si>
  <si>
    <t>Ремонт внутридомовых инженерных систем электро-, тепло-, газо-, водоснабжения, водоотведения</t>
  </si>
  <si>
    <t xml:space="preserve">Количество отремонтированных конструктивных элементов </t>
  </si>
  <si>
    <t>Количество многоквартирных домов, в которых отремонтированы внутридомовые инженерные системы</t>
  </si>
  <si>
    <t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</t>
  </si>
  <si>
    <t>1.3</t>
  </si>
  <si>
    <t>Перечень  мероприятий муниципальной программы "Капитальный ремонт многоквартирных домов городского округа Тольятти на 2019-2023 годы"</t>
  </si>
  <si>
    <t>Задача 2: Обеспечение многоквартирных домов общедомовыми приборами учета используемых энергетических ресурсов.</t>
  </si>
  <si>
    <t>Задача 2:  Обеспечение многоквартирных домов общедомовыми приборами учета используемых энергетических ресурсов.</t>
  </si>
  <si>
    <t>Количество многоквартирных домов, в которых восстановлены автоматизированные системы пожарной безопасности и средства пожаротушения</t>
  </si>
  <si>
    <t>Количество установленных узлов ОПУ потребления горячей воды</t>
  </si>
  <si>
    <t>Количество установленных узлов ОПУ потребления холодной воды</t>
  </si>
  <si>
    <t>Количество многоквартирных домов, в которых установлены ОПУ</t>
  </si>
  <si>
    <t>Количество многоквартирных домов, в которых инженерные сети подготовлены к  установке ОПУ потребления коммунальных ресурсов</t>
  </si>
  <si>
    <t>к Постановлению администрации  городского округа Тольятти</t>
  </si>
  <si>
    <t xml:space="preserve">Цель: Осуществление капитального ремонта общего имущества многоквартирных домов городского округа Тольятти для повышения комфортности городской среды и безопасности проживания граждан. </t>
  </si>
  <si>
    <t>было</t>
  </si>
  <si>
    <t>стало</t>
  </si>
  <si>
    <t>Ремонт крыши</t>
  </si>
  <si>
    <t xml:space="preserve">Восстановление поврежденных конструктивных элементов    </t>
  </si>
  <si>
    <t>Итого по задаче 3:</t>
  </si>
  <si>
    <t>3.1</t>
  </si>
  <si>
    <t>3.2</t>
  </si>
  <si>
    <t>3.3</t>
  </si>
  <si>
    <t>3.4</t>
  </si>
  <si>
    <t>Количество многоквартирных домов, в которых отремонтированы крыши</t>
  </si>
  <si>
    <t>Количество многоквартирных домов, в которых отремонтированы фасады</t>
  </si>
  <si>
    <t>Задача 3: Восстановление многоквартирного дома по адресу: ул. Ворошилова, д.55 (1-й подъезд) после устранения аварийного состояния несущих конструкций.</t>
  </si>
  <si>
    <r>
      <t xml:space="preserve">План на </t>
    </r>
    <r>
      <rPr>
        <u val="single"/>
        <sz val="14"/>
        <color indexed="8"/>
        <rFont val="Times New Roman"/>
        <family val="1"/>
      </rPr>
      <t>2019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</si>
  <si>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2020 </t>
    </r>
    <r>
      <rPr>
        <sz val="14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</si>
  <si>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2021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</si>
  <si>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2022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</si>
  <si>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2023 </t>
    </r>
    <r>
      <rPr>
        <sz val="14"/>
        <color indexed="8"/>
        <rFont val="Times New Roman"/>
        <family val="1"/>
      </rPr>
      <t>год</t>
    </r>
  </si>
  <si>
    <t>Ремонт фасада</t>
  </si>
  <si>
    <t>Ремонт внутридомовых инженерных систем электро-, тепло-,  водоснабжения, водоотведения</t>
  </si>
  <si>
    <t>Приложение 1</t>
  </si>
  <si>
    <t>Приложение 2</t>
  </si>
  <si>
    <t>Установка общедомовых приборов учета потребления тепловой энергии, горячей и холодной воды,  в том числе проведение сопутствующих работ по ремонту внутридомовых инженерных систем тепло-, водоснабжения</t>
  </si>
  <si>
    <t>2020г</t>
  </si>
  <si>
    <t>3.5</t>
  </si>
  <si>
    <t>Ремонт лифтового оборудования</t>
  </si>
  <si>
    <t>Количество отремонтированных лифтов</t>
  </si>
  <si>
    <t>бюджет</t>
  </si>
  <si>
    <t>внебюд.</t>
  </si>
  <si>
    <t>4.1</t>
  </si>
  <si>
    <t>4.2</t>
  </si>
  <si>
    <t>4.3</t>
  </si>
  <si>
    <t>Оборудование подъездов многоквартирных домов подъемными механизмами</t>
  </si>
  <si>
    <t>2021-2023гг</t>
  </si>
  <si>
    <t>Итого по задаче 4:</t>
  </si>
  <si>
    <t xml:space="preserve">ед.   </t>
  </si>
  <si>
    <t>2019г     2021г</t>
  </si>
  <si>
    <t xml:space="preserve">2019г                </t>
  </si>
  <si>
    <t>2020-2023гг</t>
  </si>
  <si>
    <t xml:space="preserve">Задача 4: Формирование беспрепятственного доступа инвалидов-колясочников в многоквартирных домах </t>
  </si>
  <si>
    <t>Подготовка проектной документации на оборудование подъездов многоквартирных домов пандусами и подъемными механизмами</t>
  </si>
  <si>
    <t>Количество подготовленной проектной документации</t>
  </si>
  <si>
    <t>ед.</t>
  </si>
  <si>
    <t>Количество пандусов, установленных в подъездах многоквартирных домов</t>
  </si>
  <si>
    <t>Количество подъемных механизмов, установленных в подъездах многоквартирных домов</t>
  </si>
  <si>
    <t>5</t>
  </si>
  <si>
    <t>4</t>
  </si>
  <si>
    <t>6</t>
  </si>
  <si>
    <t>3</t>
  </si>
  <si>
    <t>Количество установленных узлов ОПУ потребления тепловой энергии</t>
  </si>
  <si>
    <t>Оборудование подъездов многоквартирных домов пандусами</t>
  </si>
  <si>
    <t>5.1</t>
  </si>
  <si>
    <t>Итого по задаче 5:</t>
  </si>
  <si>
    <t>область</t>
  </si>
  <si>
    <t>итого</t>
  </si>
  <si>
    <t>2021г</t>
  </si>
  <si>
    <t>Задача 5: Устранение угрозы возникновения чрезвычайной ситуации, сложившейся в результате нарушения целостности облицовочной кирпичной кладки многоквартирного дома по адресу: ул. 40 лет Победы, д. 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</si>
</sst>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  <numFmt numFmtId="189" formatCode="_-* #,##0_р_._-;\-* #,##0_р_._-;_-* &quot;-&quot;??_р_._-;_-@_-"/>
    <numFmt numFmtId="190" formatCode="dd/mm/yy;@"/>
    <numFmt numFmtId="191" formatCode="#,##0_ ;\-#,##0\ "/>
    <numFmt numFmtId="192" formatCode="0.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 wrapText="1"/>
    </xf>
    <xf numFmtId="175" fontId="60" fillId="33" borderId="0" xfId="0" applyNumberFormat="1" applyFont="1" applyFill="1" applyAlignment="1">
      <alignment/>
    </xf>
    <xf numFmtId="175" fontId="59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4" fillId="33" borderId="0" xfId="0" applyFont="1" applyFill="1" applyAlignment="1">
      <alignment/>
    </xf>
    <xf numFmtId="0" fontId="6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175" fontId="65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49" fontId="66" fillId="33" borderId="0" xfId="0" applyNumberFormat="1" applyFont="1" applyFill="1" applyBorder="1" applyAlignment="1">
      <alignment vertical="center" wrapText="1"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justify" vertical="center" wrapText="1"/>
    </xf>
    <xf numFmtId="0" fontId="66" fillId="33" borderId="13" xfId="0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vertical="center"/>
    </xf>
    <xf numFmtId="176" fontId="66" fillId="33" borderId="10" xfId="0" applyNumberFormat="1" applyFont="1" applyFill="1" applyBorder="1" applyAlignment="1">
      <alignment vertical="center"/>
    </xf>
    <xf numFmtId="3" fontId="67" fillId="33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/>
    </xf>
    <xf numFmtId="1" fontId="66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right"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 wrapText="1"/>
    </xf>
    <xf numFmtId="0" fontId="63" fillId="33" borderId="1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/>
    </xf>
    <xf numFmtId="49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 wrapText="1"/>
    </xf>
    <xf numFmtId="176" fontId="66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175" fontId="66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3" fontId="49" fillId="33" borderId="0" xfId="0" applyNumberFormat="1" applyFont="1" applyFill="1" applyAlignment="1">
      <alignment/>
    </xf>
    <xf numFmtId="0" fontId="67" fillId="33" borderId="10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176" fontId="66" fillId="33" borderId="10" xfId="0" applyNumberFormat="1" applyFont="1" applyFill="1" applyBorder="1" applyAlignment="1">
      <alignment horizontal="center" vertical="center"/>
    </xf>
    <xf numFmtId="175" fontId="66" fillId="33" borderId="1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vertical="center"/>
    </xf>
    <xf numFmtId="176" fontId="66" fillId="33" borderId="0" xfId="0" applyNumberFormat="1" applyFont="1" applyFill="1" applyBorder="1" applyAlignment="1">
      <alignment vertical="center"/>
    </xf>
    <xf numFmtId="3" fontId="67" fillId="33" borderId="0" xfId="0" applyNumberFormat="1" applyFont="1" applyFill="1" applyBorder="1" applyAlignment="1">
      <alignment horizontal="center" vertical="center"/>
    </xf>
    <xf numFmtId="3" fontId="67" fillId="33" borderId="0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175" fontId="69" fillId="33" borderId="0" xfId="0" applyNumberFormat="1" applyFont="1" applyFill="1" applyAlignment="1">
      <alignment/>
    </xf>
    <xf numFmtId="3" fontId="69" fillId="33" borderId="0" xfId="0" applyNumberFormat="1" applyFont="1" applyFill="1" applyAlignment="1">
      <alignment/>
    </xf>
    <xf numFmtId="0" fontId="68" fillId="33" borderId="0" xfId="0" applyFont="1" applyFill="1" applyAlignment="1">
      <alignment vertical="center"/>
    </xf>
    <xf numFmtId="0" fontId="64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 vertical="center"/>
    </xf>
    <xf numFmtId="3" fontId="68" fillId="33" borderId="0" xfId="0" applyNumberFormat="1" applyFont="1" applyFill="1" applyAlignment="1">
      <alignment horizontal="left" vertical="center"/>
    </xf>
    <xf numFmtId="3" fontId="68" fillId="33" borderId="0" xfId="0" applyNumberFormat="1" applyFont="1" applyFill="1" applyAlignment="1">
      <alignment horizontal="left"/>
    </xf>
    <xf numFmtId="3" fontId="68" fillId="0" borderId="0" xfId="0" applyNumberFormat="1" applyFont="1" applyFill="1" applyAlignment="1">
      <alignment horizontal="left"/>
    </xf>
    <xf numFmtId="0" fontId="69" fillId="33" borderId="0" xfId="0" applyFont="1" applyFill="1" applyAlignment="1">
      <alignment horizontal="left"/>
    </xf>
    <xf numFmtId="0" fontId="6" fillId="33" borderId="0" xfId="55" applyFont="1" applyFill="1" applyBorder="1" applyAlignment="1">
      <alignment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176" fontId="66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1" fontId="5" fillId="0" borderId="0" xfId="55" applyNumberFormat="1" applyFont="1" applyBorder="1" applyAlignment="1">
      <alignment horizontal="center" vertical="center"/>
      <protection/>
    </xf>
    <xf numFmtId="0" fontId="68" fillId="33" borderId="0" xfId="0" applyFont="1" applyFill="1" applyBorder="1" applyAlignment="1">
      <alignment/>
    </xf>
    <xf numFmtId="3" fontId="67" fillId="33" borderId="14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left" vertical="center" wrapText="1"/>
    </xf>
    <xf numFmtId="49" fontId="66" fillId="33" borderId="10" xfId="0" applyNumberFormat="1" applyFont="1" applyFill="1" applyBorder="1" applyAlignment="1">
      <alignment horizontal="right" vertical="center"/>
    </xf>
    <xf numFmtId="3" fontId="67" fillId="0" borderId="10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horizontal="right" vertical="center" wrapText="1"/>
    </xf>
    <xf numFmtId="0" fontId="68" fillId="33" borderId="16" xfId="0" applyFont="1" applyFill="1" applyBorder="1" applyAlignment="1">
      <alignment horizontal="left" vertical="center" wrapText="1"/>
    </xf>
    <xf numFmtId="0" fontId="68" fillId="33" borderId="0" xfId="0" applyFont="1" applyFill="1" applyAlignment="1">
      <alignment horizontal="left" vertical="center" wrapText="1"/>
    </xf>
    <xf numFmtId="4" fontId="68" fillId="33" borderId="16" xfId="0" applyNumberFormat="1" applyFont="1" applyFill="1" applyBorder="1" applyAlignment="1">
      <alignment horizontal="left" vertical="center" wrapText="1"/>
    </xf>
    <xf numFmtId="4" fontId="68" fillId="33" borderId="0" xfId="0" applyNumberFormat="1" applyFont="1" applyFill="1" applyBorder="1" applyAlignment="1">
      <alignment horizontal="left" vertical="center" wrapText="1"/>
    </xf>
    <xf numFmtId="3" fontId="68" fillId="33" borderId="16" xfId="0" applyNumberFormat="1" applyFont="1" applyFill="1" applyBorder="1" applyAlignment="1">
      <alignment horizontal="left" vertical="center" wrapText="1"/>
    </xf>
    <xf numFmtId="3" fontId="68" fillId="33" borderId="0" xfId="0" applyNumberFormat="1" applyFont="1" applyFill="1" applyBorder="1" applyAlignment="1">
      <alignment horizontal="left" vertical="center" wrapText="1"/>
    </xf>
    <xf numFmtId="0" fontId="66" fillId="33" borderId="17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left" vertical="center" wrapText="1"/>
    </xf>
    <xf numFmtId="4" fontId="69" fillId="33" borderId="0" xfId="0" applyNumberFormat="1" applyFont="1" applyFill="1" applyAlignment="1">
      <alignment horizontal="center"/>
    </xf>
    <xf numFmtId="0" fontId="67" fillId="33" borderId="1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right" vertical="center"/>
    </xf>
    <xf numFmtId="3" fontId="67" fillId="33" borderId="17" xfId="0" applyNumberFormat="1" applyFont="1" applyFill="1" applyBorder="1" applyAlignment="1">
      <alignment horizontal="center" vertical="center"/>
    </xf>
    <xf numFmtId="3" fontId="67" fillId="33" borderId="11" xfId="0" applyNumberFormat="1" applyFont="1" applyFill="1" applyBorder="1" applyAlignment="1">
      <alignment horizontal="center" vertical="center"/>
    </xf>
    <xf numFmtId="3" fontId="67" fillId="33" borderId="12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49" fontId="71" fillId="33" borderId="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49" fontId="63" fillId="33" borderId="13" xfId="0" applyNumberFormat="1" applyFont="1" applyFill="1" applyBorder="1" applyAlignment="1">
      <alignment horizontal="center" vertical="center" wrapText="1"/>
    </xf>
    <xf numFmtId="49" fontId="63" fillId="33" borderId="18" xfId="0" applyNumberFormat="1" applyFont="1" applyFill="1" applyBorder="1" applyAlignment="1">
      <alignment horizontal="center" vertical="center" wrapText="1"/>
    </xf>
    <xf numFmtId="49" fontId="63" fillId="33" borderId="19" xfId="0" applyNumberFormat="1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8" xfId="0" applyFont="1" applyFill="1" applyBorder="1" applyAlignment="1">
      <alignment horizontal="left" vertical="center" wrapText="1"/>
    </xf>
    <xf numFmtId="0" fontId="63" fillId="33" borderId="19" xfId="0" applyFont="1" applyFill="1" applyBorder="1" applyAlignment="1">
      <alignment horizontal="left" vertical="center" wrapText="1"/>
    </xf>
    <xf numFmtId="49" fontId="63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49" fontId="63" fillId="33" borderId="20" xfId="0" applyNumberFormat="1" applyFont="1" applyFill="1" applyBorder="1" applyAlignment="1">
      <alignment horizontal="left" vertical="center"/>
    </xf>
    <xf numFmtId="49" fontId="72" fillId="33" borderId="11" xfId="0" applyNumberFormat="1" applyFont="1" applyFill="1" applyBorder="1" applyAlignment="1">
      <alignment horizontal="left" vertical="center" wrapText="1"/>
    </xf>
    <xf numFmtId="49" fontId="63" fillId="0" borderId="17" xfId="0" applyNumberFormat="1" applyFont="1" applyFill="1" applyBorder="1" applyAlignment="1">
      <alignment horizontal="left" vertical="center"/>
    </xf>
    <xf numFmtId="49" fontId="63" fillId="0" borderId="11" xfId="0" applyNumberFormat="1" applyFont="1" applyFill="1" applyBorder="1" applyAlignment="1">
      <alignment horizontal="left" vertical="center"/>
    </xf>
    <xf numFmtId="49" fontId="63" fillId="0" borderId="12" xfId="0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G44"/>
  <sheetViews>
    <sheetView tabSelected="1" view="pageBreakPreview" zoomScale="50" zoomScaleNormal="91" zoomScaleSheetLayoutView="50" workbookViewId="0" topLeftCell="A1">
      <selection activeCell="F46" sqref="F46"/>
    </sheetView>
  </sheetViews>
  <sheetFormatPr defaultColWidth="9.140625" defaultRowHeight="15"/>
  <cols>
    <col min="1" max="1" width="5.7109375" style="1" customWidth="1"/>
    <col min="2" max="2" width="80.28125" style="1" customWidth="1"/>
    <col min="3" max="3" width="12.00390625" style="1" customWidth="1"/>
    <col min="4" max="4" width="11.00390625" style="1" customWidth="1"/>
    <col min="5" max="5" width="9.7109375" style="2" customWidth="1"/>
    <col min="6" max="8" width="9.7109375" style="1" customWidth="1"/>
    <col min="9" max="9" width="11.140625" style="1" customWidth="1"/>
    <col min="10" max="10" width="9.7109375" style="2" customWidth="1"/>
    <col min="11" max="13" width="9.7109375" style="1" customWidth="1"/>
    <col min="14" max="14" width="11.00390625" style="1" customWidth="1"/>
    <col min="15" max="15" width="9.7109375" style="2" customWidth="1"/>
    <col min="16" max="18" width="9.7109375" style="1" customWidth="1"/>
    <col min="19" max="19" width="12.421875" style="1" customWidth="1"/>
    <col min="20" max="20" width="12.8515625" style="2" customWidth="1"/>
    <col min="21" max="24" width="12.8515625" style="1" customWidth="1"/>
    <col min="25" max="25" width="12.8515625" style="2" customWidth="1"/>
    <col min="26" max="29" width="12.8515625" style="1" customWidth="1"/>
    <col min="30" max="30" width="12.8515625" style="2" customWidth="1"/>
    <col min="31" max="31" width="13.57421875" style="77" customWidth="1"/>
    <col min="32" max="32" width="36.28125" style="1" customWidth="1"/>
    <col min="33" max="16384" width="9.140625" style="1" customWidth="1"/>
  </cols>
  <sheetData>
    <row r="1" spans="1:31" s="13" customFormat="1" ht="19.5" customHeight="1">
      <c r="A1" s="1"/>
      <c r="B1" s="1"/>
      <c r="C1" s="1"/>
      <c r="D1" s="1"/>
      <c r="E1" s="2"/>
      <c r="F1" s="1"/>
      <c r="G1" s="1"/>
      <c r="H1" s="1"/>
      <c r="I1" s="1"/>
      <c r="J1" s="147"/>
      <c r="K1" s="147"/>
      <c r="L1" s="147"/>
      <c r="M1" s="147"/>
      <c r="N1" s="147"/>
      <c r="O1" s="148" t="s">
        <v>71</v>
      </c>
      <c r="P1" s="148"/>
      <c r="Q1" s="148"/>
      <c r="R1" s="148"/>
      <c r="S1" s="148"/>
      <c r="T1" s="2"/>
      <c r="U1" s="1"/>
      <c r="V1" s="1"/>
      <c r="W1" s="1"/>
      <c r="X1" s="1"/>
      <c r="Y1" s="2"/>
      <c r="Z1" s="1"/>
      <c r="AA1" s="1"/>
      <c r="AB1" s="1"/>
      <c r="AC1" s="1"/>
      <c r="AD1" s="2"/>
      <c r="AE1" s="76"/>
    </row>
    <row r="2" spans="1:31" s="13" customFormat="1" ht="19.5" customHeight="1">
      <c r="A2" s="1"/>
      <c r="B2" s="1"/>
      <c r="C2" s="1"/>
      <c r="D2" s="1"/>
      <c r="E2" s="2"/>
      <c r="F2" s="1"/>
      <c r="G2" s="1"/>
      <c r="H2" s="1"/>
      <c r="I2" s="1"/>
      <c r="J2" s="147"/>
      <c r="K2" s="147"/>
      <c r="L2" s="147"/>
      <c r="M2" s="147"/>
      <c r="N2" s="147"/>
      <c r="O2" s="148" t="s">
        <v>21</v>
      </c>
      <c r="P2" s="148"/>
      <c r="Q2" s="148"/>
      <c r="R2" s="148"/>
      <c r="S2" s="148"/>
      <c r="T2" s="2"/>
      <c r="U2" s="1"/>
      <c r="V2" s="1"/>
      <c r="W2" s="1"/>
      <c r="X2" s="1"/>
      <c r="Y2" s="2"/>
      <c r="Z2" s="1"/>
      <c r="AA2" s="1"/>
      <c r="AB2" s="1"/>
      <c r="AC2" s="1"/>
      <c r="AD2" s="2"/>
      <c r="AE2" s="76"/>
    </row>
    <row r="3" spans="1:31" s="13" customFormat="1" ht="19.5" customHeight="1">
      <c r="A3" s="1"/>
      <c r="B3" s="1"/>
      <c r="C3" s="1"/>
      <c r="D3" s="1"/>
      <c r="E3" s="2"/>
      <c r="F3" s="1"/>
      <c r="G3" s="1"/>
      <c r="H3" s="1"/>
      <c r="I3" s="1"/>
      <c r="J3" s="147"/>
      <c r="K3" s="147"/>
      <c r="L3" s="147"/>
      <c r="M3" s="147"/>
      <c r="N3" s="147"/>
      <c r="O3" s="148" t="s">
        <v>1</v>
      </c>
      <c r="P3" s="148"/>
      <c r="Q3" s="148"/>
      <c r="R3" s="148"/>
      <c r="S3" s="148"/>
      <c r="T3" s="2"/>
      <c r="U3" s="1"/>
      <c r="V3" s="1"/>
      <c r="W3" s="1"/>
      <c r="X3" s="1"/>
      <c r="Y3" s="2"/>
      <c r="Z3" s="1"/>
      <c r="AA3" s="1"/>
      <c r="AB3" s="1"/>
      <c r="AC3" s="1"/>
      <c r="AD3" s="2"/>
      <c r="AE3" s="76"/>
    </row>
    <row r="4" spans="1:30" ht="65.25" customHeight="1">
      <c r="A4" s="3"/>
      <c r="B4" s="3"/>
      <c r="C4" s="3"/>
      <c r="D4" s="3"/>
      <c r="E4" s="4"/>
      <c r="F4" s="5"/>
      <c r="G4" s="5"/>
      <c r="H4" s="5"/>
      <c r="I4" s="5"/>
      <c r="J4" s="144"/>
      <c r="K4" s="144"/>
      <c r="L4" s="144"/>
      <c r="M4" s="144"/>
      <c r="N4" s="144"/>
      <c r="O4" s="145" t="s">
        <v>27</v>
      </c>
      <c r="P4" s="145"/>
      <c r="Q4" s="145"/>
      <c r="R4" s="145"/>
      <c r="S4" s="145"/>
      <c r="T4" s="4"/>
      <c r="U4" s="3"/>
      <c r="V4" s="3"/>
      <c r="W4" s="3"/>
      <c r="X4" s="3"/>
      <c r="Y4" s="4"/>
      <c r="Z4" s="3"/>
      <c r="AA4" s="3"/>
      <c r="AB4" s="3"/>
      <c r="AC4" s="3"/>
      <c r="AD4" s="4"/>
    </row>
    <row r="5" spans="1:31" s="29" customFormat="1" ht="54" customHeight="1">
      <c r="A5" s="25"/>
      <c r="B5" s="26"/>
      <c r="C5" s="26"/>
      <c r="D5" s="26"/>
      <c r="E5" s="146" t="s">
        <v>42</v>
      </c>
      <c r="F5" s="146"/>
      <c r="G5" s="146"/>
      <c r="H5" s="146"/>
      <c r="I5" s="146"/>
      <c r="J5" s="146"/>
      <c r="K5" s="146"/>
      <c r="L5" s="146"/>
      <c r="M5" s="146"/>
      <c r="N5" s="146"/>
      <c r="O5" s="27"/>
      <c r="P5" s="28"/>
      <c r="Q5" s="28"/>
      <c r="R5" s="28"/>
      <c r="S5" s="28"/>
      <c r="T5" s="27"/>
      <c r="U5" s="28"/>
      <c r="V5" s="28"/>
      <c r="W5" s="28"/>
      <c r="X5" s="28"/>
      <c r="Y5" s="27"/>
      <c r="Z5" s="28"/>
      <c r="AA5" s="28"/>
      <c r="AB5" s="28"/>
      <c r="AC5" s="28"/>
      <c r="AD5" s="27"/>
      <c r="AE5" s="78"/>
    </row>
    <row r="6" spans="1:31" s="29" customFormat="1" ht="30" customHeight="1">
      <c r="A6" s="142" t="s">
        <v>2</v>
      </c>
      <c r="B6" s="142" t="s">
        <v>3</v>
      </c>
      <c r="C6" s="142" t="s">
        <v>4</v>
      </c>
      <c r="D6" s="142" t="s">
        <v>5</v>
      </c>
      <c r="E6" s="139" t="s">
        <v>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2" t="s">
        <v>6</v>
      </c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78"/>
    </row>
    <row r="7" spans="1:31" s="29" customFormat="1" ht="25.5" customHeight="1">
      <c r="A7" s="142"/>
      <c r="B7" s="142"/>
      <c r="C7" s="142"/>
      <c r="D7" s="142"/>
      <c r="E7" s="142" t="s">
        <v>64</v>
      </c>
      <c r="F7" s="142"/>
      <c r="G7" s="142"/>
      <c r="H7" s="142"/>
      <c r="I7" s="142"/>
      <c r="J7" s="142" t="s">
        <v>65</v>
      </c>
      <c r="K7" s="142"/>
      <c r="L7" s="142"/>
      <c r="M7" s="142"/>
      <c r="N7" s="142"/>
      <c r="O7" s="142" t="s">
        <v>66</v>
      </c>
      <c r="P7" s="142"/>
      <c r="Q7" s="142"/>
      <c r="R7" s="142"/>
      <c r="S7" s="142"/>
      <c r="T7" s="142" t="s">
        <v>67</v>
      </c>
      <c r="U7" s="142"/>
      <c r="V7" s="142"/>
      <c r="W7" s="142"/>
      <c r="X7" s="142"/>
      <c r="Y7" s="142" t="s">
        <v>68</v>
      </c>
      <c r="Z7" s="142"/>
      <c r="AA7" s="142"/>
      <c r="AB7" s="142"/>
      <c r="AC7" s="142"/>
      <c r="AD7" s="143" t="s">
        <v>7</v>
      </c>
      <c r="AE7" s="78"/>
    </row>
    <row r="8" spans="1:31" s="29" customFormat="1" ht="63.75" customHeight="1">
      <c r="A8" s="142"/>
      <c r="B8" s="142"/>
      <c r="C8" s="142"/>
      <c r="D8" s="142"/>
      <c r="E8" s="30" t="s">
        <v>8</v>
      </c>
      <c r="F8" s="31" t="s">
        <v>0</v>
      </c>
      <c r="G8" s="31" t="s">
        <v>9</v>
      </c>
      <c r="H8" s="31" t="s">
        <v>10</v>
      </c>
      <c r="I8" s="31" t="s">
        <v>11</v>
      </c>
      <c r="J8" s="30" t="s">
        <v>8</v>
      </c>
      <c r="K8" s="31" t="s">
        <v>0</v>
      </c>
      <c r="L8" s="31" t="s">
        <v>9</v>
      </c>
      <c r="M8" s="31" t="s">
        <v>10</v>
      </c>
      <c r="N8" s="31" t="s">
        <v>11</v>
      </c>
      <c r="O8" s="86" t="s">
        <v>8</v>
      </c>
      <c r="P8" s="85" t="s">
        <v>0</v>
      </c>
      <c r="Q8" s="85" t="s">
        <v>9</v>
      </c>
      <c r="R8" s="85" t="s">
        <v>10</v>
      </c>
      <c r="S8" s="85" t="s">
        <v>11</v>
      </c>
      <c r="T8" s="86" t="s">
        <v>8</v>
      </c>
      <c r="U8" s="85" t="s">
        <v>0</v>
      </c>
      <c r="V8" s="85" t="s">
        <v>9</v>
      </c>
      <c r="W8" s="85" t="s">
        <v>10</v>
      </c>
      <c r="X8" s="85" t="s">
        <v>11</v>
      </c>
      <c r="Y8" s="86" t="s">
        <v>8</v>
      </c>
      <c r="Z8" s="85" t="s">
        <v>0</v>
      </c>
      <c r="AA8" s="85" t="s">
        <v>9</v>
      </c>
      <c r="AB8" s="85" t="s">
        <v>10</v>
      </c>
      <c r="AC8" s="85" t="s">
        <v>11</v>
      </c>
      <c r="AD8" s="143"/>
      <c r="AE8" s="78"/>
    </row>
    <row r="9" spans="1:31" s="29" customFormat="1" ht="18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85">
        <v>15</v>
      </c>
      <c r="P9" s="85">
        <v>16</v>
      </c>
      <c r="Q9" s="85">
        <v>17</v>
      </c>
      <c r="R9" s="85">
        <v>18</v>
      </c>
      <c r="S9" s="85">
        <v>19</v>
      </c>
      <c r="T9" s="85">
        <v>20</v>
      </c>
      <c r="U9" s="85">
        <v>21</v>
      </c>
      <c r="V9" s="85">
        <v>22</v>
      </c>
      <c r="W9" s="85">
        <v>23</v>
      </c>
      <c r="X9" s="85">
        <v>24</v>
      </c>
      <c r="Y9" s="85">
        <v>25</v>
      </c>
      <c r="Z9" s="85">
        <v>26</v>
      </c>
      <c r="AA9" s="85">
        <v>27</v>
      </c>
      <c r="AB9" s="85">
        <v>28</v>
      </c>
      <c r="AC9" s="85">
        <v>29</v>
      </c>
      <c r="AD9" s="85">
        <v>30</v>
      </c>
      <c r="AE9" s="78"/>
    </row>
    <row r="10" spans="1:31" s="29" customFormat="1" ht="54.75" customHeight="1">
      <c r="A10" s="138" t="s">
        <v>51</v>
      </c>
      <c r="B10" s="138"/>
      <c r="C10" s="138"/>
      <c r="D10" s="126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1"/>
      <c r="AE10" s="78"/>
    </row>
    <row r="11" spans="1:31" s="29" customFormat="1" ht="43.5" customHeight="1">
      <c r="A11" s="126" t="s">
        <v>33</v>
      </c>
      <c r="B11" s="127"/>
      <c r="C11" s="127"/>
      <c r="D11" s="127"/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  <c r="AE11" s="78"/>
    </row>
    <row r="12" spans="1:32" s="29" customFormat="1" ht="64.5" customHeight="1">
      <c r="A12" s="34" t="s">
        <v>25</v>
      </c>
      <c r="B12" s="35" t="s">
        <v>35</v>
      </c>
      <c r="C12" s="36" t="s">
        <v>23</v>
      </c>
      <c r="D12" s="37" t="s">
        <v>87</v>
      </c>
      <c r="E12" s="38">
        <f>F12+G12+H12+I12</f>
        <v>4129</v>
      </c>
      <c r="F12" s="39">
        <f>3773-883</f>
        <v>2890</v>
      </c>
      <c r="G12" s="39">
        <v>0</v>
      </c>
      <c r="H12" s="39">
        <v>0</v>
      </c>
      <c r="I12" s="39">
        <f>1616-377</f>
        <v>1239</v>
      </c>
      <c r="J12" s="38">
        <f>K12+L12+M12+N12</f>
        <v>0</v>
      </c>
      <c r="K12" s="39">
        <v>0</v>
      </c>
      <c r="L12" s="39">
        <v>0</v>
      </c>
      <c r="M12" s="39">
        <v>0</v>
      </c>
      <c r="N12" s="39">
        <v>0</v>
      </c>
      <c r="O12" s="100">
        <f>P12+Q12+R12+S12</f>
        <v>924</v>
      </c>
      <c r="P12" s="101">
        <f>502+304-160</f>
        <v>646</v>
      </c>
      <c r="Q12" s="101">
        <v>0</v>
      </c>
      <c r="R12" s="101">
        <v>0</v>
      </c>
      <c r="S12" s="101">
        <f>403-125</f>
        <v>278</v>
      </c>
      <c r="T12" s="38">
        <f>U12+V12+W12+X12</f>
        <v>0</v>
      </c>
      <c r="U12" s="39">
        <f>1842-1842</f>
        <v>0</v>
      </c>
      <c r="V12" s="39">
        <v>0</v>
      </c>
      <c r="W12" s="39">
        <v>0</v>
      </c>
      <c r="X12" s="39">
        <f>790-790</f>
        <v>0</v>
      </c>
      <c r="Y12" s="38">
        <f>Z12+AA12+AB12+AC12</f>
        <v>0</v>
      </c>
      <c r="Z12" s="39">
        <f>1842-1842</f>
        <v>0</v>
      </c>
      <c r="AA12" s="39">
        <v>0</v>
      </c>
      <c r="AB12" s="39">
        <v>0</v>
      </c>
      <c r="AC12" s="39">
        <f>790-790</f>
        <v>0</v>
      </c>
      <c r="AD12" s="38">
        <f>Y12+T12+O12+J12+E12</f>
        <v>5053</v>
      </c>
      <c r="AE12" s="120"/>
      <c r="AF12" s="121"/>
    </row>
    <row r="13" spans="1:32" s="29" customFormat="1" ht="102.75" customHeight="1">
      <c r="A13" s="34" t="s">
        <v>26</v>
      </c>
      <c r="B13" s="40" t="s">
        <v>40</v>
      </c>
      <c r="C13" s="36" t="s">
        <v>23</v>
      </c>
      <c r="D13" s="37" t="s">
        <v>88</v>
      </c>
      <c r="E13" s="38">
        <f>F13+G13+H13+I13</f>
        <v>1969</v>
      </c>
      <c r="F13" s="39">
        <f>1840-461</f>
        <v>1379</v>
      </c>
      <c r="G13" s="39">
        <v>0</v>
      </c>
      <c r="H13" s="39">
        <v>0</v>
      </c>
      <c r="I13" s="39">
        <f>849-259</f>
        <v>590</v>
      </c>
      <c r="J13" s="38">
        <f>K13+L13+M13+N13</f>
        <v>0</v>
      </c>
      <c r="K13" s="39">
        <v>0</v>
      </c>
      <c r="L13" s="39">
        <v>0</v>
      </c>
      <c r="M13" s="39">
        <v>0</v>
      </c>
      <c r="N13" s="39">
        <v>0</v>
      </c>
      <c r="O13" s="100">
        <f>P13+Q13+R13+S13</f>
        <v>0</v>
      </c>
      <c r="P13" s="101">
        <v>0</v>
      </c>
      <c r="Q13" s="101">
        <v>0</v>
      </c>
      <c r="R13" s="101">
        <v>0</v>
      </c>
      <c r="S13" s="101">
        <v>0</v>
      </c>
      <c r="T13" s="38">
        <f>U13+V13+W13+X13</f>
        <v>0</v>
      </c>
      <c r="U13" s="39">
        <f>1840-1840</f>
        <v>0</v>
      </c>
      <c r="V13" s="39">
        <v>0</v>
      </c>
      <c r="W13" s="39">
        <v>0</v>
      </c>
      <c r="X13" s="39">
        <f>849-849</f>
        <v>0</v>
      </c>
      <c r="Y13" s="38">
        <f>Z13+AA13+AB13+AC13</f>
        <v>0</v>
      </c>
      <c r="Z13" s="39">
        <f>1840-1840</f>
        <v>0</v>
      </c>
      <c r="AA13" s="39">
        <v>0</v>
      </c>
      <c r="AB13" s="39">
        <v>0</v>
      </c>
      <c r="AC13" s="39">
        <f>849-849</f>
        <v>0</v>
      </c>
      <c r="AD13" s="38">
        <f>Y13+T13+O13+J13+E13</f>
        <v>1969</v>
      </c>
      <c r="AE13" s="79"/>
      <c r="AF13" s="75"/>
    </row>
    <row r="14" spans="1:32" s="29" customFormat="1" ht="66" customHeight="1">
      <c r="A14" s="34" t="s">
        <v>41</v>
      </c>
      <c r="B14" s="40" t="s">
        <v>37</v>
      </c>
      <c r="C14" s="36" t="s">
        <v>23</v>
      </c>
      <c r="D14" s="37" t="s">
        <v>87</v>
      </c>
      <c r="E14" s="38">
        <f>F14+G14+H14+I14</f>
        <v>4028</v>
      </c>
      <c r="F14" s="39">
        <f>1387+1344</f>
        <v>2731</v>
      </c>
      <c r="G14" s="39">
        <v>0</v>
      </c>
      <c r="H14" s="39">
        <v>0</v>
      </c>
      <c r="I14" s="39">
        <f>695+602</f>
        <v>1297</v>
      </c>
      <c r="J14" s="38">
        <f>K14+L14+M14+N14</f>
        <v>0</v>
      </c>
      <c r="K14" s="39">
        <v>0</v>
      </c>
      <c r="L14" s="39">
        <v>0</v>
      </c>
      <c r="M14" s="39">
        <v>0</v>
      </c>
      <c r="N14" s="39">
        <v>0</v>
      </c>
      <c r="O14" s="100">
        <f>P14+Q14+R14+S14</f>
        <v>1867</v>
      </c>
      <c r="P14" s="101">
        <v>1296</v>
      </c>
      <c r="Q14" s="101">
        <v>0</v>
      </c>
      <c r="R14" s="101">
        <v>0</v>
      </c>
      <c r="S14" s="101">
        <v>571</v>
      </c>
      <c r="T14" s="38">
        <f>U14+V14+W14+X14</f>
        <v>0</v>
      </c>
      <c r="U14" s="39">
        <f>1318-1318</f>
        <v>0</v>
      </c>
      <c r="V14" s="39">
        <v>0</v>
      </c>
      <c r="W14" s="39">
        <v>0</v>
      </c>
      <c r="X14" s="39">
        <f>1008-1008</f>
        <v>0</v>
      </c>
      <c r="Y14" s="38">
        <f>Z14+AA14+AB14+AC14</f>
        <v>0</v>
      </c>
      <c r="Z14" s="39">
        <f>1318-1318</f>
        <v>0</v>
      </c>
      <c r="AA14" s="39">
        <v>0</v>
      </c>
      <c r="AB14" s="39">
        <v>0</v>
      </c>
      <c r="AC14" s="39">
        <f>1008-1008</f>
        <v>0</v>
      </c>
      <c r="AD14" s="38">
        <f>Y14+T14+O14+J14+E14</f>
        <v>5895</v>
      </c>
      <c r="AE14" s="80"/>
      <c r="AF14" s="75"/>
    </row>
    <row r="15" spans="1:31" s="29" customFormat="1" ht="48" customHeight="1">
      <c r="A15" s="130" t="s">
        <v>12</v>
      </c>
      <c r="B15" s="130"/>
      <c r="C15" s="41"/>
      <c r="D15" s="42"/>
      <c r="E15" s="43">
        <f>F15+G15+H15+I15</f>
        <v>10126</v>
      </c>
      <c r="F15" s="43">
        <f>SUM(F12:F14)</f>
        <v>7000</v>
      </c>
      <c r="G15" s="43">
        <f>SUM(G12:G14)</f>
        <v>0</v>
      </c>
      <c r="H15" s="43">
        <f>SUM(H12:H14)</f>
        <v>0</v>
      </c>
      <c r="I15" s="43">
        <f>SUM(I12:I14)</f>
        <v>3126</v>
      </c>
      <c r="J15" s="43">
        <f>K15+L15+M15+N15</f>
        <v>0</v>
      </c>
      <c r="K15" s="43">
        <f>SUM(K12:K14)</f>
        <v>0</v>
      </c>
      <c r="L15" s="43">
        <f>SUM(L12:L14)</f>
        <v>0</v>
      </c>
      <c r="M15" s="43">
        <f>SUM(M12:M14)</f>
        <v>0</v>
      </c>
      <c r="N15" s="43">
        <f>SUM(N12:N14)</f>
        <v>0</v>
      </c>
      <c r="O15" s="56">
        <f>P15+Q15+R15+S15</f>
        <v>2791</v>
      </c>
      <c r="P15" s="56">
        <f>SUM(P12:P14)</f>
        <v>1942</v>
      </c>
      <c r="Q15" s="56">
        <f>SUM(Q12:Q14)</f>
        <v>0</v>
      </c>
      <c r="R15" s="56">
        <f>SUM(R12:R14)</f>
        <v>0</v>
      </c>
      <c r="S15" s="56">
        <f>SUM(S12:S14)</f>
        <v>849</v>
      </c>
      <c r="T15" s="43">
        <f>U15+V15+W15+X15</f>
        <v>0</v>
      </c>
      <c r="U15" s="43">
        <f>SUM(U12:U14)</f>
        <v>0</v>
      </c>
      <c r="V15" s="43">
        <f>SUM(V12:V14)</f>
        <v>0</v>
      </c>
      <c r="W15" s="43">
        <f>SUM(W12:W14)</f>
        <v>0</v>
      </c>
      <c r="X15" s="43">
        <f>SUM(X12:X14)</f>
        <v>0</v>
      </c>
      <c r="Y15" s="43">
        <f>Z15+AA15+AB15+AC15</f>
        <v>0</v>
      </c>
      <c r="Z15" s="43">
        <f>SUM(Z12:Z14)</f>
        <v>0</v>
      </c>
      <c r="AA15" s="43">
        <f>SUM(AA12:AA14)</f>
        <v>0</v>
      </c>
      <c r="AB15" s="43">
        <f>SUM(AB12:AB14)</f>
        <v>0</v>
      </c>
      <c r="AC15" s="43">
        <f>SUM(AC12:AC14)</f>
        <v>0</v>
      </c>
      <c r="AD15" s="38">
        <f>Y15+T15+O15+J15+E15</f>
        <v>12917</v>
      </c>
      <c r="AE15" s="81">
        <f>AD12+AD13+AD14</f>
        <v>12917</v>
      </c>
    </row>
    <row r="16" spans="1:31" s="29" customFormat="1" ht="48" customHeight="1">
      <c r="A16" s="126" t="s">
        <v>43</v>
      </c>
      <c r="B16" s="127"/>
      <c r="C16" s="127"/>
      <c r="D16" s="128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7"/>
      <c r="AE16" s="81"/>
    </row>
    <row r="17" spans="1:33" s="29" customFormat="1" ht="76.5" customHeight="1">
      <c r="A17" s="44" t="s">
        <v>28</v>
      </c>
      <c r="B17" s="40" t="s">
        <v>73</v>
      </c>
      <c r="C17" s="36" t="s">
        <v>23</v>
      </c>
      <c r="D17" s="45" t="s">
        <v>89</v>
      </c>
      <c r="E17" s="43">
        <f>F17+G17+H17+I17</f>
        <v>0</v>
      </c>
      <c r="F17" s="46">
        <f>5000-5000</f>
        <v>0</v>
      </c>
      <c r="G17" s="46">
        <v>0</v>
      </c>
      <c r="H17" s="46">
        <v>0</v>
      </c>
      <c r="I17" s="46">
        <f>623-623</f>
        <v>0</v>
      </c>
      <c r="J17" s="43">
        <f>K17+L17+M17+N17</f>
        <v>5565</v>
      </c>
      <c r="K17" s="46">
        <v>5008</v>
      </c>
      <c r="L17" s="46">
        <v>0</v>
      </c>
      <c r="M17" s="46">
        <v>0</v>
      </c>
      <c r="N17" s="46">
        <v>557</v>
      </c>
      <c r="O17" s="43">
        <f>P17+Q17+R17+S17</f>
        <v>4191</v>
      </c>
      <c r="P17" s="46">
        <v>3772</v>
      </c>
      <c r="Q17" s="46">
        <v>0</v>
      </c>
      <c r="R17" s="46">
        <v>0</v>
      </c>
      <c r="S17" s="46">
        <v>419</v>
      </c>
      <c r="T17" s="43">
        <f>U17+V17+W17+X17</f>
        <v>4193</v>
      </c>
      <c r="U17" s="46">
        <f>26278+27127+5000-3772-54633+3774</f>
        <v>3774</v>
      </c>
      <c r="V17" s="46">
        <v>0</v>
      </c>
      <c r="W17" s="46">
        <v>0</v>
      </c>
      <c r="X17" s="46">
        <v>419</v>
      </c>
      <c r="Y17" s="43">
        <f>Z17+AA17+AB17+AC17</f>
        <v>4196</v>
      </c>
      <c r="Z17" s="46">
        <f>54633-1167-53466+3774</f>
        <v>3774</v>
      </c>
      <c r="AA17" s="46">
        <v>0</v>
      </c>
      <c r="AB17" s="46">
        <v>0</v>
      </c>
      <c r="AC17" s="46">
        <v>422</v>
      </c>
      <c r="AD17" s="38">
        <f>E17+J17+O17+T17+Y17</f>
        <v>18145</v>
      </c>
      <c r="AE17" s="124"/>
      <c r="AF17" s="125"/>
      <c r="AG17" s="125"/>
    </row>
    <row r="18" spans="1:31" s="29" customFormat="1" ht="51.75" customHeight="1">
      <c r="A18" s="47"/>
      <c r="B18" s="47" t="s">
        <v>32</v>
      </c>
      <c r="C18" s="41"/>
      <c r="D18" s="42"/>
      <c r="E18" s="43">
        <f aca="true" t="shared" si="0" ref="E18:AC18">SUM(E17:E17)</f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5565</v>
      </c>
      <c r="K18" s="43">
        <f t="shared" si="0"/>
        <v>5008</v>
      </c>
      <c r="L18" s="43">
        <f t="shared" si="0"/>
        <v>0</v>
      </c>
      <c r="M18" s="43">
        <f t="shared" si="0"/>
        <v>0</v>
      </c>
      <c r="N18" s="43">
        <f t="shared" si="0"/>
        <v>557</v>
      </c>
      <c r="O18" s="43">
        <f t="shared" si="0"/>
        <v>4191</v>
      </c>
      <c r="P18" s="43">
        <f t="shared" si="0"/>
        <v>3772</v>
      </c>
      <c r="Q18" s="43">
        <f t="shared" si="0"/>
        <v>0</v>
      </c>
      <c r="R18" s="43">
        <f t="shared" si="0"/>
        <v>0</v>
      </c>
      <c r="S18" s="43">
        <f t="shared" si="0"/>
        <v>419</v>
      </c>
      <c r="T18" s="43">
        <f t="shared" si="0"/>
        <v>4193</v>
      </c>
      <c r="U18" s="43">
        <f t="shared" si="0"/>
        <v>3774</v>
      </c>
      <c r="V18" s="43">
        <f t="shared" si="0"/>
        <v>0</v>
      </c>
      <c r="W18" s="43">
        <f t="shared" si="0"/>
        <v>0</v>
      </c>
      <c r="X18" s="43">
        <f t="shared" si="0"/>
        <v>419</v>
      </c>
      <c r="Y18" s="43">
        <f t="shared" si="0"/>
        <v>4196</v>
      </c>
      <c r="Z18" s="43">
        <f t="shared" si="0"/>
        <v>3774</v>
      </c>
      <c r="AA18" s="43">
        <f t="shared" si="0"/>
        <v>0</v>
      </c>
      <c r="AB18" s="43">
        <f t="shared" si="0"/>
        <v>0</v>
      </c>
      <c r="AC18" s="43">
        <f t="shared" si="0"/>
        <v>422</v>
      </c>
      <c r="AD18" s="38">
        <f>E18+J18+O18+T18+Y18</f>
        <v>18145</v>
      </c>
      <c r="AE18" s="81">
        <f>J18+O18+T18+Y18</f>
        <v>18145</v>
      </c>
    </row>
    <row r="19" spans="1:31" s="29" customFormat="1" ht="42.75" customHeight="1">
      <c r="A19" s="126" t="s">
        <v>63</v>
      </c>
      <c r="B19" s="127"/>
      <c r="C19" s="127"/>
      <c r="D19" s="12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38"/>
      <c r="AE19" s="81"/>
    </row>
    <row r="20" spans="1:31" s="59" customFormat="1" ht="35.25" customHeight="1">
      <c r="A20" s="52" t="s">
        <v>57</v>
      </c>
      <c r="B20" s="53" t="s">
        <v>54</v>
      </c>
      <c r="C20" s="54" t="s">
        <v>23</v>
      </c>
      <c r="D20" s="55" t="s">
        <v>74</v>
      </c>
      <c r="E20" s="56" t="s">
        <v>31</v>
      </c>
      <c r="F20" s="56" t="s">
        <v>31</v>
      </c>
      <c r="G20" s="56" t="s">
        <v>31</v>
      </c>
      <c r="H20" s="56" t="s">
        <v>31</v>
      </c>
      <c r="I20" s="56" t="s">
        <v>31</v>
      </c>
      <c r="J20" s="57">
        <f>K20+L20+M20+N20</f>
        <v>1883.9</v>
      </c>
      <c r="K20" s="57">
        <f>2002-2002+2002-120</f>
        <v>1882</v>
      </c>
      <c r="L20" s="57">
        <v>0</v>
      </c>
      <c r="M20" s="57">
        <v>0</v>
      </c>
      <c r="N20" s="58">
        <f>2-2+2-0.1</f>
        <v>1.9</v>
      </c>
      <c r="O20" s="43" t="s">
        <v>31</v>
      </c>
      <c r="P20" s="43" t="s">
        <v>31</v>
      </c>
      <c r="Q20" s="43" t="s">
        <v>31</v>
      </c>
      <c r="R20" s="43" t="s">
        <v>31</v>
      </c>
      <c r="S20" s="43" t="s">
        <v>31</v>
      </c>
      <c r="T20" s="43" t="s">
        <v>31</v>
      </c>
      <c r="U20" s="43" t="s">
        <v>31</v>
      </c>
      <c r="V20" s="43" t="s">
        <v>31</v>
      </c>
      <c r="W20" s="43" t="s">
        <v>31</v>
      </c>
      <c r="X20" s="43" t="s">
        <v>31</v>
      </c>
      <c r="Y20" s="46">
        <f>Z20+AA20+AB20+AC20</f>
        <v>0</v>
      </c>
      <c r="Z20" s="46">
        <f>2002-2002</f>
        <v>0</v>
      </c>
      <c r="AA20" s="46">
        <v>0</v>
      </c>
      <c r="AB20" s="46">
        <v>0</v>
      </c>
      <c r="AC20" s="66">
        <f>2-2</f>
        <v>0</v>
      </c>
      <c r="AD20" s="38">
        <f>J20+Y20</f>
        <v>1883.9</v>
      </c>
      <c r="AE20" s="82"/>
    </row>
    <row r="21" spans="1:31" s="59" customFormat="1" ht="35.25" customHeight="1">
      <c r="A21" s="52" t="s">
        <v>58</v>
      </c>
      <c r="B21" s="60" t="s">
        <v>69</v>
      </c>
      <c r="C21" s="54" t="s">
        <v>23</v>
      </c>
      <c r="D21" s="55" t="s">
        <v>74</v>
      </c>
      <c r="E21" s="56" t="s">
        <v>31</v>
      </c>
      <c r="F21" s="56" t="s">
        <v>31</v>
      </c>
      <c r="G21" s="56" t="s">
        <v>31</v>
      </c>
      <c r="H21" s="56" t="s">
        <v>31</v>
      </c>
      <c r="I21" s="56" t="s">
        <v>31</v>
      </c>
      <c r="J21" s="57">
        <f>K21+L21+M21+N21</f>
        <v>1764.8</v>
      </c>
      <c r="K21" s="57">
        <f>1228-1228+1228+535</f>
        <v>1763</v>
      </c>
      <c r="L21" s="57">
        <v>0</v>
      </c>
      <c r="M21" s="57">
        <v>0</v>
      </c>
      <c r="N21" s="58">
        <f>1.2-1.2+1.2+0.6</f>
        <v>1.7999999999999998</v>
      </c>
      <c r="O21" s="43" t="s">
        <v>31</v>
      </c>
      <c r="P21" s="43" t="s">
        <v>31</v>
      </c>
      <c r="Q21" s="43" t="s">
        <v>31</v>
      </c>
      <c r="R21" s="43" t="s">
        <v>31</v>
      </c>
      <c r="S21" s="43" t="s">
        <v>31</v>
      </c>
      <c r="T21" s="43" t="s">
        <v>31</v>
      </c>
      <c r="U21" s="43" t="s">
        <v>31</v>
      </c>
      <c r="V21" s="43" t="s">
        <v>31</v>
      </c>
      <c r="W21" s="43" t="s">
        <v>31</v>
      </c>
      <c r="X21" s="43" t="s">
        <v>31</v>
      </c>
      <c r="Y21" s="46">
        <f>Z21+AA21+AB21+AC21</f>
        <v>0</v>
      </c>
      <c r="Z21" s="46">
        <f>1228-1228</f>
        <v>0</v>
      </c>
      <c r="AA21" s="46">
        <v>0</v>
      </c>
      <c r="AB21" s="46">
        <v>0</v>
      </c>
      <c r="AC21" s="66">
        <f>1.2-1.2</f>
        <v>0</v>
      </c>
      <c r="AD21" s="38">
        <f>J21+Y21</f>
        <v>1764.8</v>
      </c>
      <c r="AE21" s="82"/>
    </row>
    <row r="22" spans="1:31" s="59" customFormat="1" ht="35.25" customHeight="1">
      <c r="A22" s="52" t="s">
        <v>59</v>
      </c>
      <c r="B22" s="53" t="s">
        <v>55</v>
      </c>
      <c r="C22" s="54" t="s">
        <v>23</v>
      </c>
      <c r="D22" s="55" t="s">
        <v>74</v>
      </c>
      <c r="E22" s="56" t="s">
        <v>31</v>
      </c>
      <c r="F22" s="56" t="s">
        <v>31</v>
      </c>
      <c r="G22" s="56" t="s">
        <v>31</v>
      </c>
      <c r="H22" s="56" t="s">
        <v>31</v>
      </c>
      <c r="I22" s="56" t="s">
        <v>31</v>
      </c>
      <c r="J22" s="57">
        <f>K22+L22+M22+N22</f>
        <v>270.3</v>
      </c>
      <c r="K22" s="57">
        <f>270-270+270</f>
        <v>270</v>
      </c>
      <c r="L22" s="57">
        <v>0</v>
      </c>
      <c r="M22" s="57">
        <v>0</v>
      </c>
      <c r="N22" s="58">
        <f>0.2-0.2+0.2+0.1</f>
        <v>0.30000000000000004</v>
      </c>
      <c r="O22" s="43" t="s">
        <v>31</v>
      </c>
      <c r="P22" s="43" t="s">
        <v>31</v>
      </c>
      <c r="Q22" s="43" t="s">
        <v>31</v>
      </c>
      <c r="R22" s="43" t="s">
        <v>31</v>
      </c>
      <c r="S22" s="43" t="s">
        <v>31</v>
      </c>
      <c r="T22" s="43" t="s">
        <v>31</v>
      </c>
      <c r="U22" s="43" t="s">
        <v>31</v>
      </c>
      <c r="V22" s="43" t="s">
        <v>31</v>
      </c>
      <c r="W22" s="43" t="s">
        <v>31</v>
      </c>
      <c r="X22" s="43" t="s">
        <v>31</v>
      </c>
      <c r="Y22" s="46">
        <f>Z22+AA22+AB22+AC22</f>
        <v>0</v>
      </c>
      <c r="Z22" s="46">
        <f>270-270</f>
        <v>0</v>
      </c>
      <c r="AA22" s="46">
        <v>0</v>
      </c>
      <c r="AB22" s="46">
        <v>0</v>
      </c>
      <c r="AC22" s="66">
        <f>0.2-0.2</f>
        <v>0</v>
      </c>
      <c r="AD22" s="38">
        <f>J22+Y22</f>
        <v>270.3</v>
      </c>
      <c r="AE22" s="82"/>
    </row>
    <row r="23" spans="1:31" s="59" customFormat="1" ht="35.25" customHeight="1">
      <c r="A23" s="52" t="s">
        <v>60</v>
      </c>
      <c r="B23" s="60" t="s">
        <v>70</v>
      </c>
      <c r="C23" s="54" t="s">
        <v>23</v>
      </c>
      <c r="D23" s="55" t="s">
        <v>74</v>
      </c>
      <c r="E23" s="56" t="s">
        <v>31</v>
      </c>
      <c r="F23" s="56" t="s">
        <v>31</v>
      </c>
      <c r="G23" s="56" t="s">
        <v>31</v>
      </c>
      <c r="H23" s="56" t="s">
        <v>31</v>
      </c>
      <c r="I23" s="56" t="s">
        <v>31</v>
      </c>
      <c r="J23" s="57">
        <f>K23+L23+M23+N23</f>
        <v>4979</v>
      </c>
      <c r="K23" s="57">
        <f>5591-5591+5591-617</f>
        <v>4974</v>
      </c>
      <c r="L23" s="57">
        <v>0</v>
      </c>
      <c r="M23" s="57">
        <v>0</v>
      </c>
      <c r="N23" s="58">
        <f>5.6-5.6+5.6-0.6</f>
        <v>5</v>
      </c>
      <c r="O23" s="43" t="s">
        <v>31</v>
      </c>
      <c r="P23" s="43" t="s">
        <v>31</v>
      </c>
      <c r="Q23" s="43" t="s">
        <v>31</v>
      </c>
      <c r="R23" s="43" t="s">
        <v>31</v>
      </c>
      <c r="S23" s="43" t="s">
        <v>31</v>
      </c>
      <c r="T23" s="43" t="s">
        <v>31</v>
      </c>
      <c r="U23" s="43" t="s">
        <v>31</v>
      </c>
      <c r="V23" s="43" t="s">
        <v>31</v>
      </c>
      <c r="W23" s="43" t="s">
        <v>31</v>
      </c>
      <c r="X23" s="43" t="s">
        <v>31</v>
      </c>
      <c r="Y23" s="46">
        <f>Z23+AA23+AB23+AC23</f>
        <v>0</v>
      </c>
      <c r="Z23" s="46">
        <f>5591-5591</f>
        <v>0</v>
      </c>
      <c r="AA23" s="46">
        <v>0</v>
      </c>
      <c r="AB23" s="46">
        <v>0</v>
      </c>
      <c r="AC23" s="66">
        <f>5.6-5.6</f>
        <v>0</v>
      </c>
      <c r="AD23" s="38">
        <f>J23+Y23</f>
        <v>4979</v>
      </c>
      <c r="AE23" s="82"/>
    </row>
    <row r="24" spans="1:31" s="29" customFormat="1" ht="35.25" customHeight="1">
      <c r="A24" s="44" t="s">
        <v>75</v>
      </c>
      <c r="B24" s="63" t="s">
        <v>76</v>
      </c>
      <c r="C24" s="36" t="s">
        <v>23</v>
      </c>
      <c r="D24" s="65" t="s">
        <v>74</v>
      </c>
      <c r="E24" s="43" t="s">
        <v>31</v>
      </c>
      <c r="F24" s="43" t="s">
        <v>31</v>
      </c>
      <c r="G24" s="43" t="s">
        <v>31</v>
      </c>
      <c r="H24" s="43" t="s">
        <v>31</v>
      </c>
      <c r="I24" s="43" t="s">
        <v>31</v>
      </c>
      <c r="J24" s="46">
        <f>K24+N24</f>
        <v>827.8</v>
      </c>
      <c r="K24" s="46">
        <v>827</v>
      </c>
      <c r="L24" s="46">
        <v>0</v>
      </c>
      <c r="M24" s="46">
        <v>0</v>
      </c>
      <c r="N24" s="66">
        <v>0.8</v>
      </c>
      <c r="O24" s="43" t="s">
        <v>31</v>
      </c>
      <c r="P24" s="43" t="s">
        <v>31</v>
      </c>
      <c r="Q24" s="43" t="s">
        <v>31</v>
      </c>
      <c r="R24" s="43" t="s">
        <v>31</v>
      </c>
      <c r="S24" s="43" t="s">
        <v>31</v>
      </c>
      <c r="T24" s="43" t="s">
        <v>31</v>
      </c>
      <c r="U24" s="43" t="s">
        <v>31</v>
      </c>
      <c r="V24" s="43" t="s">
        <v>31</v>
      </c>
      <c r="W24" s="43" t="s">
        <v>31</v>
      </c>
      <c r="X24" s="43" t="s">
        <v>31</v>
      </c>
      <c r="Y24" s="43" t="s">
        <v>31</v>
      </c>
      <c r="Z24" s="43" t="s">
        <v>31</v>
      </c>
      <c r="AA24" s="43" t="s">
        <v>31</v>
      </c>
      <c r="AB24" s="43" t="s">
        <v>31</v>
      </c>
      <c r="AC24" s="43" t="s">
        <v>31</v>
      </c>
      <c r="AD24" s="38">
        <f>J24</f>
        <v>827.8</v>
      </c>
      <c r="AE24" s="81"/>
    </row>
    <row r="25" spans="1:31" s="29" customFormat="1" ht="47.25" customHeight="1">
      <c r="A25" s="62"/>
      <c r="B25" s="62" t="s">
        <v>56</v>
      </c>
      <c r="C25" s="41"/>
      <c r="D25" s="42"/>
      <c r="E25" s="43" t="s">
        <v>31</v>
      </c>
      <c r="F25" s="43" t="s">
        <v>31</v>
      </c>
      <c r="G25" s="43" t="s">
        <v>31</v>
      </c>
      <c r="H25" s="43" t="s">
        <v>31</v>
      </c>
      <c r="I25" s="43" t="s">
        <v>31</v>
      </c>
      <c r="J25" s="46">
        <f>K25+L25+M25+N25</f>
        <v>9726</v>
      </c>
      <c r="K25" s="46">
        <f>SUM(K20:K24)</f>
        <v>9716</v>
      </c>
      <c r="L25" s="46">
        <f>SUM(L20:L24)</f>
        <v>0</v>
      </c>
      <c r="M25" s="46">
        <f>SUM(M20:M24)</f>
        <v>0</v>
      </c>
      <c r="N25" s="46">
        <v>10</v>
      </c>
      <c r="O25" s="43" t="s">
        <v>31</v>
      </c>
      <c r="P25" s="43" t="s">
        <v>31</v>
      </c>
      <c r="Q25" s="43" t="s">
        <v>31</v>
      </c>
      <c r="R25" s="43" t="s">
        <v>31</v>
      </c>
      <c r="S25" s="43" t="s">
        <v>31</v>
      </c>
      <c r="T25" s="43" t="s">
        <v>31</v>
      </c>
      <c r="U25" s="43" t="s">
        <v>31</v>
      </c>
      <c r="V25" s="43" t="s">
        <v>31</v>
      </c>
      <c r="W25" s="43" t="s">
        <v>31</v>
      </c>
      <c r="X25" s="43" t="s">
        <v>31</v>
      </c>
      <c r="Y25" s="46">
        <f>Z25+AA25+AB25+AC25</f>
        <v>0</v>
      </c>
      <c r="Z25" s="46">
        <f>SUM(Z20:Z23)</f>
        <v>0</v>
      </c>
      <c r="AA25" s="46">
        <f>SUM(AA20:AA23)</f>
        <v>0</v>
      </c>
      <c r="AB25" s="46">
        <f>SUM(AB20:AB23)</f>
        <v>0</v>
      </c>
      <c r="AC25" s="46">
        <f>SUM(AC20:AC23)</f>
        <v>0</v>
      </c>
      <c r="AD25" s="38">
        <f>J25+Y25</f>
        <v>9726</v>
      </c>
      <c r="AE25" s="81">
        <f>AD20+AD21+AD22+AD23+AD24</f>
        <v>9725.8</v>
      </c>
    </row>
    <row r="26" spans="1:31" s="29" customFormat="1" ht="45.75" customHeight="1">
      <c r="A26" s="126" t="s">
        <v>90</v>
      </c>
      <c r="B26" s="127"/>
      <c r="C26" s="127"/>
      <c r="D26" s="128"/>
      <c r="E26" s="43"/>
      <c r="F26" s="43"/>
      <c r="G26" s="43"/>
      <c r="H26" s="43"/>
      <c r="I26" s="43"/>
      <c r="J26" s="46"/>
      <c r="K26" s="46"/>
      <c r="L26" s="46"/>
      <c r="M26" s="46"/>
      <c r="N26" s="4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6"/>
      <c r="Z26" s="46"/>
      <c r="AA26" s="46"/>
      <c r="AB26" s="46"/>
      <c r="AC26" s="46"/>
      <c r="AD26" s="38"/>
      <c r="AE26" s="81"/>
    </row>
    <row r="27" spans="1:32" s="29" customFormat="1" ht="45" customHeight="1">
      <c r="A27" s="99" t="s">
        <v>80</v>
      </c>
      <c r="B27" s="98" t="s">
        <v>91</v>
      </c>
      <c r="C27" s="36" t="s">
        <v>23</v>
      </c>
      <c r="D27" s="88" t="s">
        <v>84</v>
      </c>
      <c r="E27" s="43" t="s">
        <v>31</v>
      </c>
      <c r="F27" s="43" t="s">
        <v>31</v>
      </c>
      <c r="G27" s="43" t="s">
        <v>31</v>
      </c>
      <c r="H27" s="43" t="s">
        <v>31</v>
      </c>
      <c r="I27" s="43" t="s">
        <v>31</v>
      </c>
      <c r="J27" s="43" t="s">
        <v>31</v>
      </c>
      <c r="K27" s="43" t="s">
        <v>31</v>
      </c>
      <c r="L27" s="43" t="s">
        <v>31</v>
      </c>
      <c r="M27" s="43" t="s">
        <v>31</v>
      </c>
      <c r="N27" s="43" t="s">
        <v>31</v>
      </c>
      <c r="O27" s="56">
        <v>1271</v>
      </c>
      <c r="P27" s="57">
        <f>1096+160</f>
        <v>1256</v>
      </c>
      <c r="Q27" s="57">
        <v>0</v>
      </c>
      <c r="R27" s="57">
        <v>0</v>
      </c>
      <c r="S27" s="58">
        <f>14.5+0.2</f>
        <v>14.7</v>
      </c>
      <c r="T27" s="56">
        <f>U27+V27+W27+X27</f>
        <v>90.1</v>
      </c>
      <c r="U27" s="57">
        <v>90</v>
      </c>
      <c r="V27" s="57">
        <v>0</v>
      </c>
      <c r="W27" s="57">
        <v>0</v>
      </c>
      <c r="X27" s="58">
        <v>0.1</v>
      </c>
      <c r="Y27" s="56">
        <v>1123</v>
      </c>
      <c r="Z27" s="57">
        <v>1122</v>
      </c>
      <c r="AA27" s="57">
        <v>0</v>
      </c>
      <c r="AB27" s="57">
        <v>0</v>
      </c>
      <c r="AC27" s="58">
        <v>1.1</v>
      </c>
      <c r="AD27" s="100">
        <f>O27+T27+Y27</f>
        <v>2484.1</v>
      </c>
      <c r="AE27" s="122"/>
      <c r="AF27" s="123"/>
    </row>
    <row r="28" spans="1:32" s="29" customFormat="1" ht="45" customHeight="1">
      <c r="A28" s="99" t="s">
        <v>81</v>
      </c>
      <c r="B28" s="98" t="s">
        <v>101</v>
      </c>
      <c r="C28" s="36" t="s">
        <v>23</v>
      </c>
      <c r="D28" s="88" t="s">
        <v>84</v>
      </c>
      <c r="E28" s="43" t="s">
        <v>31</v>
      </c>
      <c r="F28" s="43" t="s">
        <v>31</v>
      </c>
      <c r="G28" s="43" t="s">
        <v>31</v>
      </c>
      <c r="H28" s="43" t="s">
        <v>31</v>
      </c>
      <c r="I28" s="43" t="s">
        <v>31</v>
      </c>
      <c r="J28" s="43" t="s">
        <v>31</v>
      </c>
      <c r="K28" s="43" t="s">
        <v>31</v>
      </c>
      <c r="L28" s="43" t="s">
        <v>31</v>
      </c>
      <c r="M28" s="43" t="s">
        <v>31</v>
      </c>
      <c r="N28" s="43" t="s">
        <v>31</v>
      </c>
      <c r="O28" s="56">
        <v>197</v>
      </c>
      <c r="P28" s="57">
        <v>197</v>
      </c>
      <c r="Q28" s="57">
        <v>0</v>
      </c>
      <c r="R28" s="57">
        <v>0</v>
      </c>
      <c r="S28" s="58">
        <v>0.2</v>
      </c>
      <c r="T28" s="56">
        <f>U28+V28+W28+X28</f>
        <v>196.2</v>
      </c>
      <c r="U28" s="57">
        <v>196</v>
      </c>
      <c r="V28" s="57">
        <v>0</v>
      </c>
      <c r="W28" s="57">
        <v>0</v>
      </c>
      <c r="X28" s="58">
        <v>0.2</v>
      </c>
      <c r="Y28" s="56">
        <v>449</v>
      </c>
      <c r="Z28" s="57">
        <v>448</v>
      </c>
      <c r="AA28" s="57">
        <v>0</v>
      </c>
      <c r="AB28" s="57">
        <v>0</v>
      </c>
      <c r="AC28" s="58">
        <v>0.5</v>
      </c>
      <c r="AD28" s="100">
        <f>O28+T28+Y28</f>
        <v>842.2</v>
      </c>
      <c r="AE28" s="122"/>
      <c r="AF28" s="123"/>
    </row>
    <row r="29" spans="1:32" s="29" customFormat="1" ht="45" customHeight="1">
      <c r="A29" s="99" t="s">
        <v>82</v>
      </c>
      <c r="B29" s="98" t="s">
        <v>83</v>
      </c>
      <c r="C29" s="36" t="s">
        <v>23</v>
      </c>
      <c r="D29" s="88" t="s">
        <v>84</v>
      </c>
      <c r="E29" s="43" t="s">
        <v>31</v>
      </c>
      <c r="F29" s="43" t="s">
        <v>31</v>
      </c>
      <c r="G29" s="43" t="s">
        <v>31</v>
      </c>
      <c r="H29" s="43" t="s">
        <v>31</v>
      </c>
      <c r="I29" s="43" t="s">
        <v>31</v>
      </c>
      <c r="J29" s="43" t="s">
        <v>31</v>
      </c>
      <c r="K29" s="43" t="s">
        <v>31</v>
      </c>
      <c r="L29" s="43" t="s">
        <v>31</v>
      </c>
      <c r="M29" s="43" t="s">
        <v>31</v>
      </c>
      <c r="N29" s="43" t="s">
        <v>31</v>
      </c>
      <c r="O29" s="56">
        <v>503</v>
      </c>
      <c r="P29" s="57">
        <v>503</v>
      </c>
      <c r="Q29" s="57">
        <v>0</v>
      </c>
      <c r="R29" s="57">
        <v>0</v>
      </c>
      <c r="S29" s="58">
        <v>0.5</v>
      </c>
      <c r="T29" s="56">
        <f>U29+V29+W29+X29</f>
        <v>1511.5</v>
      </c>
      <c r="U29" s="57">
        <v>1510</v>
      </c>
      <c r="V29" s="57">
        <v>0</v>
      </c>
      <c r="W29" s="57">
        <v>0</v>
      </c>
      <c r="X29" s="58">
        <v>1.5</v>
      </c>
      <c r="Y29" s="56">
        <v>226</v>
      </c>
      <c r="Z29" s="57">
        <v>226</v>
      </c>
      <c r="AA29" s="57">
        <v>0</v>
      </c>
      <c r="AB29" s="57">
        <v>0</v>
      </c>
      <c r="AC29" s="58">
        <v>0.2</v>
      </c>
      <c r="AD29" s="100">
        <f>O29+T29+Y29</f>
        <v>2240.5</v>
      </c>
      <c r="AE29" s="122"/>
      <c r="AF29" s="123"/>
    </row>
    <row r="30" spans="1:31" s="29" customFormat="1" ht="45" customHeight="1">
      <c r="A30" s="97"/>
      <c r="B30" s="97" t="s">
        <v>85</v>
      </c>
      <c r="C30" s="41"/>
      <c r="D30" s="42"/>
      <c r="E30" s="43" t="s">
        <v>31</v>
      </c>
      <c r="F30" s="43" t="s">
        <v>31</v>
      </c>
      <c r="G30" s="43" t="s">
        <v>31</v>
      </c>
      <c r="H30" s="43" t="s">
        <v>31</v>
      </c>
      <c r="I30" s="43" t="s">
        <v>31</v>
      </c>
      <c r="J30" s="43" t="s">
        <v>31</v>
      </c>
      <c r="K30" s="43" t="s">
        <v>31</v>
      </c>
      <c r="L30" s="43" t="s">
        <v>31</v>
      </c>
      <c r="M30" s="43" t="s">
        <v>31</v>
      </c>
      <c r="N30" s="43" t="s">
        <v>31</v>
      </c>
      <c r="O30" s="56">
        <f>O27+O28+O29</f>
        <v>1971</v>
      </c>
      <c r="P30" s="56">
        <f>P27+P28+P29</f>
        <v>1956</v>
      </c>
      <c r="Q30" s="56">
        <f>Q27+Q28+Q29</f>
        <v>0</v>
      </c>
      <c r="R30" s="56">
        <f>R27+R28+R29</f>
        <v>0</v>
      </c>
      <c r="S30" s="56">
        <v>15</v>
      </c>
      <c r="T30" s="56">
        <f>U30+V30+W30+X30</f>
        <v>1798</v>
      </c>
      <c r="U30" s="56">
        <f>SUM(U27:U29)</f>
        <v>1796</v>
      </c>
      <c r="V30" s="56">
        <f>SUM(V27:V29)</f>
        <v>0</v>
      </c>
      <c r="W30" s="56">
        <f>SUM(W27:W29)</f>
        <v>0</v>
      </c>
      <c r="X30" s="56">
        <v>2</v>
      </c>
      <c r="Y30" s="56">
        <f>Z30+AA30+AB30+AC30</f>
        <v>1798</v>
      </c>
      <c r="Z30" s="56">
        <f>SUM(Z27:Z29)</f>
        <v>1796</v>
      </c>
      <c r="AA30" s="56">
        <f>SUM(AA27:AA29)</f>
        <v>0</v>
      </c>
      <c r="AB30" s="56">
        <f>SUM(AB27:AB29)</f>
        <v>0</v>
      </c>
      <c r="AC30" s="56">
        <v>2</v>
      </c>
      <c r="AD30" s="100">
        <f>O30+T30+Y30</f>
        <v>5567</v>
      </c>
      <c r="AE30" s="81">
        <f>AD27+AD28+AD29</f>
        <v>5566.8</v>
      </c>
    </row>
    <row r="31" spans="1:31" s="29" customFormat="1" ht="66" customHeight="1">
      <c r="A31" s="131" t="s">
        <v>107</v>
      </c>
      <c r="B31" s="132"/>
      <c r="C31" s="132"/>
      <c r="D31" s="13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81"/>
    </row>
    <row r="32" spans="1:31" s="29" customFormat="1" ht="45" customHeight="1">
      <c r="A32" s="104" t="s">
        <v>102</v>
      </c>
      <c r="B32" s="105" t="s">
        <v>69</v>
      </c>
      <c r="C32" s="106" t="s">
        <v>23</v>
      </c>
      <c r="D32" s="107" t="s">
        <v>106</v>
      </c>
      <c r="E32" s="102" t="s">
        <v>31</v>
      </c>
      <c r="F32" s="102" t="s">
        <v>31</v>
      </c>
      <c r="G32" s="102" t="s">
        <v>31</v>
      </c>
      <c r="H32" s="102" t="s">
        <v>31</v>
      </c>
      <c r="I32" s="102" t="s">
        <v>31</v>
      </c>
      <c r="J32" s="102" t="s">
        <v>31</v>
      </c>
      <c r="K32" s="102" t="s">
        <v>31</v>
      </c>
      <c r="L32" s="102" t="s">
        <v>31</v>
      </c>
      <c r="M32" s="102" t="s">
        <v>31</v>
      </c>
      <c r="N32" s="102" t="s">
        <v>31</v>
      </c>
      <c r="O32" s="102">
        <f>P32+Q32+R32+S32</f>
        <v>11482</v>
      </c>
      <c r="P32" s="108">
        <v>3447</v>
      </c>
      <c r="Q32" s="108">
        <v>8000</v>
      </c>
      <c r="R32" s="108">
        <v>0</v>
      </c>
      <c r="S32" s="108">
        <v>35</v>
      </c>
      <c r="T32" s="102" t="s">
        <v>31</v>
      </c>
      <c r="U32" s="102" t="s">
        <v>31</v>
      </c>
      <c r="V32" s="102" t="s">
        <v>31</v>
      </c>
      <c r="W32" s="102" t="s">
        <v>31</v>
      </c>
      <c r="X32" s="102" t="s">
        <v>31</v>
      </c>
      <c r="Y32" s="102" t="s">
        <v>31</v>
      </c>
      <c r="Z32" s="102" t="s">
        <v>31</v>
      </c>
      <c r="AA32" s="102" t="s">
        <v>31</v>
      </c>
      <c r="AB32" s="102" t="s">
        <v>31</v>
      </c>
      <c r="AC32" s="102" t="s">
        <v>31</v>
      </c>
      <c r="AD32" s="103">
        <f>O32</f>
        <v>11482</v>
      </c>
      <c r="AE32" s="81"/>
    </row>
    <row r="33" spans="1:31" s="29" customFormat="1" ht="45" customHeight="1">
      <c r="A33" s="109"/>
      <c r="B33" s="109" t="s">
        <v>103</v>
      </c>
      <c r="C33" s="110"/>
      <c r="D33" s="111"/>
      <c r="E33" s="102" t="s">
        <v>31</v>
      </c>
      <c r="F33" s="102" t="s">
        <v>31</v>
      </c>
      <c r="G33" s="102" t="s">
        <v>31</v>
      </c>
      <c r="H33" s="102" t="s">
        <v>31</v>
      </c>
      <c r="I33" s="102" t="s">
        <v>31</v>
      </c>
      <c r="J33" s="102" t="s">
        <v>31</v>
      </c>
      <c r="K33" s="102" t="s">
        <v>31</v>
      </c>
      <c r="L33" s="102" t="s">
        <v>31</v>
      </c>
      <c r="M33" s="102" t="s">
        <v>31</v>
      </c>
      <c r="N33" s="102" t="s">
        <v>31</v>
      </c>
      <c r="O33" s="102">
        <f>O32</f>
        <v>11482</v>
      </c>
      <c r="P33" s="102">
        <f>P32</f>
        <v>3447</v>
      </c>
      <c r="Q33" s="102">
        <f>Q32</f>
        <v>8000</v>
      </c>
      <c r="R33" s="102">
        <f>R32</f>
        <v>0</v>
      </c>
      <c r="S33" s="102">
        <f>S32</f>
        <v>35</v>
      </c>
      <c r="T33" s="102" t="s">
        <v>31</v>
      </c>
      <c r="U33" s="102" t="s">
        <v>31</v>
      </c>
      <c r="V33" s="102" t="s">
        <v>31</v>
      </c>
      <c r="W33" s="102" t="s">
        <v>31</v>
      </c>
      <c r="X33" s="102" t="s">
        <v>31</v>
      </c>
      <c r="Y33" s="102" t="s">
        <v>31</v>
      </c>
      <c r="Z33" s="102" t="s">
        <v>31</v>
      </c>
      <c r="AA33" s="102" t="s">
        <v>31</v>
      </c>
      <c r="AB33" s="102" t="s">
        <v>31</v>
      </c>
      <c r="AC33" s="102" t="s">
        <v>31</v>
      </c>
      <c r="AD33" s="103">
        <f>O33</f>
        <v>11482</v>
      </c>
      <c r="AE33" s="81"/>
    </row>
    <row r="34" spans="1:31" s="29" customFormat="1" ht="45" customHeight="1">
      <c r="A34" s="134" t="s">
        <v>20</v>
      </c>
      <c r="B34" s="134"/>
      <c r="C34" s="112"/>
      <c r="D34" s="113"/>
      <c r="E34" s="56">
        <f>E15+E18</f>
        <v>10126</v>
      </c>
      <c r="F34" s="56">
        <f>F15+F18</f>
        <v>7000</v>
      </c>
      <c r="G34" s="56">
        <f>G15+G18</f>
        <v>0</v>
      </c>
      <c r="H34" s="56">
        <f>H15+H18</f>
        <v>0</v>
      </c>
      <c r="I34" s="56">
        <f>I15+I18</f>
        <v>3126</v>
      </c>
      <c r="J34" s="56">
        <f>K34+L34+M34+N34</f>
        <v>15291</v>
      </c>
      <c r="K34" s="56">
        <f>K15+K18+K25</f>
        <v>14724</v>
      </c>
      <c r="L34" s="56">
        <f>L15+L18+L25</f>
        <v>0</v>
      </c>
      <c r="M34" s="56">
        <f>M15+M18+M25</f>
        <v>0</v>
      </c>
      <c r="N34" s="56">
        <f>N15+N18+N25</f>
        <v>567</v>
      </c>
      <c r="O34" s="56">
        <f>P34+Q34+R34+S34</f>
        <v>20435</v>
      </c>
      <c r="P34" s="56">
        <f>P15+P18+P30+P33</f>
        <v>11117</v>
      </c>
      <c r="Q34" s="56">
        <f>Q15+Q18+Q30+Q33</f>
        <v>8000</v>
      </c>
      <c r="R34" s="56">
        <f>R15+R18+R30+R33</f>
        <v>0</v>
      </c>
      <c r="S34" s="56">
        <f>S15+S18+S30+S33</f>
        <v>1318</v>
      </c>
      <c r="T34" s="56">
        <f>U34+V34+W34+X34</f>
        <v>5991</v>
      </c>
      <c r="U34" s="56">
        <f>U15+U18+U30</f>
        <v>5570</v>
      </c>
      <c r="V34" s="56">
        <f>V15+V18+V30</f>
        <v>0</v>
      </c>
      <c r="W34" s="56">
        <f>W15+W18+W30</f>
        <v>0</v>
      </c>
      <c r="X34" s="56">
        <f>X15+X18+X30</f>
        <v>421</v>
      </c>
      <c r="Y34" s="56">
        <f>Z34+AC34</f>
        <v>5994</v>
      </c>
      <c r="Z34" s="56">
        <f>Z15+Z18+Z25+Z30</f>
        <v>5570</v>
      </c>
      <c r="AA34" s="56">
        <f>AA15+AA18+AA25+AA30</f>
        <v>0</v>
      </c>
      <c r="AB34" s="56">
        <f>AB15+AB18+AB25+AB30</f>
        <v>0</v>
      </c>
      <c r="AC34" s="56">
        <f>AC15+AC18+AC25+AC30</f>
        <v>424</v>
      </c>
      <c r="AD34" s="100">
        <f>E34+J34+O34+T34+Y34</f>
        <v>57837</v>
      </c>
      <c r="AE34" s="81">
        <f>AD15+AD18+AD25+AD30+AD33</f>
        <v>57837</v>
      </c>
    </row>
    <row r="35" spans="1:31" s="29" customFormat="1" ht="23.25" customHeight="1">
      <c r="A35" s="67"/>
      <c r="B35" s="67"/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81"/>
    </row>
    <row r="36" spans="1:31" s="29" customFormat="1" ht="23.25" customHeight="1" thickBot="1">
      <c r="A36" s="67"/>
      <c r="B36" s="67"/>
      <c r="C36" s="68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96"/>
      <c r="U36" s="96"/>
      <c r="V36" s="96"/>
      <c r="W36" s="96"/>
      <c r="X36" s="70"/>
      <c r="Y36" s="70"/>
      <c r="Z36" s="70"/>
      <c r="AA36" s="70"/>
      <c r="AB36" s="70"/>
      <c r="AC36" s="70"/>
      <c r="AD36" s="71"/>
      <c r="AE36" s="81"/>
    </row>
    <row r="37" spans="1:31" s="29" customFormat="1" ht="23.25" customHeight="1">
      <c r="A37" s="67"/>
      <c r="B37" s="67"/>
      <c r="C37" s="68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95"/>
      <c r="U37" s="95"/>
      <c r="V37" s="95"/>
      <c r="W37" s="95"/>
      <c r="X37" s="70"/>
      <c r="Y37" s="70"/>
      <c r="Z37" s="70"/>
      <c r="AA37" s="70"/>
      <c r="AB37" s="70"/>
      <c r="AC37" s="70"/>
      <c r="AD37" s="71"/>
      <c r="AE37" s="81"/>
    </row>
    <row r="38" spans="3:30" ht="38.25" customHeight="1">
      <c r="C38" s="20"/>
      <c r="D38" s="8"/>
      <c r="E38" s="6"/>
      <c r="F38" s="7"/>
      <c r="I38" s="7"/>
      <c r="J38" s="6"/>
      <c r="K38" s="7"/>
      <c r="O38" s="6"/>
      <c r="P38" s="7"/>
      <c r="T38" s="51"/>
      <c r="U38" s="8"/>
      <c r="V38" s="8"/>
      <c r="W38" s="8"/>
      <c r="Z38" s="2"/>
      <c r="AA38" s="8"/>
      <c r="AB38" s="8"/>
      <c r="AC38" s="114" t="s">
        <v>79</v>
      </c>
      <c r="AD38" s="61">
        <f>I34+N34+S34+X34+AC34</f>
        <v>5856</v>
      </c>
    </row>
    <row r="39" spans="3:30" ht="24.75" customHeight="1">
      <c r="C39" s="20"/>
      <c r="D39" s="8"/>
      <c r="E39" s="6"/>
      <c r="F39" s="7"/>
      <c r="I39" s="7"/>
      <c r="J39" s="6"/>
      <c r="K39" s="7"/>
      <c r="O39" s="6"/>
      <c r="P39" s="7"/>
      <c r="T39" s="51"/>
      <c r="U39" s="8"/>
      <c r="V39" s="8"/>
      <c r="W39" s="8"/>
      <c r="Z39" s="2"/>
      <c r="AA39" s="8"/>
      <c r="AB39" s="8"/>
      <c r="AC39" s="114" t="s">
        <v>104</v>
      </c>
      <c r="AD39" s="61">
        <f>G34+L34+Q34+V34+AA34</f>
        <v>8000</v>
      </c>
    </row>
    <row r="40" spans="20:30" ht="24.75" customHeight="1">
      <c r="T40" s="51"/>
      <c r="U40" s="8"/>
      <c r="V40" s="8"/>
      <c r="W40" s="8"/>
      <c r="AC40" s="114" t="s">
        <v>78</v>
      </c>
      <c r="AD40" s="61">
        <f>F34+K34+P34+U34+Z34</f>
        <v>43981</v>
      </c>
    </row>
    <row r="41" spans="20:30" ht="24.75" customHeight="1">
      <c r="T41" s="51"/>
      <c r="U41" s="8"/>
      <c r="V41" s="8"/>
      <c r="W41" s="8"/>
      <c r="AC41" s="114" t="s">
        <v>105</v>
      </c>
      <c r="AD41" s="61">
        <f>AD38+AD39+AD40</f>
        <v>57837</v>
      </c>
    </row>
    <row r="42" spans="15:31" s="72" customFormat="1" ht="26.25" customHeight="1">
      <c r="O42" s="129"/>
      <c r="P42" s="129"/>
      <c r="AC42" s="73"/>
      <c r="AD42" s="74"/>
      <c r="AE42" s="83"/>
    </row>
    <row r="43" spans="15:31" s="72" customFormat="1" ht="26.25" customHeight="1">
      <c r="O43" s="129"/>
      <c r="P43" s="129"/>
      <c r="AE43" s="83"/>
    </row>
    <row r="44" spans="15:31" s="72" customFormat="1" ht="26.25" customHeight="1">
      <c r="O44" s="129"/>
      <c r="P44" s="129"/>
      <c r="AE44" s="83"/>
    </row>
  </sheetData>
  <sheetProtection/>
  <mergeCells count="39">
    <mergeCell ref="J1:N1"/>
    <mergeCell ref="O1:S1"/>
    <mergeCell ref="J2:N2"/>
    <mergeCell ref="O2:S2"/>
    <mergeCell ref="J3:N3"/>
    <mergeCell ref="O3:S3"/>
    <mergeCell ref="J4:N4"/>
    <mergeCell ref="O4:S4"/>
    <mergeCell ref="E5:N5"/>
    <mergeCell ref="A6:A8"/>
    <mergeCell ref="B6:B8"/>
    <mergeCell ref="C6:C8"/>
    <mergeCell ref="D6:D8"/>
    <mergeCell ref="E6:S6"/>
    <mergeCell ref="T6:AD6"/>
    <mergeCell ref="E7:I7"/>
    <mergeCell ref="J7:N7"/>
    <mergeCell ref="O7:S7"/>
    <mergeCell ref="T7:X7"/>
    <mergeCell ref="Y7:AC7"/>
    <mergeCell ref="AD7:AD8"/>
    <mergeCell ref="O44:P44"/>
    <mergeCell ref="A34:B34"/>
    <mergeCell ref="A16:D16"/>
    <mergeCell ref="E16:AD16"/>
    <mergeCell ref="A19:D19"/>
    <mergeCell ref="A10:D10"/>
    <mergeCell ref="E10:S10"/>
    <mergeCell ref="T10:AD10"/>
    <mergeCell ref="A11:D11"/>
    <mergeCell ref="E11:S11"/>
    <mergeCell ref="AE12:AF12"/>
    <mergeCell ref="AE27:AF29"/>
    <mergeCell ref="AE17:AG17"/>
    <mergeCell ref="A26:D26"/>
    <mergeCell ref="O42:P42"/>
    <mergeCell ref="O43:P43"/>
    <mergeCell ref="A15:B15"/>
    <mergeCell ref="A31:D31"/>
  </mergeCells>
  <printOptions horizontalCentered="1" verticalCentered="1"/>
  <pageMargins left="0.2362204724409449" right="0.2362204724409449" top="0.7874015748031497" bottom="0.7480314960629921" header="0.11811023622047245" footer="0.11811023622047245"/>
  <pageSetup firstPageNumber="7" useFirstPageNumber="1" horizontalDpi="600" verticalDpi="600" orientation="landscape" pageOrder="overThenDown" paperSize="9" scale="50" r:id="rId1"/>
  <headerFooter differentFirst="1">
    <oddHeader>&amp;C&amp;P</oddHeader>
    <firstHeader>&amp;C&amp;P&amp;R&amp;"Times New Roman,обычный"&amp;10
</firstHeader>
  </headerFooter>
  <colBreaks count="1" manualBreakCount="1">
    <brk id="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35"/>
  <sheetViews>
    <sheetView view="pageBreakPreview" zoomScale="60" zoomScaleNormal="74" zoomScalePageLayoutView="0" workbookViewId="0" topLeftCell="A1">
      <pane ySplit="9" topLeftCell="A10" activePane="bottomLeft" state="frozen"/>
      <selection pane="topLeft" activeCell="A1" sqref="A1"/>
      <selection pane="bottomLeft" activeCell="N45" sqref="N45"/>
    </sheetView>
  </sheetViews>
  <sheetFormatPr defaultColWidth="9.140625" defaultRowHeight="15"/>
  <cols>
    <col min="1" max="1" width="7.140625" style="0" customWidth="1"/>
    <col min="2" max="2" width="53.8515625" style="0" customWidth="1"/>
    <col min="3" max="3" width="64.00390625" style="0" customWidth="1"/>
    <col min="4" max="4" width="9.7109375" style="0" customWidth="1"/>
    <col min="5" max="5" width="10.57421875" style="0" customWidth="1"/>
    <col min="6" max="10" width="15.421875" style="0" customWidth="1"/>
    <col min="11" max="11" width="14.28125" style="21" customWidth="1"/>
    <col min="12" max="12" width="8.8515625" style="21" customWidth="1"/>
    <col min="14" max="14" width="30.140625" style="0" customWidth="1"/>
  </cols>
  <sheetData>
    <row r="1" spans="7:12" s="12" customFormat="1" ht="14.25">
      <c r="G1" s="149" t="s">
        <v>72</v>
      </c>
      <c r="H1" s="149"/>
      <c r="I1" s="149"/>
      <c r="J1" s="149"/>
      <c r="K1" s="23"/>
      <c r="L1" s="23"/>
    </row>
    <row r="2" spans="7:12" s="12" customFormat="1" ht="14.25">
      <c r="G2" s="149" t="s">
        <v>50</v>
      </c>
      <c r="H2" s="149"/>
      <c r="I2" s="149"/>
      <c r="J2" s="149"/>
      <c r="K2" s="23"/>
      <c r="L2" s="23"/>
    </row>
    <row r="3" spans="7:12" s="12" customFormat="1" ht="14.25">
      <c r="G3" s="149" t="s">
        <v>14</v>
      </c>
      <c r="H3" s="149"/>
      <c r="I3" s="149"/>
      <c r="J3" s="149"/>
      <c r="K3" s="23"/>
      <c r="L3" s="23"/>
    </row>
    <row r="4" spans="6:17" ht="27" customHeight="1">
      <c r="F4" s="9"/>
      <c r="G4" s="149" t="s">
        <v>13</v>
      </c>
      <c r="H4" s="149"/>
      <c r="I4" s="149"/>
      <c r="J4" s="149"/>
      <c r="K4" s="157"/>
      <c r="L4" s="157"/>
      <c r="M4" s="157"/>
      <c r="N4" s="157"/>
      <c r="O4" s="157"/>
      <c r="P4" s="157"/>
      <c r="Q4" s="157"/>
    </row>
    <row r="5" spans="3:17" ht="50.25" customHeight="1">
      <c r="C5" s="93"/>
      <c r="F5" s="9"/>
      <c r="G5" s="158" t="s">
        <v>24</v>
      </c>
      <c r="H5" s="158"/>
      <c r="I5" s="158"/>
      <c r="J5" s="158"/>
      <c r="K5" s="157"/>
      <c r="L5" s="157"/>
      <c r="M5" s="157"/>
      <c r="N5" s="157"/>
      <c r="O5" s="157"/>
      <c r="P5" s="157"/>
      <c r="Q5" s="157"/>
    </row>
    <row r="6" spans="6:8" ht="9" customHeight="1">
      <c r="F6" s="9"/>
      <c r="G6" s="9"/>
      <c r="H6" s="9"/>
    </row>
    <row r="7" spans="1:10" ht="33.75" customHeight="1">
      <c r="A7" s="160" t="s">
        <v>15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2" ht="24" customHeight="1">
      <c r="A8" s="159" t="s">
        <v>2</v>
      </c>
      <c r="B8" s="159" t="s">
        <v>16</v>
      </c>
      <c r="C8" s="159" t="s">
        <v>17</v>
      </c>
      <c r="D8" s="159" t="s">
        <v>18</v>
      </c>
      <c r="E8" s="159" t="s">
        <v>22</v>
      </c>
      <c r="F8" s="159" t="s">
        <v>19</v>
      </c>
      <c r="G8" s="159"/>
      <c r="H8" s="159"/>
      <c r="I8" s="159"/>
      <c r="J8" s="159"/>
      <c r="K8" s="21" t="s">
        <v>53</v>
      </c>
      <c r="L8" s="21" t="s">
        <v>52</v>
      </c>
    </row>
    <row r="9" spans="1:10" ht="38.25" customHeight="1">
      <c r="A9" s="159"/>
      <c r="B9" s="159"/>
      <c r="C9" s="159"/>
      <c r="D9" s="159"/>
      <c r="E9" s="159"/>
      <c r="F9" s="17">
        <v>2019</v>
      </c>
      <c r="G9" s="17">
        <v>2020</v>
      </c>
      <c r="H9" s="17">
        <v>2021</v>
      </c>
      <c r="I9" s="10">
        <v>2022</v>
      </c>
      <c r="J9" s="10">
        <v>2023</v>
      </c>
    </row>
    <row r="10" spans="1:10" ht="17.2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ht="25.5" customHeight="1">
      <c r="A11" s="163" t="s">
        <v>51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25.5" customHeight="1">
      <c r="A12" s="164" t="s">
        <v>34</v>
      </c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2" ht="39.75" customHeight="1">
      <c r="A13" s="90" t="s">
        <v>25</v>
      </c>
      <c r="B13" s="87" t="s">
        <v>35</v>
      </c>
      <c r="C13" s="11" t="s">
        <v>38</v>
      </c>
      <c r="D13" s="11" t="s">
        <v>30</v>
      </c>
      <c r="E13" s="15">
        <v>72</v>
      </c>
      <c r="F13" s="16">
        <v>87</v>
      </c>
      <c r="G13" s="16" t="s">
        <v>31</v>
      </c>
      <c r="H13" s="115">
        <v>17</v>
      </c>
      <c r="I13" s="15" t="s">
        <v>31</v>
      </c>
      <c r="J13" s="15" t="s">
        <v>31</v>
      </c>
      <c r="K13" s="21">
        <f>87+17</f>
        <v>104</v>
      </c>
      <c r="L13" s="21">
        <f>87+23</f>
        <v>110</v>
      </c>
    </row>
    <row r="14" spans="1:12" s="14" customFormat="1" ht="72" customHeight="1">
      <c r="A14" s="90" t="s">
        <v>26</v>
      </c>
      <c r="B14" s="91" t="s">
        <v>36</v>
      </c>
      <c r="C14" s="11" t="s">
        <v>45</v>
      </c>
      <c r="D14" s="11" t="s">
        <v>30</v>
      </c>
      <c r="E14" s="92">
        <v>1</v>
      </c>
      <c r="F14" s="16">
        <v>5</v>
      </c>
      <c r="G14" s="16" t="s">
        <v>31</v>
      </c>
      <c r="H14" s="16" t="s">
        <v>31</v>
      </c>
      <c r="I14" s="16" t="s">
        <v>31</v>
      </c>
      <c r="J14" s="16" t="s">
        <v>31</v>
      </c>
      <c r="K14" s="21"/>
      <c r="L14" s="22">
        <f>F14</f>
        <v>5</v>
      </c>
    </row>
    <row r="15" spans="1:12" s="14" customFormat="1" ht="36" customHeight="1">
      <c r="A15" s="90" t="s">
        <v>41</v>
      </c>
      <c r="B15" s="91" t="s">
        <v>37</v>
      </c>
      <c r="C15" s="11" t="s">
        <v>39</v>
      </c>
      <c r="D15" s="11" t="s">
        <v>30</v>
      </c>
      <c r="E15" s="92">
        <v>4</v>
      </c>
      <c r="F15" s="16">
        <v>6</v>
      </c>
      <c r="G15" s="16" t="s">
        <v>31</v>
      </c>
      <c r="H15" s="16">
        <v>3</v>
      </c>
      <c r="I15" s="16" t="s">
        <v>31</v>
      </c>
      <c r="J15" s="16" t="s">
        <v>31</v>
      </c>
      <c r="K15" s="21"/>
      <c r="L15" s="22">
        <f>F15+H15</f>
        <v>9</v>
      </c>
    </row>
    <row r="16" spans="1:12" s="14" customFormat="1" ht="27.75" customHeight="1">
      <c r="A16" s="156" t="s">
        <v>44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22"/>
      <c r="L16" s="22"/>
    </row>
    <row r="17" spans="1:14" s="14" customFormat="1" ht="29.25" customHeight="1">
      <c r="A17" s="150" t="s">
        <v>28</v>
      </c>
      <c r="B17" s="153" t="s">
        <v>73</v>
      </c>
      <c r="C17" s="11" t="s">
        <v>100</v>
      </c>
      <c r="D17" s="11" t="s">
        <v>29</v>
      </c>
      <c r="E17" s="15" t="s">
        <v>31</v>
      </c>
      <c r="F17" s="15" t="s">
        <v>31</v>
      </c>
      <c r="G17" s="15">
        <v>3</v>
      </c>
      <c r="H17" s="15">
        <v>2</v>
      </c>
      <c r="I17" s="15">
        <v>5</v>
      </c>
      <c r="J17" s="90" t="s">
        <v>96</v>
      </c>
      <c r="K17" s="18"/>
      <c r="L17" s="94">
        <f>H17+I17+J17</f>
        <v>12</v>
      </c>
      <c r="M17" s="162"/>
      <c r="N17" s="162"/>
    </row>
    <row r="18" spans="1:14" s="14" customFormat="1" ht="29.25" customHeight="1">
      <c r="A18" s="151"/>
      <c r="B18" s="154"/>
      <c r="C18" s="11" t="s">
        <v>46</v>
      </c>
      <c r="D18" s="11" t="s">
        <v>29</v>
      </c>
      <c r="E18" s="15" t="s">
        <v>31</v>
      </c>
      <c r="F18" s="15" t="s">
        <v>31</v>
      </c>
      <c r="G18" s="15">
        <v>3</v>
      </c>
      <c r="H18" s="15">
        <v>2</v>
      </c>
      <c r="I18" s="15">
        <v>4</v>
      </c>
      <c r="J18" s="90" t="s">
        <v>97</v>
      </c>
      <c r="K18" s="18"/>
      <c r="L18" s="94">
        <f>H18+I18+J18</f>
        <v>10</v>
      </c>
      <c r="M18" s="162"/>
      <c r="N18" s="162"/>
    </row>
    <row r="19" spans="1:14" s="14" customFormat="1" ht="29.25" customHeight="1">
      <c r="A19" s="151"/>
      <c r="B19" s="154"/>
      <c r="C19" s="11" t="s">
        <v>47</v>
      </c>
      <c r="D19" s="11" t="s">
        <v>29</v>
      </c>
      <c r="E19" s="15" t="s">
        <v>31</v>
      </c>
      <c r="F19" s="15" t="s">
        <v>31</v>
      </c>
      <c r="G19" s="15" t="s">
        <v>31</v>
      </c>
      <c r="H19" s="15" t="s">
        <v>31</v>
      </c>
      <c r="I19" s="15">
        <v>2</v>
      </c>
      <c r="J19" s="90" t="s">
        <v>96</v>
      </c>
      <c r="K19" s="18"/>
      <c r="L19" s="94">
        <f>I19+J19</f>
        <v>7</v>
      </c>
      <c r="M19" s="162"/>
      <c r="N19" s="162"/>
    </row>
    <row r="20" spans="1:14" s="14" customFormat="1" ht="29.25" customHeight="1">
      <c r="A20" s="151"/>
      <c r="B20" s="154"/>
      <c r="C20" s="11" t="s">
        <v>48</v>
      </c>
      <c r="D20" s="11" t="s">
        <v>30</v>
      </c>
      <c r="E20" s="15" t="s">
        <v>31</v>
      </c>
      <c r="F20" s="15" t="s">
        <v>31</v>
      </c>
      <c r="G20" s="15">
        <v>3</v>
      </c>
      <c r="H20" s="15">
        <v>2</v>
      </c>
      <c r="I20" s="15">
        <v>5</v>
      </c>
      <c r="J20" s="90" t="s">
        <v>98</v>
      </c>
      <c r="K20" s="18"/>
      <c r="L20" s="94">
        <f>H20+I20+J20</f>
        <v>13</v>
      </c>
      <c r="M20" s="162"/>
      <c r="N20" s="162"/>
    </row>
    <row r="21" spans="1:14" s="14" customFormat="1" ht="55.5" customHeight="1">
      <c r="A21" s="152"/>
      <c r="B21" s="155"/>
      <c r="C21" s="11" t="s">
        <v>49</v>
      </c>
      <c r="D21" s="11" t="s">
        <v>30</v>
      </c>
      <c r="E21" s="15" t="s">
        <v>31</v>
      </c>
      <c r="F21" s="15" t="s">
        <v>31</v>
      </c>
      <c r="G21" s="15">
        <v>3</v>
      </c>
      <c r="H21" s="15">
        <v>2</v>
      </c>
      <c r="I21" s="15">
        <v>4</v>
      </c>
      <c r="J21" s="90" t="s">
        <v>99</v>
      </c>
      <c r="K21" s="18"/>
      <c r="L21" s="94">
        <f>H21+I21+J21</f>
        <v>9</v>
      </c>
      <c r="M21" s="162"/>
      <c r="N21" s="162"/>
    </row>
    <row r="22" spans="1:12" s="49" customFormat="1" ht="32.25" customHeight="1">
      <c r="A22" s="166" t="s">
        <v>63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9"/>
      <c r="L22" s="19"/>
    </row>
    <row r="23" spans="1:12" s="49" customFormat="1" ht="33.75" customHeight="1">
      <c r="A23" s="48" t="s">
        <v>57</v>
      </c>
      <c r="B23" s="50" t="s">
        <v>54</v>
      </c>
      <c r="C23" s="11" t="s">
        <v>61</v>
      </c>
      <c r="D23" s="11" t="s">
        <v>30</v>
      </c>
      <c r="E23" s="15">
        <v>1</v>
      </c>
      <c r="F23" s="15" t="s">
        <v>31</v>
      </c>
      <c r="G23" s="15">
        <v>1</v>
      </c>
      <c r="H23" s="15" t="s">
        <v>31</v>
      </c>
      <c r="I23" s="15" t="s">
        <v>31</v>
      </c>
      <c r="J23" s="15" t="s">
        <v>31</v>
      </c>
      <c r="K23" s="19"/>
      <c r="L23" s="19"/>
    </row>
    <row r="24" spans="1:12" s="49" customFormat="1" ht="33.75" customHeight="1">
      <c r="A24" s="48" t="s">
        <v>58</v>
      </c>
      <c r="B24" s="24" t="s">
        <v>69</v>
      </c>
      <c r="C24" s="11" t="s">
        <v>62</v>
      </c>
      <c r="D24" s="11" t="s">
        <v>30</v>
      </c>
      <c r="E24" s="15" t="s">
        <v>31</v>
      </c>
      <c r="F24" s="15" t="s">
        <v>31</v>
      </c>
      <c r="G24" s="15">
        <v>1</v>
      </c>
      <c r="H24" s="15" t="s">
        <v>31</v>
      </c>
      <c r="I24" s="15" t="s">
        <v>31</v>
      </c>
      <c r="J24" s="15" t="s">
        <v>31</v>
      </c>
      <c r="K24" s="19"/>
      <c r="L24" s="19"/>
    </row>
    <row r="25" spans="1:12" s="49" customFormat="1" ht="33" customHeight="1">
      <c r="A25" s="48" t="s">
        <v>59</v>
      </c>
      <c r="B25" s="24" t="s">
        <v>55</v>
      </c>
      <c r="C25" s="11" t="s">
        <v>38</v>
      </c>
      <c r="D25" s="11" t="s">
        <v>30</v>
      </c>
      <c r="E25" s="15">
        <v>72</v>
      </c>
      <c r="F25" s="15" t="s">
        <v>31</v>
      </c>
      <c r="G25" s="15">
        <v>1</v>
      </c>
      <c r="H25" s="15" t="s">
        <v>31</v>
      </c>
      <c r="I25" s="15" t="s">
        <v>31</v>
      </c>
      <c r="J25" s="15" t="s">
        <v>31</v>
      </c>
      <c r="K25" s="19"/>
      <c r="L25" s="19"/>
    </row>
    <row r="26" spans="1:12" s="49" customFormat="1" ht="47.25" customHeight="1">
      <c r="A26" s="48" t="s">
        <v>60</v>
      </c>
      <c r="B26" s="24" t="s">
        <v>70</v>
      </c>
      <c r="C26" s="11" t="s">
        <v>39</v>
      </c>
      <c r="D26" s="11" t="s">
        <v>30</v>
      </c>
      <c r="E26" s="15">
        <v>4</v>
      </c>
      <c r="F26" s="15" t="s">
        <v>31</v>
      </c>
      <c r="G26" s="15">
        <v>1</v>
      </c>
      <c r="H26" s="15" t="s">
        <v>31</v>
      </c>
      <c r="I26" s="15" t="s">
        <v>31</v>
      </c>
      <c r="J26" s="15" t="s">
        <v>31</v>
      </c>
      <c r="K26" s="19"/>
      <c r="L26" s="19"/>
    </row>
    <row r="27" spans="1:12" s="49" customFormat="1" ht="39.75" customHeight="1">
      <c r="A27" s="48" t="s">
        <v>75</v>
      </c>
      <c r="B27" s="64" t="s">
        <v>76</v>
      </c>
      <c r="C27" s="11" t="s">
        <v>77</v>
      </c>
      <c r="D27" s="11" t="s">
        <v>30</v>
      </c>
      <c r="E27" s="15" t="s">
        <v>31</v>
      </c>
      <c r="F27" s="15" t="s">
        <v>31</v>
      </c>
      <c r="G27" s="15">
        <v>1</v>
      </c>
      <c r="H27" s="15" t="s">
        <v>31</v>
      </c>
      <c r="I27" s="15" t="s">
        <v>31</v>
      </c>
      <c r="J27" s="15" t="s">
        <v>31</v>
      </c>
      <c r="K27" s="19"/>
      <c r="L27" s="19"/>
    </row>
    <row r="28" spans="1:12" s="49" customFormat="1" ht="39.75" customHeight="1">
      <c r="A28" s="165" t="s">
        <v>90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9"/>
      <c r="L28" s="19"/>
    </row>
    <row r="29" spans="1:13" s="49" customFormat="1" ht="39.75" customHeight="1">
      <c r="A29" s="48" t="s">
        <v>80</v>
      </c>
      <c r="B29" s="89" t="s">
        <v>91</v>
      </c>
      <c r="C29" s="11" t="s">
        <v>92</v>
      </c>
      <c r="D29" s="11" t="s">
        <v>86</v>
      </c>
      <c r="E29" s="15" t="s">
        <v>31</v>
      </c>
      <c r="F29" s="15" t="s">
        <v>31</v>
      </c>
      <c r="G29" s="15" t="s">
        <v>31</v>
      </c>
      <c r="H29" s="116">
        <v>11</v>
      </c>
      <c r="I29" s="15">
        <v>1</v>
      </c>
      <c r="J29" s="15">
        <v>11</v>
      </c>
      <c r="K29" s="84">
        <f>11+1+11</f>
        <v>23</v>
      </c>
      <c r="L29" s="84">
        <f>9+1+11</f>
        <v>21</v>
      </c>
      <c r="M29" s="84"/>
    </row>
    <row r="30" spans="1:13" s="49" customFormat="1" ht="39.75" customHeight="1">
      <c r="A30" s="48" t="s">
        <v>81</v>
      </c>
      <c r="B30" s="89" t="s">
        <v>101</v>
      </c>
      <c r="C30" s="11" t="s">
        <v>94</v>
      </c>
      <c r="D30" s="11" t="s">
        <v>93</v>
      </c>
      <c r="E30" s="15" t="s">
        <v>31</v>
      </c>
      <c r="F30" s="15" t="s">
        <v>31</v>
      </c>
      <c r="G30" s="15" t="s">
        <v>31</v>
      </c>
      <c r="H30" s="15">
        <v>1</v>
      </c>
      <c r="I30" s="15">
        <v>1</v>
      </c>
      <c r="J30" s="15">
        <v>2</v>
      </c>
      <c r="K30" s="84"/>
      <c r="L30" s="84">
        <f>1+1+2</f>
        <v>4</v>
      </c>
      <c r="M30" s="84"/>
    </row>
    <row r="31" spans="1:13" s="49" customFormat="1" ht="39.75" customHeight="1">
      <c r="A31" s="48" t="s">
        <v>82</v>
      </c>
      <c r="B31" s="89" t="s">
        <v>83</v>
      </c>
      <c r="C31" s="11" t="s">
        <v>95</v>
      </c>
      <c r="D31" s="11" t="s">
        <v>93</v>
      </c>
      <c r="E31" s="15" t="s">
        <v>31</v>
      </c>
      <c r="F31" s="15" t="s">
        <v>31</v>
      </c>
      <c r="G31" s="15" t="s">
        <v>31</v>
      </c>
      <c r="H31" s="15">
        <v>1</v>
      </c>
      <c r="I31" s="15">
        <v>3</v>
      </c>
      <c r="J31" s="15">
        <v>1</v>
      </c>
      <c r="K31" s="84"/>
      <c r="L31" s="84">
        <v>5</v>
      </c>
      <c r="M31" s="84"/>
    </row>
    <row r="32" spans="1:13" s="49" customFormat="1" ht="39.75" customHeight="1">
      <c r="A32" s="167" t="s">
        <v>107</v>
      </c>
      <c r="B32" s="168"/>
      <c r="C32" s="168"/>
      <c r="D32" s="168"/>
      <c r="E32" s="168"/>
      <c r="F32" s="168"/>
      <c r="G32" s="168"/>
      <c r="H32" s="168"/>
      <c r="I32" s="168"/>
      <c r="J32" s="169"/>
      <c r="K32" s="84"/>
      <c r="L32" s="84"/>
      <c r="M32" s="84"/>
    </row>
    <row r="33" spans="1:13" s="49" customFormat="1" ht="39.75" customHeight="1">
      <c r="A33" s="117" t="s">
        <v>102</v>
      </c>
      <c r="B33" s="118" t="s">
        <v>69</v>
      </c>
      <c r="C33" s="10" t="s">
        <v>62</v>
      </c>
      <c r="D33" s="10" t="s">
        <v>30</v>
      </c>
      <c r="E33" s="116" t="s">
        <v>31</v>
      </c>
      <c r="F33" s="116" t="s">
        <v>31</v>
      </c>
      <c r="G33" s="116" t="s">
        <v>31</v>
      </c>
      <c r="H33" s="116">
        <v>1</v>
      </c>
      <c r="I33" s="116" t="s">
        <v>31</v>
      </c>
      <c r="J33" s="116" t="s">
        <v>31</v>
      </c>
      <c r="K33" s="84"/>
      <c r="L33" s="84"/>
      <c r="M33" s="84"/>
    </row>
    <row r="35" spans="3:5" ht="14.25">
      <c r="C35" s="119"/>
      <c r="D35" s="161"/>
      <c r="E35" s="161"/>
    </row>
  </sheetData>
  <sheetProtection/>
  <mergeCells count="24">
    <mergeCell ref="D35:E35"/>
    <mergeCell ref="M17:N21"/>
    <mergeCell ref="B8:B9"/>
    <mergeCell ref="C8:C9"/>
    <mergeCell ref="D8:D9"/>
    <mergeCell ref="A11:J11"/>
    <mergeCell ref="A12:J12"/>
    <mergeCell ref="A28:J28"/>
    <mergeCell ref="A22:J22"/>
    <mergeCell ref="A32:J32"/>
    <mergeCell ref="K4:Q4"/>
    <mergeCell ref="G5:J5"/>
    <mergeCell ref="K5:Q5"/>
    <mergeCell ref="E8:E9"/>
    <mergeCell ref="F8:J8"/>
    <mergeCell ref="A8:A9"/>
    <mergeCell ref="A7:J7"/>
    <mergeCell ref="G1:J1"/>
    <mergeCell ref="G2:J2"/>
    <mergeCell ref="G3:J3"/>
    <mergeCell ref="G4:J4"/>
    <mergeCell ref="A17:A21"/>
    <mergeCell ref="B17:B21"/>
    <mergeCell ref="A16:J16"/>
  </mergeCells>
  <printOptions horizontalCentered="1"/>
  <pageMargins left="0.3937007874015748" right="0.3937007874015748" top="0.7480314960629921" bottom="0.5905511811023623" header="0.31496062992125984" footer="0.31496062992125984"/>
  <pageSetup firstPageNumber="11" useFirstPageNumber="1" fitToHeight="10" horizontalDpi="600" verticalDpi="600" orientation="landscape" paperSize="9" scale="6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2021-09-30T10:50:18Z</cp:lastPrinted>
  <dcterms:created xsi:type="dcterms:W3CDTF">2013-08-30T10:11:22Z</dcterms:created>
  <dcterms:modified xsi:type="dcterms:W3CDTF">2021-09-30T10:51:39Z</dcterms:modified>
  <cp:category/>
  <cp:version/>
  <cp:contentType/>
  <cp:contentStatus/>
</cp:coreProperties>
</file>