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24000" windowHeight="7875" tabRatio="599" firstSheet="1" activeTab="2"/>
  </bookViews>
  <sheets>
    <sheet name="конеч.рез." sheetId="9" state="hidden" r:id="rId1"/>
    <sheet name="1. Финансирование" sheetId="4" r:id="rId2"/>
    <sheet name="2. Показатели" sheetId="8" r:id="rId3"/>
    <sheet name="3. Адресный перечень" sheetId="10" r:id="rId4"/>
  </sheets>
  <definedNames>
    <definedName name="_xlnm._FilterDatabase" localSheetId="1" hidden="1">'1. Финансирование'!#REF!</definedName>
    <definedName name="Aс1">'1. Финансирование'!#REF!</definedName>
    <definedName name="_xlnm.Print_Titles" localSheetId="1">'1. Финансирование'!$4:$7</definedName>
    <definedName name="_xlnm.Print_Titles" localSheetId="2">'2. Показатели'!$5:$9</definedName>
    <definedName name="_xlnm.Print_Titles" localSheetId="0">конеч.рез.!$3:$5</definedName>
    <definedName name="_xlnm.Print_Area" localSheetId="1">'1. Финансирование'!$A$1:$AD$20</definedName>
    <definedName name="_xlnm.Print_Area" localSheetId="2">'2. Показатели'!$A$1:$J$21</definedName>
    <definedName name="_xlnm.Print_Area" localSheetId="0">конеч.рез.!$A$1:$I$28</definedName>
  </definedNames>
  <calcPr calcId="145621"/>
</workbook>
</file>

<file path=xl/calcChain.xml><?xml version="1.0" encoding="utf-8"?>
<calcChain xmlns="http://schemas.openxmlformats.org/spreadsheetml/2006/main">
  <c r="C18" i="10" l="1"/>
  <c r="AC17" i="4" l="1"/>
  <c r="AB17" i="4"/>
  <c r="AA17" i="4"/>
  <c r="X17" i="4"/>
  <c r="W17" i="4"/>
  <c r="V17" i="4"/>
  <c r="J17" i="4"/>
  <c r="K17" i="4"/>
  <c r="F17" i="4"/>
  <c r="E17" i="4"/>
  <c r="F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G16" i="4"/>
  <c r="H16" i="4"/>
  <c r="I16" i="4"/>
  <c r="E16" i="4"/>
  <c r="AC12" i="4"/>
  <c r="AB12" i="4"/>
  <c r="AA12" i="4"/>
  <c r="Z12" i="4"/>
  <c r="Z17" i="4" s="1"/>
  <c r="X12" i="4"/>
  <c r="W12" i="4"/>
  <c r="V12" i="4"/>
  <c r="U12" i="4"/>
  <c r="U17" i="4" s="1"/>
  <c r="S12" i="4"/>
  <c r="R12" i="4"/>
  <c r="Q12" i="4"/>
  <c r="P12" i="4"/>
  <c r="P17" i="4" s="1"/>
  <c r="K12" i="4"/>
  <c r="N12" i="4"/>
  <c r="M12" i="4"/>
  <c r="L12" i="4"/>
  <c r="J12" i="4"/>
  <c r="G12" i="4"/>
  <c r="H12" i="4"/>
  <c r="I12" i="4"/>
  <c r="E12" i="4"/>
  <c r="F12" i="4"/>
  <c r="C9" i="10" l="1"/>
  <c r="E15" i="4" l="1"/>
  <c r="Y15" i="4"/>
  <c r="T15" i="4"/>
  <c r="O15" i="4"/>
  <c r="J15" i="4"/>
  <c r="AD15" i="4" l="1"/>
  <c r="J14" i="4"/>
  <c r="E14" i="4"/>
  <c r="Y11" i="4" l="1"/>
  <c r="T11" i="4"/>
  <c r="O11" i="4"/>
  <c r="J11" i="4"/>
  <c r="J10" i="4"/>
  <c r="E11" i="4"/>
  <c r="E10" i="4"/>
  <c r="I13" i="9" l="1"/>
  <c r="I9" i="9"/>
  <c r="H9" i="9" l="1"/>
  <c r="H10" i="9" l="1"/>
  <c r="G17" i="9" l="1"/>
  <c r="G15" i="9"/>
  <c r="H13" i="9" l="1"/>
  <c r="G22" i="9" l="1"/>
  <c r="G13" i="9"/>
  <c r="G10" i="9"/>
  <c r="G9" i="9"/>
  <c r="H18" i="9" l="1"/>
  <c r="G18" i="9"/>
  <c r="H17" i="9"/>
  <c r="H16" i="9"/>
  <c r="G16" i="9"/>
  <c r="H15" i="9"/>
  <c r="S17" i="4" l="1"/>
  <c r="R17" i="4"/>
  <c r="Q17" i="4"/>
  <c r="N17" i="4"/>
  <c r="M17" i="4"/>
  <c r="L17" i="4"/>
  <c r="I17" i="4"/>
  <c r="H17" i="4"/>
  <c r="G17" i="4"/>
  <c r="AG17" i="4" l="1"/>
  <c r="AH17" i="4"/>
  <c r="AF17" i="4"/>
  <c r="F22" i="9" l="1"/>
  <c r="G11" i="9"/>
  <c r="T14" i="4" l="1"/>
  <c r="Y14" i="4"/>
  <c r="O14" i="4"/>
  <c r="Y10" i="4"/>
  <c r="Y12" i="4" s="1"/>
  <c r="Y17" i="4" s="1"/>
  <c r="T10" i="4"/>
  <c r="T12" i="4" s="1"/>
  <c r="T17" i="4" s="1"/>
  <c r="O10" i="4"/>
  <c r="O12" i="4" s="1"/>
  <c r="O17" i="4" s="1"/>
  <c r="F12" i="9" l="1"/>
  <c r="AE17" i="4" l="1"/>
  <c r="AD11" i="4" l="1"/>
  <c r="AD14" i="4"/>
  <c r="AD10" i="4" l="1"/>
  <c r="AD12" i="4" s="1"/>
  <c r="AD17" i="4" s="1"/>
</calcChain>
</file>

<file path=xl/sharedStrings.xml><?xml version="1.0" encoding="utf-8"?>
<sst xmlns="http://schemas.openxmlformats.org/spreadsheetml/2006/main" count="183" uniqueCount="101">
  <si>
    <t>1.1.</t>
  </si>
  <si>
    <t>2.1.</t>
  </si>
  <si>
    <t>1.2.</t>
  </si>
  <si>
    <t>Департамент дорожного хозяйства и транспорта            администрации городского округа Тольятти</t>
  </si>
  <si>
    <t>федеральный   бюджет</t>
  </si>
  <si>
    <t>Всего</t>
  </si>
  <si>
    <t>Итого</t>
  </si>
  <si>
    <t>Финансовое обеспечение реализации муниципальной программы, тыс. руб.</t>
  </si>
  <si>
    <t>Ответственный 
исполнитель</t>
  </si>
  <si>
    <t xml:space="preserve">
Наименование целей, задач и мероприятий муниципальной программы</t>
  </si>
  <si>
    <t>№</t>
  </si>
  <si>
    <t>внебюд-жетные средства</t>
  </si>
  <si>
    <t>федераль-ный   бюджет</t>
  </si>
  <si>
    <t>Сроки реали-зации</t>
  </si>
  <si>
    <t>местный бюджет</t>
  </si>
  <si>
    <t>областной бюджет</t>
  </si>
  <si>
    <t>Наименование целей, задач и мероприятий муниципальной программы</t>
  </si>
  <si>
    <t>Наименование показателей (индикаторов)</t>
  </si>
  <si>
    <t>Единица измере-ния</t>
  </si>
  <si>
    <t>Базовое значение</t>
  </si>
  <si>
    <t>Значение показателей (индикаторов) по годам</t>
  </si>
  <si>
    <t>шт.</t>
  </si>
  <si>
    <t>-</t>
  </si>
  <si>
    <t>%</t>
  </si>
  <si>
    <t>км</t>
  </si>
  <si>
    <t>тыс.м2</t>
  </si>
  <si>
    <t>Площадь содержания автомобильных дорог</t>
  </si>
  <si>
    <t xml:space="preserve">Содержание надземных и подземных пешеходных переходов </t>
  </si>
  <si>
    <t>шт</t>
  </si>
  <si>
    <t>Доля отремонтированных путем отсыпки асфальтогранулятом автомобильных дорог с невысокой транспортной нагрузкой, дворовых территорий многоквартирных домов, проездов к дворовым территориям многоквартирных домов, а также дорог в зоне застройки индивидуальными жилыми домами в общей площади автомобильных дорог с невысокой транспортной нагрузкой в городском округе Тольятти</t>
  </si>
  <si>
    <t>Удовлетворенность населения содержанием УДС (от числа опрошенных)</t>
  </si>
  <si>
    <t>Наименование показателя конечного результата</t>
  </si>
  <si>
    <t>Единица измерения</t>
  </si>
  <si>
    <t>Планируемые значения показателя конечного результата</t>
  </si>
  <si>
    <t>Пассажирооборот транспорта общего пользования</t>
  </si>
  <si>
    <t>Доля подвижного состава автобусов, не превышающих нормативный срок эксплуатации</t>
  </si>
  <si>
    <t>Доля подвижного состава троллейбусов, не превышающих нормативный срок эксплуатации</t>
  </si>
  <si>
    <t>Обеспеченность парка транспортом с низким (пониженным) уровнем пола МП "ТТУ"</t>
  </si>
  <si>
    <t xml:space="preserve">Доля протяженности дорожной сети городского округа Тольятти, находящейся в нормативном состоянии </t>
  </si>
  <si>
    <t>Уровень дорожно-транспортного травматизма «Тяжесть последствий» (число погибших на 100 пострадавших) (обратный показатель)</t>
  </si>
  <si>
    <t>Количество зарегистрированных ДТП на территории городского округа Тольятти (обратный показатель)</t>
  </si>
  <si>
    <t>Показатели конечного результата муниципальной программы</t>
  </si>
  <si>
    <t>Площадь дорожных сооружений, находящихся на содержании</t>
  </si>
  <si>
    <t>Доля отечественного оборудования (товаров, работ, услуг) в общем объеме закупок</t>
  </si>
  <si>
    <t>Протяженность дорог, находящихся в нормативном состоянии,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</si>
  <si>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построенных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(общая протяженность на конец 2020 года - 863,33 км)</t>
  </si>
  <si>
    <t>Доля реконструированных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</si>
  <si>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Доля отремонтированных за счет капитального ремонта автомобильных дорог общего пользования местного значения городского округа Тольятти в общей протяженности автомобильных дорог общего пользования городского округа Тольятти  (общая протяженность на конец 2020 года - 863,33 км)</t>
  </si>
  <si>
    <t>Целевые показатели (индикаторы) национального проекта "Безопасные качественные дороги", в части касающейся городского округа Тольятти</t>
  </si>
  <si>
    <t xml:space="preserve">Показатели (индикаторы) Стратегии, определенные Планом мероприятий по реализации Стратегии </t>
  </si>
  <si>
    <t>1.</t>
  </si>
  <si>
    <t>2.</t>
  </si>
  <si>
    <t>на 2021 г.</t>
  </si>
  <si>
    <t>на 2022 г.</t>
  </si>
  <si>
    <t>на 2023 г.</t>
  </si>
  <si>
    <t>на 2024 г.</t>
  </si>
  <si>
    <t>на 2025 г.</t>
  </si>
  <si>
    <t>Приложение № 1                                                                                              к  постановлению администрации 
городского округа Тольятти 
от_______________№ _________</t>
  </si>
  <si>
    <t xml:space="preserve">Доля объектов, на которых предусматривается использование новых и наилучших технологий, включенных в Реестр </t>
  </si>
  <si>
    <t>Количество погибших в дорожно-транспортных происшествиях, человек на 100 тыс. населения</t>
  </si>
  <si>
    <t>Количество диагностируемых надземных пешеходных переходов (мостов, путепроводов)</t>
  </si>
  <si>
    <t>Доля образовательных учреждений, принявших участие в профилактических  мероприятиях</t>
  </si>
  <si>
    <t>млн. пассажиро-километров</t>
  </si>
  <si>
    <t>Обеспеченность парка транспортом с низким (пониженным) уровнем пола МП "ТПАТП № 3" / АО ТПАТП № 3 (с 19.11.2024)</t>
  </si>
  <si>
    <t>№ п/п</t>
  </si>
  <si>
    <t>внебюджетные средства</t>
  </si>
  <si>
    <t xml:space="preserve"> План на 2026 год</t>
  </si>
  <si>
    <t xml:space="preserve"> План на 2027 год</t>
  </si>
  <si>
    <t xml:space="preserve"> План на 2028 год</t>
  </si>
  <si>
    <t xml:space="preserve"> План на 2029 год</t>
  </si>
  <si>
    <t xml:space="preserve"> План на 2030 год</t>
  </si>
  <si>
    <t>2026-2030</t>
  </si>
  <si>
    <r>
      <t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</t>
    </r>
    <r>
      <rPr>
        <sz val="14"/>
        <rFont val="Times New Roman"/>
        <family val="1"/>
        <charset val="204"/>
      </rPr>
      <t xml:space="preserve"> </t>
    </r>
  </si>
  <si>
    <t xml:space="preserve">Содержание автомобильных дорог, в том числе: посадочных площадок остановок общественного транспорта, тротуаров, разделительных полос, элементов системы водоотвода, путепроводов, удерживающих барьерных ограждений </t>
  </si>
  <si>
    <t>Диагностика надземных пешеходных переходов (мостов, путепроводов)</t>
  </si>
  <si>
    <t xml:space="preserve">ПОКАЗАТЕЛИ (ИНДИКАТОРЫ)
мероприятий муниципальной программы "Содержание улично-дорожной сети городского округа Тольятти на 2026-2030 годы" 
</t>
  </si>
  <si>
    <t>Задача 1 программы: содержание в нормативном состоянии улично-дорожной сети, искусственных сооружений и дорожной инфраструктуры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</si>
  <si>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мероприятий муниципальной программы "Содержание улично-дорожной сети городского округа Тольятти на 2026-2030 годы" </t>
  </si>
  <si>
    <t xml:space="preserve">ИТОГО ПО ПРОГРАММЕ </t>
  </si>
  <si>
    <t>Задача 2 программы: обеспечение безопасной эксплуатации искусственных сооружений на основе систематического контроля их технического состояния</t>
  </si>
  <si>
    <t>Цель программы: содержание улично-дорожной сети, искусственных сооружений и дорожной инфраструктуры в нормативном состоянии для обеспечения круглогодичного и бесперебойного дорожного движения</t>
  </si>
  <si>
    <t>Цель программы:  содержание улично-дорожной сети, искусственных сооружений и дорожной инфраструктуры в нормативном состоянии для обеспечения круглогодичного и бесперебойного дорожного движения</t>
  </si>
  <si>
    <t>2.2.</t>
  </si>
  <si>
    <t>Проектно-изыскательские работы по капитальному ремонту и ремонту путепроводов, подземных пешеходных переходов и мостов</t>
  </si>
  <si>
    <t>Количество разработанной проектно-сметной документации по ремонту путепроводов</t>
  </si>
  <si>
    <t>Таблица № 1 (2026 год)</t>
  </si>
  <si>
    <t>Адрес проведения работ</t>
  </si>
  <si>
    <t>Финансовые ресурсы, тыс. руб.</t>
  </si>
  <si>
    <t xml:space="preserve">Итого по мероприятию на 2026 год: </t>
  </si>
  <si>
    <t xml:space="preserve">Приложение № 3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"Содержание улично-
дорожной сети
городского округа Тольятти
на 2026 - 2030 годы"
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</si>
  <si>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обеспечению безопасной эксплуатации искусственных сооружений на основе систематического контроля их технического состояния</t>
  </si>
  <si>
    <t>2.2. Проектно-изыскательские работы по капитальному ремонту и ремонту путепроводов, подземных пешеходных переходов и мостов</t>
  </si>
  <si>
    <t xml:space="preserve">Приложение № 1
к муниципальной программе
"Содержание улично-
дорожной сети
городского округа Тольятти
на 2026 - 2030 годы"
</t>
  </si>
  <si>
    <t xml:space="preserve">Приложение № 2
к муниципальной программе
"Содержание улично-
дорожной сети
городского округа Тольятти
на 2026 - 2030 годы"
</t>
  </si>
  <si>
    <t xml:space="preserve">Итого по задаче 1
</t>
  </si>
  <si>
    <t xml:space="preserve">Итого по задаче 2
</t>
  </si>
  <si>
    <t>Таблица № 2 (2028 год)</t>
  </si>
  <si>
    <t xml:space="preserve">Итого по мероприятию на 2028 год: </t>
  </si>
  <si>
    <t xml:space="preserve">надземный путепровод через автомобильную дорогу на пересечении ул. Громовой - Поволжское шоссе, в районе остановки общественного транспорта «Жигулевское море» </t>
  </si>
  <si>
    <t>2.1. Диагностика надземных пешеходных переходов (мостов, путепроводов)</t>
  </si>
  <si>
    <t>подземный пешеходный переход автодороги Восточная завода - часть ул. Борковской между ул. Северная и Южное шоссе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</si>
</sst>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0.0"/>
    <numFmt numFmtId="165" formatCode="#,##0.0"/>
    <numFmt numFmtId="166" formatCode="#,##0.0_р_."/>
    <numFmt numFmtId="167" formatCode="#,##0_р_."/>
    <numFmt numFmtId="168" formatCode="#,##0.00_р_."/>
    <numFmt numFmtId="169" formatCode="#,##0;[Red]#,##0"/>
    <numFmt numFmtId="170" formatCode="#,##0.000;[Red]#,##0.000"/>
    <numFmt numFmtId="171" formatCode="0.00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Arial Cyr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4" fillId="0" borderId="0"/>
    <xf numFmtId="0" fontId="1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43">
    <xf numFmtId="0" fontId="0" fillId="0" borderId="0" xfId="0"/>
    <xf numFmtId="0" fontId="20" fillId="0" borderId="0" xfId="0" applyFont="1" applyAlignment="1">
      <alignment wrapText="1"/>
    </xf>
    <xf numFmtId="0" fontId="0" fillId="0" borderId="5" xfId="0" applyBorder="1"/>
    <xf numFmtId="0" fontId="5" fillId="0" borderId="0" xfId="0" applyFont="1"/>
    <xf numFmtId="0" fontId="19" fillId="0" borderId="0" xfId="0" applyFont="1"/>
    <xf numFmtId="0" fontId="16" fillId="0" borderId="0" xfId="0" applyFont="1"/>
    <xf numFmtId="0" fontId="13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/>
    <xf numFmtId="0" fontId="2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9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0" fillId="2" borderId="5" xfId="0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1" fillId="2" borderId="0" xfId="0" applyFont="1" applyFill="1"/>
    <xf numFmtId="0" fontId="19" fillId="2" borderId="0" xfId="0" applyFont="1" applyFill="1" applyAlignment="1">
      <alignment horizontal="center" vertical="top" wrapText="1"/>
    </xf>
    <xf numFmtId="164" fontId="0" fillId="2" borderId="0" xfId="0" applyNumberForma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 vertical="center" wrapText="1"/>
    </xf>
    <xf numFmtId="0" fontId="7" fillId="2" borderId="0" xfId="0" applyFont="1" applyFill="1"/>
    <xf numFmtId="3" fontId="15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167" fontId="6" fillId="2" borderId="0" xfId="0" applyNumberFormat="1" applyFont="1" applyFill="1"/>
    <xf numFmtId="0" fontId="10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3" fontId="15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3" xfId="0" applyFont="1" applyBorder="1"/>
    <xf numFmtId="0" fontId="7" fillId="0" borderId="3" xfId="0" applyFont="1" applyBorder="1"/>
    <xf numFmtId="0" fontId="10" fillId="0" borderId="0" xfId="0" applyFont="1"/>
    <xf numFmtId="165" fontId="8" fillId="0" borderId="0" xfId="0" applyNumberFormat="1" applyFont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top"/>
    </xf>
    <xf numFmtId="3" fontId="15" fillId="2" borderId="1" xfId="0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166" fontId="21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top" wrapText="1"/>
    </xf>
    <xf numFmtId="168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27" fillId="2" borderId="0" xfId="0" applyFont="1" applyFill="1"/>
    <xf numFmtId="0" fontId="20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vertical="center" wrapText="1"/>
    </xf>
    <xf numFmtId="169" fontId="20" fillId="2" borderId="2" xfId="15" applyNumberFormat="1" applyFont="1" applyFill="1" applyBorder="1" applyAlignment="1">
      <alignment horizontal="center" vertical="center" wrapText="1"/>
    </xf>
    <xf numFmtId="0" fontId="27" fillId="2" borderId="5" xfId="0" applyFont="1" applyFill="1" applyBorder="1"/>
    <xf numFmtId="0" fontId="20" fillId="2" borderId="1" xfId="0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center" wrapText="1"/>
    </xf>
    <xf numFmtId="170" fontId="6" fillId="2" borderId="1" xfId="0" applyNumberFormat="1" applyFont="1" applyFill="1" applyBorder="1" applyAlignment="1">
      <alignment horizontal="center" vertical="top" wrapText="1"/>
    </xf>
    <xf numFmtId="171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169" fontId="20" fillId="2" borderId="0" xfId="15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top" wrapText="1"/>
    </xf>
    <xf numFmtId="0" fontId="12" fillId="2" borderId="6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/>
    <xf numFmtId="0" fontId="2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right" vertical="center" wrapText="1"/>
    </xf>
    <xf numFmtId="0" fontId="28" fillId="2" borderId="0" xfId="0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1"/>
    <cellStyle name="Обычный 2 2" xfId="5"/>
    <cellStyle name="Обычный 2 3" xfId="6"/>
    <cellStyle name="Обычный 2 4" xfId="9"/>
    <cellStyle name="Обычный 2 4 2" xfId="13"/>
    <cellStyle name="Обычный 2 5" xfId="11"/>
    <cellStyle name="Обычный 3" xfId="2"/>
    <cellStyle name="Обычный 3 2" xfId="10"/>
    <cellStyle name="Обычный 3 2 2" xfId="14"/>
    <cellStyle name="Обычный 3 3" xfId="12"/>
    <cellStyle name="Обычный 4" xfId="3"/>
    <cellStyle name="Финансовый" xfId="15" builtinId="3"/>
    <cellStyle name="Финансовый 2" xfId="4"/>
    <cellStyle name="Финансовый 3" xfId="7"/>
    <cellStyle name="Финансовый 4" xfId="8"/>
  </cellStyles>
  <dxfs count="0"/>
  <tableStyles count="0" defaultTableStyle="TableStyleMedium2" defaultPivotStyle="PivotStyleLight16"/>
  <colors>
    <mruColors>
      <color rgb="FFFFFF66"/>
      <color rgb="FFFFFF00"/>
      <color rgb="FFFFFF99"/>
      <color rgb="FFFFFFCC"/>
      <color rgb="FFF9B67F"/>
      <color rgb="FFFF9933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27"/>
  <sheetViews>
    <sheetView view="pageBreakPreview" topLeftCell="A19" zoomScale="85" zoomScaleNormal="85" zoomScaleSheetLayoutView="85" zoomScalePageLayoutView="130" workbookViewId="0">
      <selection activeCell="I13" sqref="I13"/>
    </sheetView>
  </sheetViews>
  <sheetFormatPr defaultColWidth="9.140625" defaultRowHeight="12.75" x14ac:dyDescent="0.2"/>
  <cols>
    <col min="1" max="1" width="4.85546875" customWidth="1"/>
    <col min="2" max="2" width="35.140625" customWidth="1"/>
    <col min="3" max="3" width="11.5703125" customWidth="1"/>
    <col min="4" max="4" width="8.85546875"/>
    <col min="5" max="6" width="10.85546875" customWidth="1"/>
    <col min="7" max="7" width="11.5703125" customWidth="1"/>
    <col min="8" max="8" width="11" customWidth="1"/>
    <col min="9" max="9" width="12.42578125" customWidth="1"/>
    <col min="10" max="10" width="18.5703125" customWidth="1"/>
  </cols>
  <sheetData>
    <row r="1" spans="1:11" ht="84" customHeight="1" x14ac:dyDescent="0.25">
      <c r="A1" s="9"/>
      <c r="B1" s="9"/>
      <c r="C1" s="9"/>
      <c r="D1" s="9"/>
      <c r="E1" s="100" t="s">
        <v>57</v>
      </c>
      <c r="F1" s="100"/>
      <c r="G1" s="100"/>
      <c r="H1" s="100"/>
      <c r="I1" s="100"/>
      <c r="J1" s="1"/>
      <c r="K1" s="1"/>
    </row>
    <row r="2" spans="1:11" ht="40.15" customHeight="1" x14ac:dyDescent="0.2">
      <c r="A2" s="99" t="s">
        <v>41</v>
      </c>
      <c r="B2" s="99"/>
      <c r="C2" s="99"/>
      <c r="D2" s="99"/>
      <c r="E2" s="99"/>
      <c r="F2" s="99"/>
      <c r="G2" s="99"/>
      <c r="H2" s="99"/>
      <c r="I2" s="99"/>
    </row>
    <row r="3" spans="1:11" ht="31.5" customHeight="1" x14ac:dyDescent="0.2">
      <c r="A3" s="106" t="s">
        <v>10</v>
      </c>
      <c r="B3" s="106" t="s">
        <v>31</v>
      </c>
      <c r="C3" s="106" t="s">
        <v>32</v>
      </c>
      <c r="D3" s="106" t="s">
        <v>19</v>
      </c>
      <c r="E3" s="106" t="s">
        <v>33</v>
      </c>
      <c r="F3" s="106"/>
      <c r="G3" s="106"/>
      <c r="H3" s="106"/>
      <c r="I3" s="106"/>
    </row>
    <row r="4" spans="1:11" ht="27" customHeight="1" x14ac:dyDescent="0.2">
      <c r="A4" s="106"/>
      <c r="B4" s="106"/>
      <c r="C4" s="106"/>
      <c r="D4" s="106"/>
      <c r="E4" s="10" t="s">
        <v>52</v>
      </c>
      <c r="F4" s="10" t="s">
        <v>53</v>
      </c>
      <c r="G4" s="10" t="s">
        <v>54</v>
      </c>
      <c r="H4" s="10" t="s">
        <v>55</v>
      </c>
      <c r="I4" s="10" t="s">
        <v>56</v>
      </c>
    </row>
    <row r="5" spans="1:11" ht="15" x14ac:dyDescent="0.2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pans="1:11" ht="61.5" customHeight="1" x14ac:dyDescent="0.2">
      <c r="A6" s="24">
        <v>1</v>
      </c>
      <c r="B6" s="16" t="s">
        <v>39</v>
      </c>
      <c r="C6" s="24" t="s">
        <v>23</v>
      </c>
      <c r="D6" s="24">
        <v>2.5</v>
      </c>
      <c r="E6" s="24">
        <v>2.4500000000000002</v>
      </c>
      <c r="F6" s="26">
        <v>2.4</v>
      </c>
      <c r="G6" s="26">
        <v>2.35</v>
      </c>
      <c r="H6" s="26" t="s">
        <v>22</v>
      </c>
      <c r="I6" s="24" t="s">
        <v>22</v>
      </c>
    </row>
    <row r="7" spans="1:11" ht="45" customHeight="1" x14ac:dyDescent="0.2">
      <c r="A7" s="24">
        <v>2</v>
      </c>
      <c r="B7" s="16" t="s">
        <v>40</v>
      </c>
      <c r="C7" s="24" t="s">
        <v>28</v>
      </c>
      <c r="D7" s="24">
        <v>789</v>
      </c>
      <c r="E7" s="24">
        <v>788</v>
      </c>
      <c r="F7" s="24">
        <v>785</v>
      </c>
      <c r="G7" s="24">
        <v>780</v>
      </c>
      <c r="H7" s="24">
        <v>775</v>
      </c>
      <c r="I7" s="24">
        <v>770</v>
      </c>
    </row>
    <row r="8" spans="1:11" ht="48" customHeight="1" x14ac:dyDescent="0.2">
      <c r="A8" s="24">
        <v>3</v>
      </c>
      <c r="B8" s="16" t="s">
        <v>61</v>
      </c>
      <c r="C8" s="24" t="s">
        <v>23</v>
      </c>
      <c r="D8" s="24" t="s">
        <v>22</v>
      </c>
      <c r="E8" s="24" t="s">
        <v>22</v>
      </c>
      <c r="F8" s="24" t="s">
        <v>22</v>
      </c>
      <c r="G8" s="24" t="s">
        <v>22</v>
      </c>
      <c r="H8" s="24">
        <v>100</v>
      </c>
      <c r="I8" s="24">
        <v>100</v>
      </c>
    </row>
    <row r="9" spans="1:11" ht="86.25" customHeight="1" x14ac:dyDescent="0.2">
      <c r="A9" s="24">
        <v>4</v>
      </c>
      <c r="B9" s="16" t="s">
        <v>44</v>
      </c>
      <c r="C9" s="24" t="s">
        <v>24</v>
      </c>
      <c r="D9" s="24">
        <v>711.9</v>
      </c>
      <c r="E9" s="25">
        <v>730.5</v>
      </c>
      <c r="F9" s="27">
        <v>755.75</v>
      </c>
      <c r="G9" s="27">
        <f>763.95-3.61+3.44-3.11</f>
        <v>760.67000000000007</v>
      </c>
      <c r="H9" s="27">
        <f>810.3-44.18-1.53+4.25+11.33-7.64</f>
        <v>772.53000000000009</v>
      </c>
      <c r="I9" s="40">
        <f>798.27</f>
        <v>798.27</v>
      </c>
    </row>
    <row r="10" spans="1:11" ht="98.25" customHeight="1" x14ac:dyDescent="0.2">
      <c r="A10" s="24">
        <v>5</v>
      </c>
      <c r="B10" s="16" t="s">
        <v>45</v>
      </c>
      <c r="C10" s="24" t="s">
        <v>23</v>
      </c>
      <c r="D10" s="24" t="s">
        <v>22</v>
      </c>
      <c r="E10" s="26">
        <v>0.35</v>
      </c>
      <c r="F10" s="27">
        <v>0.02</v>
      </c>
      <c r="G10" s="27">
        <f>0+0.19-0.17</f>
        <v>1.999999999999999E-2</v>
      </c>
      <c r="H10" s="27">
        <f>0.18-0.07</f>
        <v>0.10999999999999999</v>
      </c>
      <c r="I10" s="43" t="s">
        <v>22</v>
      </c>
    </row>
    <row r="11" spans="1:11" ht="112.5" customHeight="1" x14ac:dyDescent="0.2">
      <c r="A11" s="24">
        <v>6</v>
      </c>
      <c r="B11" s="16" t="s">
        <v>46</v>
      </c>
      <c r="C11" s="24" t="s">
        <v>23</v>
      </c>
      <c r="D11" s="24" t="s">
        <v>22</v>
      </c>
      <c r="E11" s="26">
        <v>0.1</v>
      </c>
      <c r="F11" s="27">
        <v>0.05</v>
      </c>
      <c r="G11" s="27">
        <f>100/868.09*1.96</f>
        <v>0.22578304092893592</v>
      </c>
      <c r="H11" s="24" t="s">
        <v>22</v>
      </c>
      <c r="I11" s="24" t="s">
        <v>22</v>
      </c>
    </row>
    <row r="12" spans="1:11" ht="112.5" customHeight="1" x14ac:dyDescent="0.2">
      <c r="A12" s="24">
        <v>7</v>
      </c>
      <c r="B12" s="16" t="s">
        <v>47</v>
      </c>
      <c r="C12" s="24" t="s">
        <v>23</v>
      </c>
      <c r="D12" s="24" t="s">
        <v>22</v>
      </c>
      <c r="E12" s="26">
        <v>0.05</v>
      </c>
      <c r="F12" s="27">
        <f>1.41-0.92</f>
        <v>0.48999999999999988</v>
      </c>
      <c r="G12" s="27" t="s">
        <v>22</v>
      </c>
      <c r="H12" s="26">
        <v>0.49</v>
      </c>
      <c r="I12" s="42">
        <v>0.49</v>
      </c>
    </row>
    <row r="13" spans="1:11" ht="146.25" customHeight="1" x14ac:dyDescent="0.2">
      <c r="A13" s="24">
        <v>8</v>
      </c>
      <c r="B13" s="16" t="s">
        <v>29</v>
      </c>
      <c r="C13" s="24" t="s">
        <v>23</v>
      </c>
      <c r="D13" s="24">
        <v>43.8</v>
      </c>
      <c r="E13" s="24">
        <v>3</v>
      </c>
      <c r="F13" s="28">
        <v>0.61</v>
      </c>
      <c r="G13" s="28">
        <f>2.34-0.17-0.18</f>
        <v>1.99</v>
      </c>
      <c r="H13" s="24">
        <f>2.16-0.29-0.12</f>
        <v>1.75</v>
      </c>
      <c r="I13" s="40">
        <f>0.78</f>
        <v>0.78</v>
      </c>
    </row>
    <row r="14" spans="1:11" ht="36" customHeight="1" x14ac:dyDescent="0.2">
      <c r="A14" s="24">
        <v>9</v>
      </c>
      <c r="B14" s="16" t="s">
        <v>30</v>
      </c>
      <c r="C14" s="24" t="s">
        <v>23</v>
      </c>
      <c r="D14" s="24">
        <v>40</v>
      </c>
      <c r="E14" s="24">
        <v>45</v>
      </c>
      <c r="F14" s="24">
        <v>49</v>
      </c>
      <c r="G14" s="24">
        <v>50</v>
      </c>
      <c r="H14" s="24">
        <v>55</v>
      </c>
      <c r="I14" s="24">
        <v>60</v>
      </c>
    </row>
    <row r="15" spans="1:11" ht="48.75" customHeight="1" x14ac:dyDescent="0.2">
      <c r="A15" s="24">
        <v>10</v>
      </c>
      <c r="B15" s="16" t="s">
        <v>35</v>
      </c>
      <c r="C15" s="24" t="s">
        <v>23</v>
      </c>
      <c r="D15" s="24">
        <v>20.5</v>
      </c>
      <c r="E15" s="24">
        <v>38.700000000000003</v>
      </c>
      <c r="F15" s="24">
        <v>18.8</v>
      </c>
      <c r="G15" s="24">
        <f>24.2+4.7-3.6</f>
        <v>25.299999999999997</v>
      </c>
      <c r="H15" s="24">
        <f>24.2+4.7</f>
        <v>28.9</v>
      </c>
      <c r="I15" s="40">
        <v>38.200000000000003</v>
      </c>
    </row>
    <row r="16" spans="1:11" ht="41.25" customHeight="1" x14ac:dyDescent="0.2">
      <c r="A16" s="24">
        <v>11</v>
      </c>
      <c r="B16" s="16" t="s">
        <v>36</v>
      </c>
      <c r="C16" s="24" t="s">
        <v>23</v>
      </c>
      <c r="D16" s="24">
        <v>77.5</v>
      </c>
      <c r="E16" s="24">
        <v>50.6</v>
      </c>
      <c r="F16" s="24">
        <v>54.8</v>
      </c>
      <c r="G16" s="24">
        <f>54.8+2.6</f>
        <v>57.4</v>
      </c>
      <c r="H16" s="24">
        <f>54.8+2.6</f>
        <v>57.4</v>
      </c>
      <c r="I16" s="40">
        <v>13.7</v>
      </c>
    </row>
    <row r="17" spans="1:9" ht="59.25" customHeight="1" x14ac:dyDescent="0.2">
      <c r="A17" s="24">
        <v>12</v>
      </c>
      <c r="B17" s="16" t="s">
        <v>63</v>
      </c>
      <c r="C17" s="24" t="s">
        <v>23</v>
      </c>
      <c r="D17" s="24">
        <v>90.1</v>
      </c>
      <c r="E17" s="25">
        <v>94</v>
      </c>
      <c r="F17" s="25">
        <v>95.1</v>
      </c>
      <c r="G17" s="25">
        <f>95.4+0.4-0.2</f>
        <v>95.600000000000009</v>
      </c>
      <c r="H17" s="25">
        <f>95.4+0.4</f>
        <v>95.800000000000011</v>
      </c>
      <c r="I17" s="39">
        <v>96.9</v>
      </c>
    </row>
    <row r="18" spans="1:9" ht="42" customHeight="1" x14ac:dyDescent="0.2">
      <c r="A18" s="24">
        <v>13</v>
      </c>
      <c r="B18" s="16" t="s">
        <v>37</v>
      </c>
      <c r="C18" s="24" t="s">
        <v>23</v>
      </c>
      <c r="D18" s="24">
        <v>81.3</v>
      </c>
      <c r="E18" s="24">
        <v>82.3</v>
      </c>
      <c r="F18" s="25">
        <v>89</v>
      </c>
      <c r="G18" s="25">
        <f>89+2.2</f>
        <v>91.2</v>
      </c>
      <c r="H18" s="25">
        <f>89+2.2</f>
        <v>91.2</v>
      </c>
      <c r="I18" s="41">
        <v>98</v>
      </c>
    </row>
    <row r="19" spans="1:9" ht="13.5" x14ac:dyDescent="0.25">
      <c r="A19" s="104" t="s">
        <v>49</v>
      </c>
      <c r="B19" s="105"/>
      <c r="C19" s="105"/>
      <c r="D19" s="105"/>
      <c r="E19" s="105"/>
      <c r="F19" s="105"/>
      <c r="G19" s="105"/>
      <c r="H19" s="105"/>
      <c r="I19" s="105"/>
    </row>
    <row r="20" spans="1:9" ht="39.75" customHeight="1" x14ac:dyDescent="0.2">
      <c r="A20" s="24">
        <v>14</v>
      </c>
      <c r="B20" s="22" t="s">
        <v>34</v>
      </c>
      <c r="C20" s="24" t="s">
        <v>62</v>
      </c>
      <c r="D20" s="25">
        <v>1115.1470999999999</v>
      </c>
      <c r="E20" s="24">
        <v>1115.5</v>
      </c>
      <c r="F20" s="25">
        <v>1115.75</v>
      </c>
      <c r="G20" s="25">
        <v>1116</v>
      </c>
      <c r="H20" s="25">
        <v>1116.25</v>
      </c>
      <c r="I20" s="24">
        <v>1116.5</v>
      </c>
    </row>
    <row r="21" spans="1:9" ht="29.25" customHeight="1" x14ac:dyDescent="0.25">
      <c r="A21" s="101" t="s">
        <v>48</v>
      </c>
      <c r="B21" s="102"/>
      <c r="C21" s="102"/>
      <c r="D21" s="102"/>
      <c r="E21" s="102"/>
      <c r="F21" s="102"/>
      <c r="G21" s="102"/>
      <c r="H21" s="102"/>
      <c r="I21" s="103"/>
    </row>
    <row r="22" spans="1:9" ht="49.5" customHeight="1" x14ac:dyDescent="0.2">
      <c r="A22" s="24">
        <v>15</v>
      </c>
      <c r="B22" s="16" t="s">
        <v>38</v>
      </c>
      <c r="C22" s="24" t="s">
        <v>23</v>
      </c>
      <c r="D22" s="25" t="s">
        <v>22</v>
      </c>
      <c r="E22" s="25">
        <v>74.66</v>
      </c>
      <c r="F22" s="25">
        <f>80.1+0.6</f>
        <v>80.699999999999989</v>
      </c>
      <c r="G22" s="43">
        <f>84.14+0.22-0.22</f>
        <v>84.14</v>
      </c>
      <c r="H22" s="25">
        <v>92.3</v>
      </c>
      <c r="I22" s="25">
        <v>87</v>
      </c>
    </row>
    <row r="23" spans="1:9" ht="55.5" customHeight="1" x14ac:dyDescent="0.2">
      <c r="A23" s="24">
        <v>16</v>
      </c>
      <c r="B23" s="16" t="s">
        <v>58</v>
      </c>
      <c r="C23" s="24" t="s">
        <v>23</v>
      </c>
      <c r="D23" s="24" t="s">
        <v>22</v>
      </c>
      <c r="E23" s="44">
        <v>10</v>
      </c>
      <c r="F23" s="44">
        <v>20</v>
      </c>
      <c r="G23" s="44">
        <v>30</v>
      </c>
      <c r="H23" s="44">
        <v>100</v>
      </c>
      <c r="I23" s="44" t="s">
        <v>22</v>
      </c>
    </row>
    <row r="24" spans="1:9" ht="49.5" customHeight="1" x14ac:dyDescent="0.2">
      <c r="A24" s="24">
        <v>17</v>
      </c>
      <c r="B24" s="16" t="s">
        <v>43</v>
      </c>
      <c r="C24" s="24" t="s">
        <v>23</v>
      </c>
      <c r="D24" s="24" t="s">
        <v>22</v>
      </c>
      <c r="E24" s="44">
        <v>62</v>
      </c>
      <c r="F24" s="44">
        <v>64</v>
      </c>
      <c r="G24" s="44">
        <v>66</v>
      </c>
      <c r="H24" s="44">
        <v>100</v>
      </c>
      <c r="I24" s="44" t="s">
        <v>22</v>
      </c>
    </row>
    <row r="25" spans="1:9" ht="46.5" customHeight="1" x14ac:dyDescent="0.2">
      <c r="A25" s="24">
        <v>18</v>
      </c>
      <c r="B25" s="16" t="s">
        <v>59</v>
      </c>
      <c r="C25" s="24" t="s">
        <v>23</v>
      </c>
      <c r="D25" s="24" t="s">
        <v>22</v>
      </c>
      <c r="E25" s="44" t="s">
        <v>22</v>
      </c>
      <c r="F25" s="44" t="s">
        <v>22</v>
      </c>
      <c r="G25" s="44" t="s">
        <v>22</v>
      </c>
      <c r="H25" s="44">
        <v>2.67</v>
      </c>
      <c r="I25" s="44" t="s">
        <v>22</v>
      </c>
    </row>
    <row r="26" spans="1:9" ht="30.75" customHeight="1" x14ac:dyDescent="0.2"/>
    <row r="27" spans="1:9" ht="27" customHeight="1" x14ac:dyDescent="0.2">
      <c r="D27" s="2"/>
      <c r="E27" s="2"/>
    </row>
  </sheetData>
  <mergeCells count="9">
    <mergeCell ref="A2:I2"/>
    <mergeCell ref="E1:I1"/>
    <mergeCell ref="A21:I21"/>
    <mergeCell ref="A19:I19"/>
    <mergeCell ref="A3:A4"/>
    <mergeCell ref="B3:B4"/>
    <mergeCell ref="C3:C4"/>
    <mergeCell ref="D3:D4"/>
    <mergeCell ref="E3:I3"/>
  </mergeCells>
  <pageMargins left="0.70866141732283472" right="0.11811023622047245" top="0.74803149606299213" bottom="0.74803149606299213" header="0.31496062992125984" footer="0.31496062992125984"/>
  <pageSetup paperSize="9" scale="82" firstPageNumber="9" fitToHeight="0" orientation="portrait" useFirstPageNumber="1" r:id="rId1"/>
  <headerFooter>
    <oddHeader>&amp;C&amp;P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view="pageBreakPreview" topLeftCell="A7" zoomScale="70" zoomScaleNormal="100" zoomScaleSheetLayoutView="70" workbookViewId="0">
      <selection activeCell="Q19" sqref="Q19"/>
    </sheetView>
  </sheetViews>
  <sheetFormatPr defaultColWidth="9.140625" defaultRowHeight="42" customHeight="1" outlineLevelRow="1" x14ac:dyDescent="0.2"/>
  <cols>
    <col min="1" max="1" width="10.140625" customWidth="1"/>
    <col min="2" max="2" width="23.85546875" style="8" customWidth="1"/>
    <col min="3" max="3" width="19.7109375" style="5" customWidth="1"/>
    <col min="4" max="4" width="10.28515625" customWidth="1"/>
    <col min="5" max="5" width="14.140625" style="3" customWidth="1"/>
    <col min="6" max="6" width="12.85546875" customWidth="1"/>
    <col min="7" max="7" width="13.85546875" customWidth="1"/>
    <col min="8" max="8" width="9.28515625" customWidth="1"/>
    <col min="9" max="9" width="8.85546875" customWidth="1"/>
    <col min="10" max="10" width="15" style="3" customWidth="1"/>
    <col min="11" max="11" width="13.7109375" customWidth="1"/>
    <col min="12" max="12" width="13" customWidth="1"/>
    <col min="13" max="13" width="9.140625" customWidth="1"/>
    <col min="14" max="14" width="8.42578125" customWidth="1"/>
    <col min="15" max="15" width="13.85546875" style="3" customWidth="1"/>
    <col min="16" max="16" width="14.28515625" customWidth="1"/>
    <col min="17" max="17" width="13.7109375" customWidth="1"/>
    <col min="18" max="18" width="8.5703125" customWidth="1"/>
    <col min="19" max="19" width="8.42578125" customWidth="1"/>
    <col min="20" max="20" width="14.42578125" style="3" customWidth="1"/>
    <col min="21" max="21" width="14.42578125" customWidth="1"/>
    <col min="22" max="22" width="16" customWidth="1"/>
    <col min="23" max="23" width="8.5703125" customWidth="1"/>
    <col min="24" max="24" width="8.42578125" customWidth="1"/>
    <col min="25" max="25" width="13.85546875" style="3" customWidth="1"/>
    <col min="26" max="26" width="13.140625" customWidth="1"/>
    <col min="27" max="27" width="13.85546875" customWidth="1"/>
    <col min="28" max="28" width="8.5703125" customWidth="1"/>
    <col min="29" max="29" width="7.7109375" customWidth="1"/>
    <col min="30" max="30" width="15.7109375" style="6" customWidth="1"/>
    <col min="31" max="31" width="16.42578125" bestFit="1" customWidth="1"/>
    <col min="32" max="32" width="22.28515625" customWidth="1"/>
    <col min="33" max="33" width="16.28515625" customWidth="1"/>
    <col min="34" max="34" width="14.7109375" bestFit="1" customWidth="1"/>
  </cols>
  <sheetData>
    <row r="1" spans="1:34" s="4" customFormat="1" ht="82.9" customHeight="1" x14ac:dyDescent="0.25">
      <c r="A1" s="29"/>
      <c r="B1" s="35"/>
      <c r="C1" s="36"/>
      <c r="D1" s="37"/>
      <c r="E1" s="30"/>
      <c r="F1" s="12"/>
      <c r="G1" s="12"/>
      <c r="H1" s="12"/>
      <c r="I1" s="12"/>
      <c r="J1" s="31"/>
      <c r="K1" s="13"/>
      <c r="L1" s="13"/>
      <c r="M1" s="13"/>
      <c r="N1" s="13"/>
      <c r="O1" s="9"/>
      <c r="P1" s="9"/>
      <c r="Q1" s="32"/>
      <c r="R1" s="9"/>
      <c r="S1" s="9"/>
      <c r="T1" s="9"/>
      <c r="U1" s="9"/>
      <c r="V1" s="9"/>
      <c r="W1" s="9"/>
      <c r="X1" s="9"/>
      <c r="Y1" s="11"/>
      <c r="Z1" s="9"/>
      <c r="AA1" s="107"/>
      <c r="AB1" s="107"/>
      <c r="AC1" s="107"/>
      <c r="AD1" s="107"/>
      <c r="AE1" s="12"/>
      <c r="AF1" s="12"/>
      <c r="AG1" s="12"/>
      <c r="AH1" s="12"/>
    </row>
    <row r="2" spans="1:34" s="4" customFormat="1" ht="138" customHeight="1" x14ac:dyDescent="0.25">
      <c r="A2" s="29"/>
      <c r="B2" s="35"/>
      <c r="C2" s="36"/>
      <c r="D2" s="37"/>
      <c r="E2" s="45"/>
      <c r="F2" s="34"/>
      <c r="G2" s="34"/>
      <c r="H2" s="34"/>
      <c r="I2" s="34"/>
      <c r="J2" s="88"/>
      <c r="K2" s="46"/>
      <c r="L2" s="46"/>
      <c r="M2" s="46"/>
      <c r="N2" s="46"/>
      <c r="O2" s="47"/>
      <c r="P2" s="47"/>
      <c r="Q2" s="48"/>
      <c r="R2" s="47"/>
      <c r="S2" s="47"/>
      <c r="T2" s="47"/>
      <c r="U2" s="47"/>
      <c r="V2" s="47"/>
      <c r="W2" s="47"/>
      <c r="X2" s="47"/>
      <c r="Y2" s="49"/>
      <c r="Z2" s="47"/>
      <c r="AA2" s="108" t="s">
        <v>92</v>
      </c>
      <c r="AB2" s="108"/>
      <c r="AC2" s="108"/>
      <c r="AD2" s="108"/>
      <c r="AE2" s="34"/>
      <c r="AF2" s="34"/>
      <c r="AG2" s="34"/>
      <c r="AH2" s="34"/>
    </row>
    <row r="3" spans="1:34" ht="78" customHeight="1" x14ac:dyDescent="0.35">
      <c r="A3" s="14"/>
      <c r="B3" s="111" t="s">
        <v>77</v>
      </c>
      <c r="C3" s="111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47"/>
      <c r="AF3" s="47"/>
      <c r="AG3" s="47"/>
      <c r="AH3" s="47"/>
    </row>
    <row r="4" spans="1:34" ht="42" customHeight="1" x14ac:dyDescent="0.2">
      <c r="A4" s="120" t="s">
        <v>64</v>
      </c>
      <c r="B4" s="106" t="s">
        <v>9</v>
      </c>
      <c r="C4" s="106" t="s">
        <v>8</v>
      </c>
      <c r="D4" s="106" t="s">
        <v>13</v>
      </c>
      <c r="E4" s="113" t="s">
        <v>7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4" t="s">
        <v>6</v>
      </c>
      <c r="AE4" s="47"/>
      <c r="AF4" s="47"/>
      <c r="AG4" s="47"/>
      <c r="AH4" s="47"/>
    </row>
    <row r="5" spans="1:34" ht="42" customHeight="1" x14ac:dyDescent="0.2">
      <c r="A5" s="120"/>
      <c r="B5" s="110"/>
      <c r="C5" s="106"/>
      <c r="D5" s="106"/>
      <c r="E5" s="109" t="s">
        <v>66</v>
      </c>
      <c r="F5" s="109"/>
      <c r="G5" s="109"/>
      <c r="H5" s="109"/>
      <c r="I5" s="109"/>
      <c r="J5" s="109" t="s">
        <v>67</v>
      </c>
      <c r="K5" s="109"/>
      <c r="L5" s="109"/>
      <c r="M5" s="109"/>
      <c r="N5" s="109"/>
      <c r="O5" s="109" t="s">
        <v>68</v>
      </c>
      <c r="P5" s="109"/>
      <c r="Q5" s="109"/>
      <c r="R5" s="109"/>
      <c r="S5" s="109"/>
      <c r="T5" s="109" t="s">
        <v>69</v>
      </c>
      <c r="U5" s="109"/>
      <c r="V5" s="109"/>
      <c r="W5" s="109"/>
      <c r="X5" s="109"/>
      <c r="Y5" s="109" t="s">
        <v>70</v>
      </c>
      <c r="Z5" s="109"/>
      <c r="AA5" s="109"/>
      <c r="AB5" s="109"/>
      <c r="AC5" s="109"/>
      <c r="AD5" s="114"/>
      <c r="AE5" s="47"/>
      <c r="AF5" s="47"/>
      <c r="AG5" s="47"/>
      <c r="AH5" s="47"/>
    </row>
    <row r="6" spans="1:34" ht="57.6" customHeight="1" x14ac:dyDescent="0.25">
      <c r="A6" s="120"/>
      <c r="B6" s="110"/>
      <c r="C6" s="106"/>
      <c r="D6" s="106"/>
      <c r="E6" s="66" t="s">
        <v>5</v>
      </c>
      <c r="F6" s="91" t="s">
        <v>14</v>
      </c>
      <c r="G6" s="91" t="s">
        <v>15</v>
      </c>
      <c r="H6" s="91" t="s">
        <v>4</v>
      </c>
      <c r="I6" s="91" t="s">
        <v>11</v>
      </c>
      <c r="J6" s="66" t="s">
        <v>5</v>
      </c>
      <c r="K6" s="91" t="s">
        <v>14</v>
      </c>
      <c r="L6" s="91" t="s">
        <v>15</v>
      </c>
      <c r="M6" s="91" t="s">
        <v>4</v>
      </c>
      <c r="N6" s="91" t="s">
        <v>65</v>
      </c>
      <c r="O6" s="66" t="s">
        <v>5</v>
      </c>
      <c r="P6" s="91" t="s">
        <v>14</v>
      </c>
      <c r="Q6" s="91" t="s">
        <v>15</v>
      </c>
      <c r="R6" s="91" t="s">
        <v>12</v>
      </c>
      <c r="S6" s="91" t="s">
        <v>11</v>
      </c>
      <c r="T6" s="66" t="s">
        <v>5</v>
      </c>
      <c r="U6" s="91" t="s">
        <v>14</v>
      </c>
      <c r="V6" s="91" t="s">
        <v>15</v>
      </c>
      <c r="W6" s="91" t="s">
        <v>12</v>
      </c>
      <c r="X6" s="91" t="s">
        <v>11</v>
      </c>
      <c r="Y6" s="66" t="s">
        <v>5</v>
      </c>
      <c r="Z6" s="91" t="s">
        <v>14</v>
      </c>
      <c r="AA6" s="91" t="s">
        <v>15</v>
      </c>
      <c r="AB6" s="91" t="s">
        <v>12</v>
      </c>
      <c r="AC6" s="91" t="s">
        <v>11</v>
      </c>
      <c r="AD6" s="114"/>
      <c r="AE6" s="38"/>
      <c r="AF6" s="38"/>
      <c r="AG6" s="38"/>
      <c r="AH6" s="38"/>
    </row>
    <row r="7" spans="1:34" s="7" customFormat="1" ht="25.15" customHeight="1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  <c r="U7" s="33">
        <v>21</v>
      </c>
      <c r="V7" s="33">
        <v>22</v>
      </c>
      <c r="W7" s="33">
        <v>23</v>
      </c>
      <c r="X7" s="33">
        <v>24</v>
      </c>
      <c r="Y7" s="33">
        <v>25</v>
      </c>
      <c r="Z7" s="33">
        <v>26</v>
      </c>
      <c r="AA7" s="33">
        <v>27</v>
      </c>
      <c r="AB7" s="33">
        <v>28</v>
      </c>
      <c r="AC7" s="33">
        <v>29</v>
      </c>
      <c r="AD7" s="33">
        <v>30</v>
      </c>
      <c r="AE7" s="38"/>
      <c r="AF7" s="38"/>
      <c r="AG7" s="38"/>
      <c r="AH7" s="38"/>
    </row>
    <row r="8" spans="1:34" ht="36" customHeight="1" x14ac:dyDescent="0.2">
      <c r="A8" s="118" t="s">
        <v>80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5"/>
      <c r="AE8" s="47"/>
      <c r="AF8" s="47"/>
      <c r="AG8" s="47"/>
      <c r="AH8" s="47"/>
    </row>
    <row r="9" spans="1:34" ht="36.6" customHeight="1" outlineLevel="1" x14ac:dyDescent="0.2">
      <c r="A9" s="90" t="s">
        <v>50</v>
      </c>
      <c r="B9" s="115" t="s">
        <v>76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47"/>
      <c r="AF9" s="47"/>
      <c r="AG9" s="47"/>
      <c r="AH9" s="47"/>
    </row>
    <row r="10" spans="1:34" ht="189.75" customHeight="1" outlineLevel="1" x14ac:dyDescent="0.2">
      <c r="A10" s="87" t="s">
        <v>0</v>
      </c>
      <c r="B10" s="70" t="s">
        <v>72</v>
      </c>
      <c r="C10" s="74" t="s">
        <v>3</v>
      </c>
      <c r="D10" s="69" t="s">
        <v>71</v>
      </c>
      <c r="E10" s="68">
        <f>SUM(F10:I10)</f>
        <v>769549</v>
      </c>
      <c r="F10" s="67">
        <v>769549</v>
      </c>
      <c r="G10" s="67">
        <v>0</v>
      </c>
      <c r="H10" s="67">
        <v>0</v>
      </c>
      <c r="I10" s="67">
        <v>0</v>
      </c>
      <c r="J10" s="68">
        <f>SUM(K10:N10)</f>
        <v>933458</v>
      </c>
      <c r="K10" s="67">
        <v>933458</v>
      </c>
      <c r="L10" s="67">
        <v>0</v>
      </c>
      <c r="M10" s="67">
        <v>0</v>
      </c>
      <c r="N10" s="67">
        <v>0</v>
      </c>
      <c r="O10" s="68">
        <f t="shared" ref="O10:O14" si="0">SUM(P10:S10)</f>
        <v>1109480</v>
      </c>
      <c r="P10" s="67">
        <v>1109480</v>
      </c>
      <c r="Q10" s="67">
        <v>0</v>
      </c>
      <c r="R10" s="67">
        <v>0</v>
      </c>
      <c r="S10" s="67">
        <v>0</v>
      </c>
      <c r="T10" s="68">
        <f>SUM(U10:X10)</f>
        <v>1298094</v>
      </c>
      <c r="U10" s="67">
        <v>1298094</v>
      </c>
      <c r="V10" s="67">
        <v>0</v>
      </c>
      <c r="W10" s="67">
        <v>0</v>
      </c>
      <c r="X10" s="67">
        <v>0</v>
      </c>
      <c r="Y10" s="68">
        <f>SUM(Z10:AC10)</f>
        <v>1500020</v>
      </c>
      <c r="Z10" s="67">
        <v>1500020</v>
      </c>
      <c r="AA10" s="67">
        <v>0</v>
      </c>
      <c r="AB10" s="67">
        <v>0</v>
      </c>
      <c r="AC10" s="67">
        <v>0</v>
      </c>
      <c r="AD10" s="68">
        <f t="shared" ref="AD10:AD11" si="1">E10+J10+O10+T10+Y10</f>
        <v>5610601</v>
      </c>
      <c r="AE10" s="47"/>
      <c r="AF10" s="47"/>
      <c r="AG10" s="47"/>
      <c r="AH10" s="47"/>
    </row>
    <row r="11" spans="1:34" ht="88.5" customHeight="1" outlineLevel="1" x14ac:dyDescent="0.2">
      <c r="A11" s="87" t="s">
        <v>2</v>
      </c>
      <c r="B11" s="70" t="s">
        <v>27</v>
      </c>
      <c r="C11" s="74" t="s">
        <v>3</v>
      </c>
      <c r="D11" s="69" t="s">
        <v>71</v>
      </c>
      <c r="E11" s="68">
        <f>SUM(F11:I11)</f>
        <v>8772</v>
      </c>
      <c r="F11" s="67">
        <v>8772</v>
      </c>
      <c r="G11" s="67">
        <v>0</v>
      </c>
      <c r="H11" s="67">
        <v>0</v>
      </c>
      <c r="I11" s="67">
        <v>0</v>
      </c>
      <c r="J11" s="68">
        <f>SUM(K11:N11)</f>
        <v>10640</v>
      </c>
      <c r="K11" s="67">
        <v>10640</v>
      </c>
      <c r="L11" s="67">
        <v>0</v>
      </c>
      <c r="M11" s="67">
        <v>0</v>
      </c>
      <c r="N11" s="67">
        <v>0</v>
      </c>
      <c r="O11" s="68">
        <f t="shared" si="0"/>
        <v>12648</v>
      </c>
      <c r="P11" s="67">
        <v>12648</v>
      </c>
      <c r="Q11" s="67">
        <v>0</v>
      </c>
      <c r="R11" s="67">
        <v>0</v>
      </c>
      <c r="S11" s="67">
        <v>0</v>
      </c>
      <c r="T11" s="68">
        <f>SUM(U11:X11)</f>
        <v>14796</v>
      </c>
      <c r="U11" s="67">
        <v>14796</v>
      </c>
      <c r="V11" s="67">
        <v>0</v>
      </c>
      <c r="W11" s="67">
        <v>0</v>
      </c>
      <c r="X11" s="67">
        <v>0</v>
      </c>
      <c r="Y11" s="68">
        <f>SUM(Z11:AC11)</f>
        <v>17098</v>
      </c>
      <c r="Z11" s="67">
        <v>17098</v>
      </c>
      <c r="AA11" s="67">
        <v>0</v>
      </c>
      <c r="AB11" s="67">
        <v>0</v>
      </c>
      <c r="AC11" s="67">
        <v>0</v>
      </c>
      <c r="AD11" s="68">
        <f t="shared" si="1"/>
        <v>63954</v>
      </c>
      <c r="AE11" s="47"/>
      <c r="AF11" s="47"/>
      <c r="AG11" s="47"/>
      <c r="AH11" s="47"/>
    </row>
    <row r="12" spans="1:34" ht="54" customHeight="1" outlineLevel="1" x14ac:dyDescent="0.2">
      <c r="A12" s="87"/>
      <c r="B12" s="93" t="s">
        <v>94</v>
      </c>
      <c r="C12" s="74"/>
      <c r="D12" s="69"/>
      <c r="E12" s="68">
        <f>E10+E11</f>
        <v>778321</v>
      </c>
      <c r="F12" s="67">
        <f>F10+F11</f>
        <v>778321</v>
      </c>
      <c r="G12" s="67">
        <f t="shared" ref="G12:I12" si="2">G10+G11</f>
        <v>0</v>
      </c>
      <c r="H12" s="67">
        <f t="shared" si="2"/>
        <v>0</v>
      </c>
      <c r="I12" s="67">
        <f t="shared" si="2"/>
        <v>0</v>
      </c>
      <c r="J12" s="68">
        <f>J10+J11</f>
        <v>944098</v>
      </c>
      <c r="K12" s="67">
        <f>K10+K11</f>
        <v>944098</v>
      </c>
      <c r="L12" s="67">
        <f t="shared" ref="L12" si="3">L10+L11</f>
        <v>0</v>
      </c>
      <c r="M12" s="67">
        <f t="shared" ref="M12" si="4">M10+M11</f>
        <v>0</v>
      </c>
      <c r="N12" s="67">
        <f t="shared" ref="N12" si="5">N10+N11</f>
        <v>0</v>
      </c>
      <c r="O12" s="68">
        <f>O10+O11</f>
        <v>1122128</v>
      </c>
      <c r="P12" s="67">
        <f>P10+P11</f>
        <v>1122128</v>
      </c>
      <c r="Q12" s="67">
        <f t="shared" ref="Q12" si="6">Q10+Q11</f>
        <v>0</v>
      </c>
      <c r="R12" s="67">
        <f t="shared" ref="R12" si="7">R10+R11</f>
        <v>0</v>
      </c>
      <c r="S12" s="67">
        <f t="shared" ref="S12" si="8">S10+S11</f>
        <v>0</v>
      </c>
      <c r="T12" s="68">
        <f>T10+T11</f>
        <v>1312890</v>
      </c>
      <c r="U12" s="67">
        <f>U10+U11</f>
        <v>1312890</v>
      </c>
      <c r="V12" s="67">
        <f t="shared" ref="V12" si="9">V10+V11</f>
        <v>0</v>
      </c>
      <c r="W12" s="67">
        <f t="shared" ref="W12" si="10">W10+W11</f>
        <v>0</v>
      </c>
      <c r="X12" s="67">
        <f t="shared" ref="X12" si="11">X10+X11</f>
        <v>0</v>
      </c>
      <c r="Y12" s="68">
        <f>Y10+Y11</f>
        <v>1517118</v>
      </c>
      <c r="Z12" s="67">
        <f>Z10+Z11</f>
        <v>1517118</v>
      </c>
      <c r="AA12" s="67">
        <f t="shared" ref="AA12" si="12">AA10+AA11</f>
        <v>0</v>
      </c>
      <c r="AB12" s="67">
        <f t="shared" ref="AB12" si="13">AB10+AB11</f>
        <v>0</v>
      </c>
      <c r="AC12" s="67">
        <f t="shared" ref="AC12" si="14">AC10+AC11</f>
        <v>0</v>
      </c>
      <c r="AD12" s="68">
        <f>AD10+AD11</f>
        <v>5674555</v>
      </c>
      <c r="AE12" s="47"/>
      <c r="AF12" s="47"/>
      <c r="AG12" s="47"/>
      <c r="AH12" s="47"/>
    </row>
    <row r="13" spans="1:34" ht="36.6" customHeight="1" outlineLevel="1" x14ac:dyDescent="0.2">
      <c r="A13" s="90" t="s">
        <v>51</v>
      </c>
      <c r="B13" s="115" t="s">
        <v>79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7"/>
      <c r="AE13" s="53"/>
      <c r="AF13" s="54"/>
      <c r="AG13" s="54"/>
      <c r="AH13" s="54"/>
    </row>
    <row r="14" spans="1:34" ht="90" customHeight="1" outlineLevel="1" x14ac:dyDescent="0.2">
      <c r="A14" s="87" t="s">
        <v>1</v>
      </c>
      <c r="B14" s="70" t="s">
        <v>74</v>
      </c>
      <c r="C14" s="74" t="s">
        <v>3</v>
      </c>
      <c r="D14" s="69">
        <v>2028</v>
      </c>
      <c r="E14" s="68">
        <f>SUM(F14:I14)</f>
        <v>0</v>
      </c>
      <c r="F14" s="67">
        <v>0</v>
      </c>
      <c r="G14" s="67">
        <v>0</v>
      </c>
      <c r="H14" s="67">
        <v>0</v>
      </c>
      <c r="I14" s="67">
        <v>0</v>
      </c>
      <c r="J14" s="68">
        <f>SUM(K14:N14)</f>
        <v>0</v>
      </c>
      <c r="K14" s="67">
        <v>0</v>
      </c>
      <c r="L14" s="67">
        <v>0</v>
      </c>
      <c r="M14" s="67">
        <v>0</v>
      </c>
      <c r="N14" s="67">
        <v>0</v>
      </c>
      <c r="O14" s="68">
        <f t="shared" si="0"/>
        <v>87</v>
      </c>
      <c r="P14" s="67">
        <v>87</v>
      </c>
      <c r="Q14" s="67">
        <v>0</v>
      </c>
      <c r="R14" s="67">
        <v>0</v>
      </c>
      <c r="S14" s="67">
        <v>0</v>
      </c>
      <c r="T14" s="68">
        <f>SUM(U14:X14)</f>
        <v>0</v>
      </c>
      <c r="U14" s="67">
        <v>0</v>
      </c>
      <c r="V14" s="67">
        <v>0</v>
      </c>
      <c r="W14" s="67">
        <v>0</v>
      </c>
      <c r="X14" s="67">
        <v>0</v>
      </c>
      <c r="Y14" s="68">
        <f>SUM(Z14:AC14)</f>
        <v>0</v>
      </c>
      <c r="Z14" s="67">
        <v>0</v>
      </c>
      <c r="AA14" s="67">
        <v>0</v>
      </c>
      <c r="AB14" s="67">
        <v>0</v>
      </c>
      <c r="AC14" s="67">
        <v>0</v>
      </c>
      <c r="AD14" s="68">
        <f>E14+J14+O14+T14+Y14</f>
        <v>87</v>
      </c>
      <c r="AE14" s="47"/>
      <c r="AF14" s="47"/>
      <c r="AG14" s="47"/>
      <c r="AH14" s="47"/>
    </row>
    <row r="15" spans="1:34" ht="98.25" customHeight="1" outlineLevel="1" x14ac:dyDescent="0.2">
      <c r="A15" s="87" t="s">
        <v>82</v>
      </c>
      <c r="B15" s="70" t="s">
        <v>83</v>
      </c>
      <c r="C15" s="74" t="s">
        <v>3</v>
      </c>
      <c r="D15" s="69"/>
      <c r="E15" s="68">
        <f>SUM(F15:I15)</f>
        <v>2549</v>
      </c>
      <c r="F15" s="67">
        <v>2549</v>
      </c>
      <c r="G15" s="67">
        <v>0</v>
      </c>
      <c r="H15" s="67">
        <v>0</v>
      </c>
      <c r="I15" s="67">
        <v>0</v>
      </c>
      <c r="J15" s="68">
        <f>SUM(K15:N15)</f>
        <v>0</v>
      </c>
      <c r="K15" s="67">
        <v>0</v>
      </c>
      <c r="L15" s="67">
        <v>0</v>
      </c>
      <c r="M15" s="67">
        <v>0</v>
      </c>
      <c r="N15" s="67">
        <v>0</v>
      </c>
      <c r="O15" s="68">
        <f t="shared" ref="O15" si="15">SUM(P15:S15)</f>
        <v>0</v>
      </c>
      <c r="P15" s="67">
        <v>0</v>
      </c>
      <c r="Q15" s="67">
        <v>0</v>
      </c>
      <c r="R15" s="67">
        <v>0</v>
      </c>
      <c r="S15" s="67">
        <v>0</v>
      </c>
      <c r="T15" s="68">
        <f>SUM(U15:X15)</f>
        <v>0</v>
      </c>
      <c r="U15" s="67">
        <v>0</v>
      </c>
      <c r="V15" s="67">
        <v>0</v>
      </c>
      <c r="W15" s="67">
        <v>0</v>
      </c>
      <c r="X15" s="67">
        <v>0</v>
      </c>
      <c r="Y15" s="68">
        <f>SUM(Z15:AC15)</f>
        <v>0</v>
      </c>
      <c r="Z15" s="67">
        <v>0</v>
      </c>
      <c r="AA15" s="67">
        <v>0</v>
      </c>
      <c r="AB15" s="67">
        <v>0</v>
      </c>
      <c r="AC15" s="67">
        <v>0</v>
      </c>
      <c r="AD15" s="68">
        <f>E15+J15+O15+T15+Y15</f>
        <v>2549</v>
      </c>
      <c r="AE15" s="47"/>
      <c r="AF15" s="47"/>
      <c r="AG15" s="47"/>
      <c r="AH15" s="47"/>
    </row>
    <row r="16" spans="1:34" ht="41.25" customHeight="1" outlineLevel="1" x14ac:dyDescent="0.2">
      <c r="A16" s="87"/>
      <c r="B16" s="93" t="s">
        <v>95</v>
      </c>
      <c r="C16" s="74"/>
      <c r="D16" s="69"/>
      <c r="E16" s="68">
        <f>E14+E15</f>
        <v>2549</v>
      </c>
      <c r="F16" s="67">
        <f>F14+F15</f>
        <v>2549</v>
      </c>
      <c r="G16" s="67">
        <f t="shared" ref="G16:I16" si="16">G14+G15</f>
        <v>0</v>
      </c>
      <c r="H16" s="67">
        <f t="shared" si="16"/>
        <v>0</v>
      </c>
      <c r="I16" s="67">
        <f t="shared" si="16"/>
        <v>0</v>
      </c>
      <c r="J16" s="68">
        <f>J14+J15</f>
        <v>0</v>
      </c>
      <c r="K16" s="67">
        <f>K14+K15</f>
        <v>0</v>
      </c>
      <c r="L16" s="67">
        <f t="shared" ref="L16" si="17">L14+L15</f>
        <v>0</v>
      </c>
      <c r="M16" s="67">
        <f t="shared" ref="M16" si="18">M14+M15</f>
        <v>0</v>
      </c>
      <c r="N16" s="67">
        <f t="shared" ref="N16" si="19">N14+N15</f>
        <v>0</v>
      </c>
      <c r="O16" s="68">
        <f>O14+O15</f>
        <v>87</v>
      </c>
      <c r="P16" s="67">
        <f>P14+P15</f>
        <v>87</v>
      </c>
      <c r="Q16" s="67">
        <f t="shared" ref="Q16" si="20">Q14+Q15</f>
        <v>0</v>
      </c>
      <c r="R16" s="67">
        <f t="shared" ref="R16" si="21">R14+R15</f>
        <v>0</v>
      </c>
      <c r="S16" s="67">
        <f t="shared" ref="S16" si="22">S14+S15</f>
        <v>0</v>
      </c>
      <c r="T16" s="68">
        <f>T14+T15</f>
        <v>0</v>
      </c>
      <c r="U16" s="67">
        <f>U14+U15</f>
        <v>0</v>
      </c>
      <c r="V16" s="67">
        <f t="shared" ref="V16" si="23">V14+V15</f>
        <v>0</v>
      </c>
      <c r="W16" s="67">
        <f t="shared" ref="W16" si="24">W14+W15</f>
        <v>0</v>
      </c>
      <c r="X16" s="67">
        <f t="shared" ref="X16" si="25">X14+X15</f>
        <v>0</v>
      </c>
      <c r="Y16" s="68">
        <f>Y14+Y15</f>
        <v>0</v>
      </c>
      <c r="Z16" s="67">
        <f>Z14+Z15</f>
        <v>0</v>
      </c>
      <c r="AA16" s="67">
        <f t="shared" ref="AA16" si="26">AA14+AA15</f>
        <v>0</v>
      </c>
      <c r="AB16" s="67">
        <f t="shared" ref="AB16" si="27">AB14+AB15</f>
        <v>0</v>
      </c>
      <c r="AC16" s="67">
        <f t="shared" ref="AC16" si="28">AC14+AC15</f>
        <v>0</v>
      </c>
      <c r="AD16" s="68">
        <f>AD14+AD15</f>
        <v>2636</v>
      </c>
      <c r="AE16" s="47"/>
      <c r="AF16" s="47"/>
      <c r="AG16" s="47"/>
      <c r="AH16" s="47"/>
    </row>
    <row r="17" spans="1:34" ht="39" customHeight="1" outlineLevel="1" x14ac:dyDescent="0.2">
      <c r="A17" s="119" t="s">
        <v>78</v>
      </c>
      <c r="B17" s="119"/>
      <c r="C17" s="119"/>
      <c r="D17" s="71"/>
      <c r="E17" s="50">
        <f>E12+E16</f>
        <v>780870</v>
      </c>
      <c r="F17" s="50">
        <f>F12+F16</f>
        <v>780870</v>
      </c>
      <c r="G17" s="50">
        <f t="shared" ref="G17:AC17" si="29">SUM(G10:G14)</f>
        <v>0</v>
      </c>
      <c r="H17" s="50">
        <f t="shared" si="29"/>
        <v>0</v>
      </c>
      <c r="I17" s="50">
        <f t="shared" si="29"/>
        <v>0</v>
      </c>
      <c r="J17" s="50">
        <f>J12+J16</f>
        <v>944098</v>
      </c>
      <c r="K17" s="50">
        <f>K12+K16</f>
        <v>944098</v>
      </c>
      <c r="L17" s="50">
        <f t="shared" si="29"/>
        <v>0</v>
      </c>
      <c r="M17" s="50">
        <f t="shared" si="29"/>
        <v>0</v>
      </c>
      <c r="N17" s="50">
        <f t="shared" si="29"/>
        <v>0</v>
      </c>
      <c r="O17" s="50">
        <f>O12+O16</f>
        <v>1122215</v>
      </c>
      <c r="P17" s="50">
        <f>P12+P16</f>
        <v>1122215</v>
      </c>
      <c r="Q17" s="50">
        <f t="shared" si="29"/>
        <v>0</v>
      </c>
      <c r="R17" s="50">
        <f t="shared" si="29"/>
        <v>0</v>
      </c>
      <c r="S17" s="50">
        <f t="shared" si="29"/>
        <v>0</v>
      </c>
      <c r="T17" s="50">
        <f>T12+T16</f>
        <v>1312890</v>
      </c>
      <c r="U17" s="50">
        <f>U12+U16</f>
        <v>1312890</v>
      </c>
      <c r="V17" s="50">
        <f t="shared" si="29"/>
        <v>0</v>
      </c>
      <c r="W17" s="50">
        <f t="shared" si="29"/>
        <v>0</v>
      </c>
      <c r="X17" s="50">
        <f t="shared" si="29"/>
        <v>0</v>
      </c>
      <c r="Y17" s="50">
        <f>Y12+Y16</f>
        <v>1517118</v>
      </c>
      <c r="Z17" s="50">
        <f>Z12+Z16</f>
        <v>1517118</v>
      </c>
      <c r="AA17" s="50">
        <f t="shared" si="29"/>
        <v>0</v>
      </c>
      <c r="AB17" s="50">
        <f t="shared" si="29"/>
        <v>0</v>
      </c>
      <c r="AC17" s="50">
        <f t="shared" si="29"/>
        <v>0</v>
      </c>
      <c r="AD17" s="50">
        <f>AD12+AD16</f>
        <v>5677191</v>
      </c>
      <c r="AE17" s="51">
        <f>F17+K17+P17+U17+Z17</f>
        <v>5677191</v>
      </c>
      <c r="AF17" s="51">
        <f>G17+L17+Q17+V17+AA17</f>
        <v>0</v>
      </c>
      <c r="AG17" s="51">
        <f>H17+M17+R17+W17+AB17</f>
        <v>0</v>
      </c>
      <c r="AH17" s="51">
        <f>I17+N17+S17+X17+AC17</f>
        <v>0</v>
      </c>
    </row>
    <row r="18" spans="1:34" ht="42" customHeight="1" x14ac:dyDescent="0.25">
      <c r="A18" s="52"/>
      <c r="B18" s="55"/>
      <c r="C18" s="56"/>
      <c r="D18" s="52"/>
      <c r="E18" s="57"/>
      <c r="F18" s="52"/>
      <c r="G18" s="52"/>
      <c r="H18" s="52"/>
      <c r="I18" s="52"/>
      <c r="J18" s="58"/>
      <c r="K18" s="52"/>
      <c r="L18" s="52"/>
      <c r="M18" s="59"/>
      <c r="N18" s="59"/>
      <c r="O18" s="60"/>
      <c r="P18" s="59"/>
      <c r="Q18" s="59"/>
      <c r="R18" s="52"/>
      <c r="S18" s="52"/>
      <c r="T18" s="58"/>
      <c r="U18" s="52"/>
      <c r="V18" s="52"/>
      <c r="W18" s="52"/>
      <c r="X18" s="52"/>
      <c r="Y18" s="58"/>
      <c r="Z18" s="52"/>
      <c r="AA18" s="52"/>
      <c r="AB18" s="52"/>
      <c r="AC18" s="52"/>
      <c r="AD18" s="61"/>
      <c r="AE18" s="63"/>
      <c r="AF18" s="63"/>
      <c r="AG18" s="63"/>
      <c r="AH18" s="63"/>
    </row>
    <row r="19" spans="1:34" ht="42" customHeight="1" x14ac:dyDescent="0.25">
      <c r="A19" s="52"/>
      <c r="B19" s="55"/>
      <c r="C19" s="56"/>
      <c r="D19" s="52"/>
      <c r="E19" s="58"/>
      <c r="F19" s="52"/>
      <c r="G19" s="52"/>
      <c r="H19" s="52"/>
      <c r="I19" s="52"/>
      <c r="J19" s="58"/>
      <c r="K19" s="52"/>
      <c r="L19" s="52"/>
      <c r="M19" s="52"/>
      <c r="N19" s="52"/>
      <c r="O19" s="58"/>
      <c r="P19" s="52"/>
      <c r="Q19" s="52"/>
      <c r="R19" s="52"/>
      <c r="S19" s="52"/>
      <c r="T19" s="58"/>
      <c r="U19" s="52"/>
      <c r="V19" s="52"/>
      <c r="W19" s="52"/>
      <c r="X19" s="52"/>
      <c r="Y19" s="58"/>
      <c r="Z19" s="52"/>
      <c r="AA19" s="52"/>
      <c r="AB19" s="52"/>
      <c r="AC19" s="52"/>
      <c r="AD19" s="61"/>
      <c r="AE19" s="62"/>
      <c r="AF19" s="62"/>
      <c r="AG19" s="62"/>
      <c r="AH19" s="62"/>
    </row>
  </sheetData>
  <mergeCells count="18">
    <mergeCell ref="B9:AD9"/>
    <mergeCell ref="B13:AD13"/>
    <mergeCell ref="A8:AD8"/>
    <mergeCell ref="A17:C17"/>
    <mergeCell ref="A4:A6"/>
    <mergeCell ref="AA1:AD1"/>
    <mergeCell ref="AA2:AD2"/>
    <mergeCell ref="Y5:AC5"/>
    <mergeCell ref="O5:S5"/>
    <mergeCell ref="B4:B6"/>
    <mergeCell ref="C4:C6"/>
    <mergeCell ref="E5:I5"/>
    <mergeCell ref="J5:N5"/>
    <mergeCell ref="T5:X5"/>
    <mergeCell ref="B3:AD3"/>
    <mergeCell ref="D4:D6"/>
    <mergeCell ref="E4:AC4"/>
    <mergeCell ref="AD4:AD6"/>
  </mergeCells>
  <phoneticPr fontId="3" type="noConversion"/>
  <printOptions horizontalCentered="1"/>
  <pageMargins left="7.874015748031496E-2" right="7.874015748031496E-2" top="0.62992125984251968" bottom="0.39370078740157483" header="0.19685039370078741" footer="0.15748031496062992"/>
  <pageSetup paperSize="8" scale="39" firstPageNumber="14" fitToWidth="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view="pageBreakPreview" zoomScale="90" zoomScaleNormal="100" zoomScaleSheetLayoutView="90" workbookViewId="0">
      <selection activeCell="H15" sqref="H15"/>
    </sheetView>
  </sheetViews>
  <sheetFormatPr defaultColWidth="9.140625" defaultRowHeight="12.75" x14ac:dyDescent="0.2"/>
  <cols>
    <col min="1" max="1" width="6.140625" style="9" customWidth="1"/>
    <col min="2" max="2" width="47.28515625" style="9" customWidth="1"/>
    <col min="3" max="3" width="52.28515625" style="9" customWidth="1"/>
    <col min="4" max="4" width="8.85546875" style="9"/>
    <col min="5" max="5" width="15.42578125" style="9" customWidth="1"/>
    <col min="6" max="6" width="11.28515625" style="9" customWidth="1"/>
    <col min="7" max="7" width="11.5703125" style="9" customWidth="1"/>
    <col min="8" max="8" width="14" style="9" customWidth="1"/>
    <col min="9" max="9" width="13.85546875" style="9" customWidth="1"/>
    <col min="10" max="10" width="13.42578125" style="9" customWidth="1"/>
    <col min="11" max="16" width="9.140625" style="9"/>
    <col min="17" max="17" width="14.140625" style="9" customWidth="1"/>
    <col min="18" max="16384" width="9.140625" style="9"/>
  </cols>
  <sheetData>
    <row r="1" spans="1:30" ht="58.5" customHeight="1" x14ac:dyDescent="0.2">
      <c r="G1" s="125"/>
      <c r="H1" s="125"/>
      <c r="I1" s="125"/>
      <c r="J1" s="125"/>
    </row>
    <row r="2" spans="1:30" ht="85.5" customHeight="1" x14ac:dyDescent="0.2">
      <c r="G2" s="121" t="s">
        <v>93</v>
      </c>
      <c r="H2" s="121"/>
      <c r="I2" s="121"/>
      <c r="J2" s="121"/>
    </row>
    <row r="3" spans="1:30" ht="21.75" customHeight="1" x14ac:dyDescent="0.2">
      <c r="A3" s="14"/>
      <c r="B3" s="17"/>
      <c r="C3" s="18"/>
      <c r="D3" s="19"/>
      <c r="E3" s="20"/>
      <c r="F3" s="20"/>
      <c r="G3" s="20"/>
      <c r="H3" s="20"/>
      <c r="I3" s="20"/>
      <c r="J3" s="20"/>
    </row>
    <row r="4" spans="1:30" ht="31.5" customHeight="1" x14ac:dyDescent="0.2">
      <c r="A4" s="132" t="s">
        <v>75</v>
      </c>
      <c r="B4" s="133"/>
      <c r="C4" s="133"/>
      <c r="D4" s="133"/>
      <c r="E4" s="133"/>
      <c r="F4" s="132"/>
      <c r="G4" s="132"/>
      <c r="H4" s="132"/>
      <c r="I4" s="132"/>
      <c r="J4" s="132"/>
    </row>
    <row r="5" spans="1:30" ht="18.75" customHeight="1" x14ac:dyDescent="0.2">
      <c r="A5" s="120" t="s">
        <v>10</v>
      </c>
      <c r="B5" s="126" t="s">
        <v>16</v>
      </c>
      <c r="C5" s="128" t="s">
        <v>17</v>
      </c>
      <c r="D5" s="128" t="s">
        <v>18</v>
      </c>
      <c r="E5" s="130" t="s">
        <v>19</v>
      </c>
      <c r="F5" s="128" t="s">
        <v>20</v>
      </c>
      <c r="G5" s="128"/>
      <c r="H5" s="129"/>
      <c r="I5" s="129"/>
      <c r="J5" s="129"/>
    </row>
    <row r="6" spans="1:30" ht="7.5" customHeight="1" x14ac:dyDescent="0.2">
      <c r="A6" s="120"/>
      <c r="B6" s="127"/>
      <c r="C6" s="128"/>
      <c r="D6" s="129"/>
      <c r="E6" s="131"/>
      <c r="F6" s="129"/>
      <c r="G6" s="129"/>
      <c r="H6" s="129"/>
      <c r="I6" s="129"/>
      <c r="J6" s="129"/>
    </row>
    <row r="7" spans="1:30" ht="9" customHeight="1" x14ac:dyDescent="0.2">
      <c r="A7" s="120"/>
      <c r="B7" s="127"/>
      <c r="C7" s="128"/>
      <c r="D7" s="129"/>
      <c r="E7" s="131"/>
      <c r="F7" s="120">
        <v>2026</v>
      </c>
      <c r="G7" s="120">
        <v>2027</v>
      </c>
      <c r="H7" s="120">
        <v>2028</v>
      </c>
      <c r="I7" s="120">
        <v>2029</v>
      </c>
      <c r="J7" s="120">
        <v>2030</v>
      </c>
    </row>
    <row r="8" spans="1:30" ht="12" customHeight="1" x14ac:dyDescent="0.2">
      <c r="A8" s="120"/>
      <c r="B8" s="127"/>
      <c r="C8" s="128"/>
      <c r="D8" s="129"/>
      <c r="E8" s="131"/>
      <c r="F8" s="120"/>
      <c r="G8" s="120"/>
      <c r="H8" s="120"/>
      <c r="I8" s="120"/>
      <c r="J8" s="120"/>
    </row>
    <row r="9" spans="1:30" x14ac:dyDescent="0.2">
      <c r="A9" s="89">
        <v>1</v>
      </c>
      <c r="B9" s="89">
        <v>2</v>
      </c>
      <c r="C9" s="89">
        <v>3</v>
      </c>
      <c r="D9" s="89">
        <v>4</v>
      </c>
      <c r="E9" s="89">
        <v>5</v>
      </c>
      <c r="F9" s="89">
        <v>6</v>
      </c>
      <c r="G9" s="89">
        <v>7</v>
      </c>
      <c r="H9" s="89">
        <v>8</v>
      </c>
      <c r="I9" s="89">
        <v>9</v>
      </c>
      <c r="J9" s="89">
        <v>10</v>
      </c>
    </row>
    <row r="10" spans="1:30" ht="26.25" customHeight="1" x14ac:dyDescent="0.2">
      <c r="A10" s="135" t="s">
        <v>81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</row>
    <row r="11" spans="1:30" ht="36" customHeight="1" x14ac:dyDescent="0.2">
      <c r="A11" s="21">
        <v>1</v>
      </c>
      <c r="B11" s="122" t="s">
        <v>76</v>
      </c>
      <c r="C11" s="123"/>
      <c r="D11" s="123"/>
      <c r="E11" s="123"/>
      <c r="F11" s="123"/>
      <c r="G11" s="123"/>
      <c r="H11" s="123"/>
      <c r="I11" s="123"/>
      <c r="J11" s="12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</row>
    <row r="12" spans="1:30" ht="29.25" customHeight="1" x14ac:dyDescent="0.2">
      <c r="A12" s="75" t="s">
        <v>0</v>
      </c>
      <c r="B12" s="76" t="s">
        <v>73</v>
      </c>
      <c r="C12" s="64" t="s">
        <v>26</v>
      </c>
      <c r="D12" s="74" t="s">
        <v>25</v>
      </c>
      <c r="E12" s="73">
        <v>6330.51</v>
      </c>
      <c r="F12" s="94">
        <v>6368.9110000000001</v>
      </c>
      <c r="G12" s="94">
        <v>6368.9110000000001</v>
      </c>
      <c r="H12" s="94">
        <v>6368.9110000000001</v>
      </c>
      <c r="I12" s="94">
        <v>6368.9110000000001</v>
      </c>
      <c r="J12" s="94">
        <v>6368.9110000000001</v>
      </c>
    </row>
    <row r="13" spans="1:30" ht="30.6" customHeight="1" x14ac:dyDescent="0.2">
      <c r="A13" s="89" t="s">
        <v>2</v>
      </c>
      <c r="B13" s="22" t="s">
        <v>27</v>
      </c>
      <c r="C13" s="64" t="s">
        <v>42</v>
      </c>
      <c r="D13" s="74" t="s">
        <v>25</v>
      </c>
      <c r="E13" s="65">
        <v>2.14</v>
      </c>
      <c r="F13" s="95">
        <v>2.1480000000000001</v>
      </c>
      <c r="G13" s="95">
        <v>2.1480000000000001</v>
      </c>
      <c r="H13" s="95">
        <v>2.1480000000000001</v>
      </c>
      <c r="I13" s="95">
        <v>2.1480000000000001</v>
      </c>
      <c r="J13" s="95">
        <v>2.1480000000000001</v>
      </c>
    </row>
    <row r="14" spans="1:30" ht="36" customHeight="1" x14ac:dyDescent="0.2">
      <c r="A14" s="66">
        <v>2</v>
      </c>
      <c r="B14" s="122" t="s">
        <v>79</v>
      </c>
      <c r="C14" s="123"/>
      <c r="D14" s="123"/>
      <c r="E14" s="123"/>
      <c r="F14" s="123"/>
      <c r="G14" s="123"/>
      <c r="H14" s="123"/>
      <c r="I14" s="123"/>
      <c r="J14" s="124"/>
    </row>
    <row r="15" spans="1:30" ht="36" customHeight="1" x14ac:dyDescent="0.2">
      <c r="A15" s="89" t="s">
        <v>1</v>
      </c>
      <c r="B15" s="22" t="s">
        <v>74</v>
      </c>
      <c r="C15" s="16" t="s">
        <v>60</v>
      </c>
      <c r="D15" s="74" t="s">
        <v>21</v>
      </c>
      <c r="E15" s="72">
        <v>1</v>
      </c>
      <c r="F15" s="74" t="s">
        <v>22</v>
      </c>
      <c r="G15" s="74" t="s">
        <v>22</v>
      </c>
      <c r="H15" s="74">
        <v>1</v>
      </c>
      <c r="I15" s="74" t="s">
        <v>22</v>
      </c>
      <c r="J15" s="74" t="s">
        <v>22</v>
      </c>
    </row>
    <row r="16" spans="1:30" ht="47.25" customHeight="1" x14ac:dyDescent="0.2">
      <c r="A16" s="89" t="s">
        <v>82</v>
      </c>
      <c r="B16" s="70" t="s">
        <v>83</v>
      </c>
      <c r="C16" s="92" t="s">
        <v>84</v>
      </c>
      <c r="D16" s="74" t="s">
        <v>21</v>
      </c>
      <c r="E16" s="72">
        <v>1</v>
      </c>
      <c r="F16" s="74">
        <v>1</v>
      </c>
      <c r="G16" s="74" t="s">
        <v>22</v>
      </c>
      <c r="H16" s="74"/>
      <c r="I16" s="74" t="s">
        <v>22</v>
      </c>
      <c r="J16" s="74" t="s">
        <v>22</v>
      </c>
    </row>
    <row r="17" spans="3:5" x14ac:dyDescent="0.2">
      <c r="C17" s="15"/>
      <c r="D17" s="15"/>
      <c r="E17" s="15"/>
    </row>
  </sheetData>
  <mergeCells count="21">
    <mergeCell ref="U10:AD10"/>
    <mergeCell ref="A10:J10"/>
    <mergeCell ref="K10:T10"/>
    <mergeCell ref="K11:T11"/>
    <mergeCell ref="U11:AD11"/>
    <mergeCell ref="B11:J11"/>
    <mergeCell ref="G2:J2"/>
    <mergeCell ref="B14:J14"/>
    <mergeCell ref="G1:J1"/>
    <mergeCell ref="A5:A8"/>
    <mergeCell ref="B5:B8"/>
    <mergeCell ref="C5:C8"/>
    <mergeCell ref="D5:D8"/>
    <mergeCell ref="E5:E8"/>
    <mergeCell ref="G7:G8"/>
    <mergeCell ref="H7:H8"/>
    <mergeCell ref="I7:I8"/>
    <mergeCell ref="J7:J8"/>
    <mergeCell ref="A4:J4"/>
    <mergeCell ref="F5:J6"/>
    <mergeCell ref="F7:F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5" firstPageNumber="1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BreakPreview" topLeftCell="A4" zoomScale="110" zoomScaleNormal="100" zoomScaleSheetLayoutView="110" workbookViewId="0">
      <selection activeCell="B17" sqref="B17"/>
    </sheetView>
  </sheetViews>
  <sheetFormatPr defaultRowHeight="12.75" x14ac:dyDescent="0.2"/>
  <cols>
    <col min="1" max="1" width="5.28515625" customWidth="1"/>
    <col min="2" max="2" width="86.42578125" customWidth="1"/>
    <col min="3" max="3" width="13.7109375" bestFit="1" customWidth="1"/>
  </cols>
  <sheetData>
    <row r="1" spans="1:3" ht="129.75" customHeight="1" x14ac:dyDescent="0.2">
      <c r="A1" s="141" t="s">
        <v>89</v>
      </c>
      <c r="B1" s="141"/>
      <c r="C1" s="141"/>
    </row>
    <row r="2" spans="1:3" ht="76.5" customHeight="1" x14ac:dyDescent="0.2">
      <c r="A2" s="142" t="s">
        <v>90</v>
      </c>
      <c r="B2" s="142"/>
      <c r="C2" s="142"/>
    </row>
    <row r="3" spans="1:3" ht="15.75" x14ac:dyDescent="0.25">
      <c r="A3" s="78"/>
      <c r="B3" s="137" t="s">
        <v>85</v>
      </c>
      <c r="C3" s="137"/>
    </row>
    <row r="4" spans="1:3" ht="15.75" x14ac:dyDescent="0.25">
      <c r="A4" s="79"/>
      <c r="B4" s="80"/>
      <c r="C4" s="9"/>
    </row>
    <row r="5" spans="1:3" ht="45" x14ac:dyDescent="0.2">
      <c r="A5" s="81" t="s">
        <v>64</v>
      </c>
      <c r="B5" s="81" t="s">
        <v>86</v>
      </c>
      <c r="C5" s="10" t="s">
        <v>87</v>
      </c>
    </row>
    <row r="6" spans="1:3" ht="15" x14ac:dyDescent="0.25">
      <c r="A6" s="77">
        <v>1</v>
      </c>
      <c r="B6" s="77">
        <v>2</v>
      </c>
      <c r="C6" s="82">
        <v>3</v>
      </c>
    </row>
    <row r="7" spans="1:3" ht="36" customHeight="1" x14ac:dyDescent="0.2">
      <c r="A7" s="138" t="s">
        <v>91</v>
      </c>
      <c r="B7" s="139"/>
      <c r="C7" s="140"/>
    </row>
    <row r="8" spans="1:3" ht="31.5" x14ac:dyDescent="0.2">
      <c r="A8" s="81">
        <v>1</v>
      </c>
      <c r="B8" s="86" t="s">
        <v>100</v>
      </c>
      <c r="C8" s="83">
        <v>2549</v>
      </c>
    </row>
    <row r="9" spans="1:3" ht="15.75" x14ac:dyDescent="0.2">
      <c r="A9" s="136" t="s">
        <v>88</v>
      </c>
      <c r="B9" s="136"/>
      <c r="C9" s="84">
        <f>SUM(C8)</f>
        <v>2549</v>
      </c>
    </row>
    <row r="10" spans="1:3" ht="15.75" x14ac:dyDescent="0.2">
      <c r="A10" s="97"/>
      <c r="B10" s="97"/>
      <c r="C10" s="98"/>
    </row>
    <row r="11" spans="1:3" ht="15.75" x14ac:dyDescent="0.2">
      <c r="A11" s="97"/>
      <c r="B11" s="97"/>
      <c r="C11" s="98"/>
    </row>
    <row r="12" spans="1:3" ht="15.75" x14ac:dyDescent="0.25">
      <c r="A12" s="78"/>
      <c r="B12" s="137" t="s">
        <v>96</v>
      </c>
      <c r="C12" s="137"/>
    </row>
    <row r="13" spans="1:3" ht="15.75" x14ac:dyDescent="0.25">
      <c r="A13" s="79"/>
      <c r="B13" s="80"/>
      <c r="C13" s="9"/>
    </row>
    <row r="14" spans="1:3" ht="45" x14ac:dyDescent="0.2">
      <c r="A14" s="81" t="s">
        <v>64</v>
      </c>
      <c r="B14" s="81" t="s">
        <v>86</v>
      </c>
      <c r="C14" s="10" t="s">
        <v>87</v>
      </c>
    </row>
    <row r="15" spans="1:3" ht="15.75" customHeight="1" x14ac:dyDescent="0.25">
      <c r="A15" s="96">
        <v>1</v>
      </c>
      <c r="B15" s="96">
        <v>2</v>
      </c>
      <c r="C15" s="82">
        <v>3</v>
      </c>
    </row>
    <row r="16" spans="1:3" ht="15.75" customHeight="1" x14ac:dyDescent="0.2">
      <c r="A16" s="138" t="s">
        <v>99</v>
      </c>
      <c r="B16" s="139"/>
      <c r="C16" s="140"/>
    </row>
    <row r="17" spans="1:3" ht="51" customHeight="1" x14ac:dyDescent="0.2">
      <c r="A17" s="81">
        <v>1</v>
      </c>
      <c r="B17" s="86" t="s">
        <v>98</v>
      </c>
      <c r="C17" s="83">
        <v>87</v>
      </c>
    </row>
    <row r="18" spans="1:3" ht="15.75" customHeight="1" x14ac:dyDescent="0.2">
      <c r="A18" s="136" t="s">
        <v>97</v>
      </c>
      <c r="B18" s="136"/>
      <c r="C18" s="84">
        <f>SUM(C17)</f>
        <v>87</v>
      </c>
    </row>
    <row r="19" spans="1:3" ht="15.75" x14ac:dyDescent="0.2">
      <c r="A19" s="97"/>
      <c r="B19" s="97"/>
      <c r="C19" s="98"/>
    </row>
    <row r="20" spans="1:3" ht="15.75" x14ac:dyDescent="0.25">
      <c r="A20" s="79"/>
      <c r="B20" s="85"/>
      <c r="C20" s="9"/>
    </row>
    <row r="21" spans="1:3" ht="15.75" x14ac:dyDescent="0.25">
      <c r="A21" s="79"/>
      <c r="B21" s="80"/>
      <c r="C21" s="9"/>
    </row>
  </sheetData>
  <mergeCells count="8">
    <mergeCell ref="A18:B18"/>
    <mergeCell ref="B12:C12"/>
    <mergeCell ref="A16:C16"/>
    <mergeCell ref="A9:B9"/>
    <mergeCell ref="A1:C1"/>
    <mergeCell ref="A2:C2"/>
    <mergeCell ref="B3:C3"/>
    <mergeCell ref="A7:C7"/>
  </mergeCells>
  <pageMargins left="0.70866141732283472" right="0.70866141732283472" top="0.74803149606299213" bottom="0.74803149606299213" header="0.31496062992125984" footer="0.31496062992125984"/>
  <pageSetup paperSize="9" scale="84" firstPageNumber="16" orientation="portrait" useFirstPageNumber="1" r:id="rId1"/>
  <headerFooter>
    <oddHeader>&amp;C16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конеч.рез.</vt:lpstr>
      <vt:lpstr>1. Финансирование</vt:lpstr>
      <vt:lpstr>2. Показатели</vt:lpstr>
      <vt:lpstr>3. Адресный перечень</vt:lpstr>
      <vt:lpstr>'1. Финансирование'!Заголовки_для_печати</vt:lpstr>
      <vt:lpstr>'2. Показатели'!Заголовки_для_печати</vt:lpstr>
      <vt:lpstr>конеч.рез.!Заголовки_для_печати</vt:lpstr>
      <vt:lpstr>'1. Финансирование'!Область_печати</vt:lpstr>
      <vt:lpstr>'2. Показатели'!Область_печати</vt:lpstr>
      <vt:lpstr>конеч.рез.!Область_печати</vt:lpstr>
    </vt:vector>
  </TitlesOfParts>
  <Company>job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Уткина Наталья Юрьевна</cp:lastModifiedBy>
  <cp:lastPrinted>2025-10-07T04:23:39Z</cp:lastPrinted>
  <dcterms:created xsi:type="dcterms:W3CDTF">2014-07-04T09:02:24Z</dcterms:created>
  <dcterms:modified xsi:type="dcterms:W3CDTF">2025-10-07T04:47:00Z</dcterms:modified>
</cp:coreProperties>
</file>