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1"/>
  </bookViews>
  <sheets>
    <sheet name="конеч.рез." sheetId="9" state="hidden" r:id="rId1"/>
    <sheet name="1. Финансирование" sheetId="4" r:id="rId2"/>
    <sheet name="2. Показатели" sheetId="8" r:id="rId3"/>
  </sheets>
  <definedNames>
    <definedName name="_xlnm._FilterDatabase" localSheetId="1" hidden="1">'1.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0">конеч.рез.!$3:$5</definedName>
    <definedName name="_xlnm.Print_Area" localSheetId="1">'1. Финансирование'!$A$1:$AD$24</definedName>
    <definedName name="_xlnm.Print_Area" localSheetId="2">'2. Показатели'!$A$1:$J$26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J21" i="4" l="1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E21" i="4"/>
  <c r="F21" i="4"/>
  <c r="G21" i="4"/>
  <c r="H21" i="4"/>
  <c r="I21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E17" i="4"/>
  <c r="F17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E20" i="4"/>
  <c r="F2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E11" i="4"/>
  <c r="F11" i="4"/>
  <c r="E19" i="4" l="1"/>
  <c r="J19" i="4"/>
  <c r="O19" i="4"/>
  <c r="T19" i="4"/>
  <c r="Y19" i="4"/>
  <c r="AE21" i="4" l="1"/>
  <c r="AG21" i="4"/>
  <c r="AF21" i="4"/>
  <c r="AD19" i="4"/>
  <c r="Y16" i="4" l="1"/>
  <c r="T16" i="4"/>
  <c r="O16" i="4"/>
  <c r="J16" i="4"/>
  <c r="E16" i="4"/>
  <c r="E14" i="4"/>
  <c r="J14" i="4"/>
  <c r="O14" i="4"/>
  <c r="T14" i="4"/>
  <c r="Y14" i="4"/>
  <c r="AD16" i="4" l="1"/>
  <c r="AD14" i="4"/>
  <c r="J19" i="8" l="1"/>
  <c r="I19" i="8"/>
  <c r="H19" i="8"/>
  <c r="G19" i="8"/>
  <c r="F19" i="8"/>
  <c r="I13" i="9" l="1"/>
  <c r="I9" i="9"/>
  <c r="H9" i="9" l="1"/>
  <c r="H10" i="9" l="1"/>
  <c r="G17" i="9" l="1"/>
  <c r="G15" i="9"/>
  <c r="H13" i="9" l="1"/>
  <c r="X10" i="4" l="1"/>
  <c r="AC10" i="4"/>
  <c r="G22" i="9" l="1"/>
  <c r="G13" i="9"/>
  <c r="G10" i="9"/>
  <c r="G9" i="9"/>
  <c r="H18" i="9" l="1"/>
  <c r="G18" i="9"/>
  <c r="H17" i="9"/>
  <c r="H16" i="9"/>
  <c r="G16" i="9"/>
  <c r="H15" i="9"/>
  <c r="S10" i="4" l="1"/>
  <c r="AH21" i="4" l="1"/>
  <c r="F22" i="9" l="1"/>
  <c r="G11" i="9"/>
  <c r="T15" i="4" l="1"/>
  <c r="O15" i="4"/>
  <c r="Y13" i="4"/>
  <c r="T13" i="4"/>
  <c r="O13" i="4"/>
  <c r="Y10" i="4"/>
  <c r="T10" i="4"/>
  <c r="O10" i="4"/>
  <c r="F12" i="9" l="1"/>
  <c r="J13" i="4" l="1"/>
  <c r="E13" i="4"/>
  <c r="AD13" i="4" l="1"/>
  <c r="Y15" i="4" l="1"/>
  <c r="J10" i="4" l="1"/>
  <c r="E10" i="4"/>
  <c r="AD10" i="4" l="1"/>
  <c r="E15" i="4"/>
  <c r="J15" i="4"/>
  <c r="AD15" i="4" l="1"/>
</calcChain>
</file>

<file path=xl/sharedStrings.xml><?xml version="1.0" encoding="utf-8"?>
<sst xmlns="http://schemas.openxmlformats.org/spreadsheetml/2006/main" count="204" uniqueCount="109">
  <si>
    <t>1.1.</t>
  </si>
  <si>
    <t>2.1.</t>
  </si>
  <si>
    <t>3.1.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</si>
  <si>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</si>
  <si>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</si>
  <si>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</si>
  <si>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</si>
  <si>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</si>
  <si>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</si>
  <si>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</si>
  <si>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</si>
  <si>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</si>
  <si>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</si>
  <si>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</si>
  <si>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</si>
  <si>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</si>
  <si>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</si>
  <si>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</si>
  <si>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</si>
  <si>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</si>
  <si>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</si>
  <si>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</si>
  <si>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</si>
  <si>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</si>
  <si>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ед.</t>
  </si>
  <si>
    <t>%</t>
  </si>
  <si>
    <t>Количество установленных табличек</t>
  </si>
  <si>
    <t>км</t>
  </si>
  <si>
    <t>Количество перевезенных пассажиров льготной категории граждан</t>
  </si>
  <si>
    <t>тыс.пас.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</si>
  <si>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</si>
  <si>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</si>
  <si>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</si>
  <si>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</si>
  <si>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</si>
  <si>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</si>
  <si>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</si>
  <si>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</si>
  <si>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</si>
  <si>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</si>
  <si>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</si>
  <si>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</si>
  <si>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</si>
  <si>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</si>
  <si>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</si>
  <si>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</si>
  <si>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</si>
  <si>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</si>
  <si>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</si>
  <si>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</si>
  <si>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</si>
  <si>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</si>
  <si>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1.</t>
  </si>
  <si>
    <t>2.</t>
  </si>
  <si>
    <t>3.</t>
  </si>
  <si>
    <t>на 2021 г.</t>
  </si>
  <si>
    <t>на 2022 г.</t>
  </si>
  <si>
    <t>на 2023 г.</t>
  </si>
  <si>
    <t>на 2024 г.</t>
  </si>
  <si>
    <t>на 2025 г.</t>
  </si>
  <si>
    <t>км.</t>
  </si>
  <si>
    <t>Пробег специализированных автомобилей, осуществляющих перевозку маломобильных граждан</t>
  </si>
  <si>
    <t>пас.</t>
  </si>
  <si>
    <t>Количество перевезенных маломобильных граждан специализированными автомобилями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</si>
  <si>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</si>
  <si>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</si>
  <si>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</si>
  <si>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</si>
  <si>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</si>
  <si>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</si>
  <si>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>Обеспеченность парка транспортом с низким (пониженным) уровнем пола МП "ТПАТП № 3" / АО ТПАТП № 3 (с 19.11.2024)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</si>
  <si>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</si>
  <si>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</si>
  <si>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</si>
  <si>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</si>
  <si>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</si>
  <si>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</si>
  <si>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</si>
  <si>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2026-2030</t>
  </si>
  <si>
    <t>90 и более</t>
  </si>
  <si>
    <t>1 000 и более</t>
  </si>
  <si>
    <t xml:space="preserve">Уровень исполнения обязательств по лизингу </t>
  </si>
  <si>
    <t xml:space="preserve">Количество действующих маршрутов на выполнение регулярных перевозок пассажиров и багажа по регулируемым тарифам  по муниципальным маршрутам  </t>
  </si>
  <si>
    <t xml:space="preserve">Количество действующих маршрутов на выполнение регулярных перевозок пассажиров и багажа по регулируемым тарифам по межмуниципальным маршрутам  на садово-дачные массивы    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</si>
  <si>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</si>
  <si>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</t>
  </si>
  <si>
    <t xml:space="preserve">Изготовление и установка табличек на остановочных пунктах                                             </t>
  </si>
  <si>
    <t xml:space="preserve">Регулярность выполнения перевозок по муниципальным маршрутам  </t>
  </si>
  <si>
    <t>2.2.</t>
  </si>
  <si>
    <t>2.3.</t>
  </si>
  <si>
    <t>2.4.</t>
  </si>
  <si>
    <t xml:space="preserve">Оплата услуг финансовой аренды (лизинга) за приобретенные в 2022 году автобусы </t>
  </si>
  <si>
    <t>Оплата услуг финансовой аренды (лизинга) за приобретенные в 2022 году автобусы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</si>
  <si>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</si>
  <si>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 </t>
    </r>
  </si>
  <si>
    <t>Задача 1 программы: совершенствование технического и технологического обеспечения транспортного обслуживания</t>
  </si>
  <si>
    <t>Цель программы: повышение качества и доступности транспортных услуг, обеспечение устойчивого и безопасного функционирования пассажирского транспорта.</t>
  </si>
  <si>
    <t>Задача 3 программы: оптимизация структуры парков транспортных средств и обновление их подвижного состава</t>
  </si>
  <si>
    <t>Задача 2 программы: обеспечение организации регулярных перевозок пассажиров по регулируемым тарифам</t>
  </si>
  <si>
    <t>Цель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</si>
  <si>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3 программы: Оптимизация структуры парков транспортных средств и обновление их подвижного состава</t>
  </si>
  <si>
    <t xml:space="preserve">ИТОГО ПО ПРОГРАММЕ </t>
  </si>
  <si>
    <t xml:space="preserve">Приложение № 1
к муниципальной программе
"Развитие городского
пассажиркского транспорта в
городском округе Тольятти
на 2026 - 2030 годы"
</t>
  </si>
  <si>
    <t xml:space="preserve">Приложение № 2 
к муниципальной программе
"Развитие городского
пассажирского транспорта 
в городском округе Тольятти
на 2026 - 2030 годы"
</t>
  </si>
  <si>
    <t xml:space="preserve">ПОКАЗАТЕЛИ (ИНДИКАТОРЫ)
мероприятий муниципальной программы "Развитие городского пассажирского транспорта в городском округе Тольятти на 2026-2030 годы" 
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</si>
  <si>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городского пассажирского транспорта в городском округе Тольятти на 2026-2030 годы" </t>
  </si>
  <si>
    <t>Итого по задаче 1</t>
  </si>
  <si>
    <t>Итого по задаче 3</t>
  </si>
  <si>
    <t>Итого по задаче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</si>
</sst>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;[Red]#,##0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4" fillId="0" borderId="0"/>
    <xf numFmtId="0" fontId="1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1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11" fillId="0" borderId="0" xfId="0" applyFont="1"/>
    <xf numFmtId="0" fontId="20" fillId="0" borderId="0" xfId="0" applyFont="1"/>
    <xf numFmtId="0" fontId="16" fillId="0" borderId="0" xfId="0" applyFont="1"/>
    <xf numFmtId="0" fontId="13" fillId="0" borderId="0" xfId="0" applyFont="1"/>
    <xf numFmtId="0" fontId="19" fillId="0" borderId="0" xfId="0" applyFont="1" applyAlignment="1">
      <alignment horizontal="center"/>
    </xf>
    <xf numFmtId="0" fontId="7" fillId="0" borderId="9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2" borderId="0" xfId="0" applyFill="1"/>
    <xf numFmtId="0" fontId="2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0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0" fillId="2" borderId="6" xfId="0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1" fillId="2" borderId="0" xfId="0" applyFont="1" applyFill="1"/>
    <xf numFmtId="0" fontId="20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165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/>
    <xf numFmtId="3" fontId="15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3" fontId="15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3" xfId="0" applyFont="1" applyBorder="1"/>
    <xf numFmtId="0" fontId="7" fillId="0" borderId="3" xfId="0" applyFont="1" applyBorder="1"/>
    <xf numFmtId="0" fontId="10" fillId="0" borderId="0" xfId="0" applyFont="1"/>
    <xf numFmtId="166" fontId="8" fillId="0" borderId="0" xfId="0" applyNumberFormat="1" applyFont="1" applyBorder="1" applyAlignment="1">
      <alignment horizontal="center" vertical="center"/>
    </xf>
    <xf numFmtId="166" fontId="12" fillId="2" borderId="1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top"/>
    </xf>
    <xf numFmtId="3" fontId="15" fillId="2" borderId="1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21" fillId="2" borderId="1" xfId="0" applyFont="1" applyFill="1" applyBorder="1" applyAlignment="1">
      <alignment horizontal="center" vertical="top" wrapText="1"/>
    </xf>
    <xf numFmtId="165" fontId="21" fillId="2" borderId="1" xfId="6" applyNumberFormat="1" applyFont="1" applyFill="1" applyBorder="1" applyAlignment="1">
      <alignment horizontal="left" vertical="top" wrapText="1"/>
    </xf>
    <xf numFmtId="0" fontId="6" fillId="2" borderId="1" xfId="6" applyFont="1" applyFill="1" applyBorder="1" applyAlignment="1">
      <alignment horizontal="center" vertical="top" wrapText="1"/>
    </xf>
    <xf numFmtId="0" fontId="21" fillId="2" borderId="1" xfId="6" applyFont="1" applyFill="1" applyBorder="1" applyAlignment="1">
      <alignment horizontal="center" vertical="top" wrapText="1"/>
    </xf>
    <xf numFmtId="3" fontId="15" fillId="2" borderId="1" xfId="6" applyNumberFormat="1" applyFont="1" applyFill="1" applyBorder="1" applyAlignment="1">
      <alignment horizontal="center" vertical="top"/>
    </xf>
    <xf numFmtId="3" fontId="22" fillId="2" borderId="1" xfId="6" applyNumberFormat="1" applyFont="1" applyFill="1" applyBorder="1" applyAlignment="1">
      <alignment horizontal="center" vertical="top"/>
    </xf>
    <xf numFmtId="165" fontId="21" fillId="2" borderId="1" xfId="0" applyNumberFormat="1" applyFont="1" applyFill="1" applyBorder="1" applyAlignment="1">
      <alignment horizontal="left" vertical="top" wrapText="1"/>
    </xf>
    <xf numFmtId="0" fontId="13" fillId="2" borderId="0" xfId="0" applyFont="1" applyFill="1"/>
    <xf numFmtId="0" fontId="6" fillId="2" borderId="1" xfId="0" applyFont="1" applyFill="1" applyBorder="1" applyAlignment="1">
      <alignment horizontal="center" vertical="top"/>
    </xf>
    <xf numFmtId="168" fontId="6" fillId="2" borderId="1" xfId="0" applyNumberFormat="1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9" fontId="6" fillId="2" borderId="1" xfId="4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top" wrapText="1"/>
    </xf>
    <xf numFmtId="0" fontId="12" fillId="2" borderId="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16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11"/>
      <c r="B1" s="11"/>
      <c r="C1" s="11"/>
      <c r="D1" s="11"/>
      <c r="E1" s="93" t="s">
        <v>64</v>
      </c>
      <c r="F1" s="93"/>
      <c r="G1" s="93"/>
      <c r="H1" s="93"/>
      <c r="I1" s="93"/>
      <c r="J1" s="1"/>
      <c r="K1" s="1"/>
    </row>
    <row r="2" spans="1:11" ht="40.15" customHeight="1" x14ac:dyDescent="0.2">
      <c r="A2" s="92" t="s">
        <v>43</v>
      </c>
      <c r="B2" s="92"/>
      <c r="C2" s="92"/>
      <c r="D2" s="92"/>
      <c r="E2" s="92"/>
      <c r="F2" s="92"/>
      <c r="G2" s="92"/>
      <c r="H2" s="92"/>
      <c r="I2" s="92"/>
    </row>
    <row r="3" spans="1:11" ht="31.5" customHeight="1" x14ac:dyDescent="0.2">
      <c r="A3" s="99" t="s">
        <v>11</v>
      </c>
      <c r="B3" s="99" t="s">
        <v>33</v>
      </c>
      <c r="C3" s="99" t="s">
        <v>34</v>
      </c>
      <c r="D3" s="99" t="s">
        <v>20</v>
      </c>
      <c r="E3" s="99" t="s">
        <v>35</v>
      </c>
      <c r="F3" s="99"/>
      <c r="G3" s="99"/>
      <c r="H3" s="99"/>
      <c r="I3" s="99"/>
    </row>
    <row r="4" spans="1:11" ht="27" customHeight="1" x14ac:dyDescent="0.2">
      <c r="A4" s="99"/>
      <c r="B4" s="99"/>
      <c r="C4" s="99"/>
      <c r="D4" s="99"/>
      <c r="E4" s="12" t="s">
        <v>55</v>
      </c>
      <c r="F4" s="12" t="s">
        <v>56</v>
      </c>
      <c r="G4" s="12" t="s">
        <v>57</v>
      </c>
      <c r="H4" s="12" t="s">
        <v>58</v>
      </c>
      <c r="I4" s="12" t="s">
        <v>59</v>
      </c>
    </row>
    <row r="5" spans="1:11" ht="15" x14ac:dyDescent="0.2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</row>
    <row r="6" spans="1:11" ht="61.5" customHeight="1" x14ac:dyDescent="0.2">
      <c r="A6" s="26">
        <v>1</v>
      </c>
      <c r="B6" s="18" t="s">
        <v>41</v>
      </c>
      <c r="C6" s="26" t="s">
        <v>25</v>
      </c>
      <c r="D6" s="26">
        <v>2.5</v>
      </c>
      <c r="E6" s="26">
        <v>2.4500000000000002</v>
      </c>
      <c r="F6" s="28">
        <v>2.4</v>
      </c>
      <c r="G6" s="28">
        <v>2.35</v>
      </c>
      <c r="H6" s="28" t="s">
        <v>23</v>
      </c>
      <c r="I6" s="26" t="s">
        <v>23</v>
      </c>
    </row>
    <row r="7" spans="1:11" ht="45" customHeight="1" x14ac:dyDescent="0.2">
      <c r="A7" s="26">
        <v>2</v>
      </c>
      <c r="B7" s="18" t="s">
        <v>42</v>
      </c>
      <c r="C7" s="26" t="s">
        <v>30</v>
      </c>
      <c r="D7" s="26">
        <v>789</v>
      </c>
      <c r="E7" s="26">
        <v>788</v>
      </c>
      <c r="F7" s="26">
        <v>785</v>
      </c>
      <c r="G7" s="26">
        <v>780</v>
      </c>
      <c r="H7" s="26">
        <v>775</v>
      </c>
      <c r="I7" s="26">
        <v>770</v>
      </c>
    </row>
    <row r="8" spans="1:11" ht="48" customHeight="1" x14ac:dyDescent="0.2">
      <c r="A8" s="26">
        <v>3</v>
      </c>
      <c r="B8" s="18" t="s">
        <v>68</v>
      </c>
      <c r="C8" s="26" t="s">
        <v>25</v>
      </c>
      <c r="D8" s="26" t="s">
        <v>23</v>
      </c>
      <c r="E8" s="26" t="s">
        <v>23</v>
      </c>
      <c r="F8" s="26" t="s">
        <v>23</v>
      </c>
      <c r="G8" s="26" t="s">
        <v>23</v>
      </c>
      <c r="H8" s="26">
        <v>100</v>
      </c>
      <c r="I8" s="26">
        <v>100</v>
      </c>
    </row>
    <row r="9" spans="1:11" ht="86.25" customHeight="1" x14ac:dyDescent="0.2">
      <c r="A9" s="26">
        <v>4</v>
      </c>
      <c r="B9" s="18" t="s">
        <v>46</v>
      </c>
      <c r="C9" s="26" t="s">
        <v>27</v>
      </c>
      <c r="D9" s="26">
        <v>711.9</v>
      </c>
      <c r="E9" s="27">
        <v>730.5</v>
      </c>
      <c r="F9" s="29">
        <v>755.75</v>
      </c>
      <c r="G9" s="29">
        <f>763.95-3.61+3.44-3.11</f>
        <v>760.67000000000007</v>
      </c>
      <c r="H9" s="29">
        <f>810.3-44.18-1.53+4.25+11.33-7.64</f>
        <v>772.53000000000009</v>
      </c>
      <c r="I9" s="44">
        <f>798.27</f>
        <v>798.27</v>
      </c>
    </row>
    <row r="10" spans="1:11" ht="98.25" customHeight="1" x14ac:dyDescent="0.2">
      <c r="A10" s="26">
        <v>5</v>
      </c>
      <c r="B10" s="18" t="s">
        <v>47</v>
      </c>
      <c r="C10" s="26" t="s">
        <v>25</v>
      </c>
      <c r="D10" s="26" t="s">
        <v>23</v>
      </c>
      <c r="E10" s="28">
        <v>0.35</v>
      </c>
      <c r="F10" s="29">
        <v>0.02</v>
      </c>
      <c r="G10" s="29">
        <f>0+0.19-0.17</f>
        <v>1.999999999999999E-2</v>
      </c>
      <c r="H10" s="29">
        <f>0.18-0.07</f>
        <v>0.10999999999999999</v>
      </c>
      <c r="I10" s="47" t="s">
        <v>23</v>
      </c>
    </row>
    <row r="11" spans="1:11" ht="112.5" customHeight="1" x14ac:dyDescent="0.2">
      <c r="A11" s="26">
        <v>6</v>
      </c>
      <c r="B11" s="18" t="s">
        <v>48</v>
      </c>
      <c r="C11" s="26" t="s">
        <v>25</v>
      </c>
      <c r="D11" s="26" t="s">
        <v>23</v>
      </c>
      <c r="E11" s="28">
        <v>0.1</v>
      </c>
      <c r="F11" s="29">
        <v>0.05</v>
      </c>
      <c r="G11" s="29">
        <f>100/868.09*1.96</f>
        <v>0.22578304092893592</v>
      </c>
      <c r="H11" s="26" t="s">
        <v>23</v>
      </c>
      <c r="I11" s="26" t="s">
        <v>23</v>
      </c>
    </row>
    <row r="12" spans="1:11" ht="112.5" customHeight="1" x14ac:dyDescent="0.2">
      <c r="A12" s="26">
        <v>7</v>
      </c>
      <c r="B12" s="18" t="s">
        <v>49</v>
      </c>
      <c r="C12" s="26" t="s">
        <v>25</v>
      </c>
      <c r="D12" s="26" t="s">
        <v>23</v>
      </c>
      <c r="E12" s="28">
        <v>0.05</v>
      </c>
      <c r="F12" s="29">
        <f>1.41-0.92</f>
        <v>0.48999999999999988</v>
      </c>
      <c r="G12" s="29" t="s">
        <v>23</v>
      </c>
      <c r="H12" s="28">
        <v>0.49</v>
      </c>
      <c r="I12" s="46">
        <v>0.49</v>
      </c>
    </row>
    <row r="13" spans="1:11" ht="146.25" customHeight="1" x14ac:dyDescent="0.2">
      <c r="A13" s="26">
        <v>8</v>
      </c>
      <c r="B13" s="18" t="s">
        <v>31</v>
      </c>
      <c r="C13" s="26" t="s">
        <v>25</v>
      </c>
      <c r="D13" s="26">
        <v>43.8</v>
      </c>
      <c r="E13" s="26">
        <v>3</v>
      </c>
      <c r="F13" s="30">
        <v>0.61</v>
      </c>
      <c r="G13" s="30">
        <f>2.34-0.17-0.18</f>
        <v>1.99</v>
      </c>
      <c r="H13" s="26">
        <f>2.16-0.29-0.12</f>
        <v>1.75</v>
      </c>
      <c r="I13" s="44">
        <f>0.78</f>
        <v>0.78</v>
      </c>
    </row>
    <row r="14" spans="1:11" ht="36" customHeight="1" x14ac:dyDescent="0.2">
      <c r="A14" s="26">
        <v>9</v>
      </c>
      <c r="B14" s="18" t="s">
        <v>32</v>
      </c>
      <c r="C14" s="26" t="s">
        <v>25</v>
      </c>
      <c r="D14" s="26">
        <v>40</v>
      </c>
      <c r="E14" s="26">
        <v>45</v>
      </c>
      <c r="F14" s="26">
        <v>49</v>
      </c>
      <c r="G14" s="26">
        <v>50</v>
      </c>
      <c r="H14" s="26">
        <v>55</v>
      </c>
      <c r="I14" s="26">
        <v>60</v>
      </c>
    </row>
    <row r="15" spans="1:11" ht="48.75" customHeight="1" x14ac:dyDescent="0.2">
      <c r="A15" s="26">
        <v>10</v>
      </c>
      <c r="B15" s="18" t="s">
        <v>37</v>
      </c>
      <c r="C15" s="26" t="s">
        <v>25</v>
      </c>
      <c r="D15" s="26">
        <v>20.5</v>
      </c>
      <c r="E15" s="26">
        <v>38.700000000000003</v>
      </c>
      <c r="F15" s="26">
        <v>18.8</v>
      </c>
      <c r="G15" s="26">
        <f>24.2+4.7-3.6</f>
        <v>25.299999999999997</v>
      </c>
      <c r="H15" s="26">
        <f>24.2+4.7</f>
        <v>28.9</v>
      </c>
      <c r="I15" s="44">
        <v>38.200000000000003</v>
      </c>
    </row>
    <row r="16" spans="1:11" ht="41.25" customHeight="1" x14ac:dyDescent="0.2">
      <c r="A16" s="26">
        <v>11</v>
      </c>
      <c r="B16" s="18" t="s">
        <v>38</v>
      </c>
      <c r="C16" s="26" t="s">
        <v>25</v>
      </c>
      <c r="D16" s="26">
        <v>77.5</v>
      </c>
      <c r="E16" s="26">
        <v>50.6</v>
      </c>
      <c r="F16" s="26">
        <v>54.8</v>
      </c>
      <c r="G16" s="26">
        <f>54.8+2.6</f>
        <v>57.4</v>
      </c>
      <c r="H16" s="26">
        <f>54.8+2.6</f>
        <v>57.4</v>
      </c>
      <c r="I16" s="44">
        <v>13.7</v>
      </c>
    </row>
    <row r="17" spans="1:9" ht="59.25" customHeight="1" x14ac:dyDescent="0.2">
      <c r="A17" s="26">
        <v>12</v>
      </c>
      <c r="B17" s="18" t="s">
        <v>70</v>
      </c>
      <c r="C17" s="26" t="s">
        <v>25</v>
      </c>
      <c r="D17" s="26">
        <v>90.1</v>
      </c>
      <c r="E17" s="27">
        <v>94</v>
      </c>
      <c r="F17" s="27">
        <v>95.1</v>
      </c>
      <c r="G17" s="27">
        <f>95.4+0.4-0.2</f>
        <v>95.600000000000009</v>
      </c>
      <c r="H17" s="27">
        <f>95.4+0.4</f>
        <v>95.800000000000011</v>
      </c>
      <c r="I17" s="43">
        <v>96.9</v>
      </c>
    </row>
    <row r="18" spans="1:9" ht="42" customHeight="1" x14ac:dyDescent="0.2">
      <c r="A18" s="26">
        <v>13</v>
      </c>
      <c r="B18" s="18" t="s">
        <v>39</v>
      </c>
      <c r="C18" s="26" t="s">
        <v>25</v>
      </c>
      <c r="D18" s="26">
        <v>81.3</v>
      </c>
      <c r="E18" s="26">
        <v>82.3</v>
      </c>
      <c r="F18" s="27">
        <v>89</v>
      </c>
      <c r="G18" s="27">
        <f>89+2.2</f>
        <v>91.2</v>
      </c>
      <c r="H18" s="27">
        <f>89+2.2</f>
        <v>91.2</v>
      </c>
      <c r="I18" s="45">
        <v>98</v>
      </c>
    </row>
    <row r="19" spans="1:9" ht="13.5" x14ac:dyDescent="0.25">
      <c r="A19" s="97" t="s">
        <v>51</v>
      </c>
      <c r="B19" s="98"/>
      <c r="C19" s="98"/>
      <c r="D19" s="98"/>
      <c r="E19" s="98"/>
      <c r="F19" s="98"/>
      <c r="G19" s="98"/>
      <c r="H19" s="98"/>
      <c r="I19" s="98"/>
    </row>
    <row r="20" spans="1:9" ht="39.75" customHeight="1" x14ac:dyDescent="0.2">
      <c r="A20" s="26">
        <v>14</v>
      </c>
      <c r="B20" s="24" t="s">
        <v>36</v>
      </c>
      <c r="C20" s="26" t="s">
        <v>69</v>
      </c>
      <c r="D20" s="27">
        <v>1115.1470999999999</v>
      </c>
      <c r="E20" s="26">
        <v>1115.5</v>
      </c>
      <c r="F20" s="27">
        <v>1115.75</v>
      </c>
      <c r="G20" s="27">
        <v>1116</v>
      </c>
      <c r="H20" s="27">
        <v>1116.25</v>
      </c>
      <c r="I20" s="26">
        <v>1116.5</v>
      </c>
    </row>
    <row r="21" spans="1:9" ht="29.25" customHeight="1" x14ac:dyDescent="0.25">
      <c r="A21" s="94" t="s">
        <v>50</v>
      </c>
      <c r="B21" s="95"/>
      <c r="C21" s="95"/>
      <c r="D21" s="95"/>
      <c r="E21" s="95"/>
      <c r="F21" s="95"/>
      <c r="G21" s="95"/>
      <c r="H21" s="95"/>
      <c r="I21" s="96"/>
    </row>
    <row r="22" spans="1:9" ht="49.5" customHeight="1" x14ac:dyDescent="0.2">
      <c r="A22" s="26">
        <v>15</v>
      </c>
      <c r="B22" s="18" t="s">
        <v>40</v>
      </c>
      <c r="C22" s="26" t="s">
        <v>25</v>
      </c>
      <c r="D22" s="27" t="s">
        <v>23</v>
      </c>
      <c r="E22" s="27">
        <v>74.66</v>
      </c>
      <c r="F22" s="27">
        <f>80.1+0.6</f>
        <v>80.699999999999989</v>
      </c>
      <c r="G22" s="47">
        <f>84.14+0.22-0.22</f>
        <v>84.14</v>
      </c>
      <c r="H22" s="27">
        <v>92.3</v>
      </c>
      <c r="I22" s="27">
        <v>87</v>
      </c>
    </row>
    <row r="23" spans="1:9" ht="55.5" customHeight="1" x14ac:dyDescent="0.2">
      <c r="A23" s="26">
        <v>16</v>
      </c>
      <c r="B23" s="18" t="s">
        <v>66</v>
      </c>
      <c r="C23" s="26" t="s">
        <v>25</v>
      </c>
      <c r="D23" s="26" t="s">
        <v>23</v>
      </c>
      <c r="E23" s="48">
        <v>10</v>
      </c>
      <c r="F23" s="48">
        <v>20</v>
      </c>
      <c r="G23" s="48">
        <v>30</v>
      </c>
      <c r="H23" s="48">
        <v>100</v>
      </c>
      <c r="I23" s="48" t="s">
        <v>23</v>
      </c>
    </row>
    <row r="24" spans="1:9" ht="49.5" customHeight="1" x14ac:dyDescent="0.2">
      <c r="A24" s="26">
        <v>17</v>
      </c>
      <c r="B24" s="18" t="s">
        <v>45</v>
      </c>
      <c r="C24" s="26" t="s">
        <v>25</v>
      </c>
      <c r="D24" s="26" t="s">
        <v>23</v>
      </c>
      <c r="E24" s="48">
        <v>62</v>
      </c>
      <c r="F24" s="48">
        <v>64</v>
      </c>
      <c r="G24" s="48">
        <v>66</v>
      </c>
      <c r="H24" s="48">
        <v>100</v>
      </c>
      <c r="I24" s="48" t="s">
        <v>23</v>
      </c>
    </row>
    <row r="25" spans="1:9" ht="46.5" customHeight="1" x14ac:dyDescent="0.2">
      <c r="A25" s="26">
        <v>18</v>
      </c>
      <c r="B25" s="18" t="s">
        <v>67</v>
      </c>
      <c r="C25" s="26" t="s">
        <v>25</v>
      </c>
      <c r="D25" s="26" t="s">
        <v>23</v>
      </c>
      <c r="E25" s="48" t="s">
        <v>23</v>
      </c>
      <c r="F25" s="48" t="s">
        <v>23</v>
      </c>
      <c r="G25" s="48" t="s">
        <v>23</v>
      </c>
      <c r="H25" s="48">
        <v>2.67</v>
      </c>
      <c r="I25" s="48" t="s">
        <v>23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3"/>
  <sheetViews>
    <sheetView tabSelected="1" view="pageBreakPreview" topLeftCell="A16" zoomScale="70" zoomScaleNormal="100" zoomScaleSheetLayoutView="70" workbookViewId="0">
      <selection activeCell="V24" sqref="V24"/>
    </sheetView>
  </sheetViews>
  <sheetFormatPr defaultColWidth="9.140625" defaultRowHeight="42" customHeight="1" x14ac:dyDescent="0.2"/>
  <cols>
    <col min="1" max="1" width="8.140625" customWidth="1"/>
    <col min="2" max="2" width="23.85546875" style="10" customWidth="1"/>
    <col min="3" max="3" width="19.7109375" style="6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9.28515625" customWidth="1"/>
    <col min="9" max="9" width="8.85546875" customWidth="1"/>
    <col min="10" max="10" width="1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4.28515625" customWidth="1"/>
    <col min="17" max="17" width="13.710937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7" customWidth="1"/>
    <col min="31" max="31" width="16.42578125" bestFit="1" customWidth="1"/>
    <col min="32" max="32" width="22.28515625" customWidth="1"/>
    <col min="33" max="33" width="16.28515625" customWidth="1"/>
    <col min="34" max="34" width="14.7109375" bestFit="1" customWidth="1"/>
  </cols>
  <sheetData>
    <row r="1" spans="1:34" s="5" customFormat="1" ht="82.9" customHeight="1" x14ac:dyDescent="0.25">
      <c r="A1" s="31"/>
      <c r="B1" s="37"/>
      <c r="C1" s="38"/>
      <c r="D1" s="39"/>
      <c r="E1" s="32"/>
      <c r="F1" s="14"/>
      <c r="G1" s="14"/>
      <c r="H1" s="14"/>
      <c r="I1" s="14"/>
      <c r="J1" s="33"/>
      <c r="K1" s="15"/>
      <c r="L1" s="15"/>
      <c r="M1" s="15"/>
      <c r="N1" s="15"/>
      <c r="O1" s="11"/>
      <c r="P1" s="11"/>
      <c r="Q1" s="34"/>
      <c r="R1" s="11"/>
      <c r="S1" s="11"/>
      <c r="T1" s="11"/>
      <c r="U1" s="11"/>
      <c r="V1" s="11"/>
      <c r="W1" s="11"/>
      <c r="X1" s="11"/>
      <c r="Y1" s="13"/>
      <c r="Z1" s="11"/>
      <c r="AA1" s="116"/>
      <c r="AB1" s="116"/>
      <c r="AC1" s="116"/>
      <c r="AD1" s="116"/>
      <c r="AE1" s="14"/>
      <c r="AF1" s="14"/>
      <c r="AG1" s="14"/>
      <c r="AH1" s="14"/>
    </row>
    <row r="2" spans="1:34" s="5" customFormat="1" ht="138" customHeight="1" x14ac:dyDescent="0.25">
      <c r="A2" s="31"/>
      <c r="B2" s="37"/>
      <c r="C2" s="38"/>
      <c r="D2" s="39"/>
      <c r="E2" s="49"/>
      <c r="F2" s="36"/>
      <c r="G2" s="36"/>
      <c r="H2" s="36"/>
      <c r="I2" s="36"/>
      <c r="J2" s="89"/>
      <c r="K2" s="50"/>
      <c r="L2" s="50"/>
      <c r="M2" s="50"/>
      <c r="N2" s="50"/>
      <c r="O2" s="51"/>
      <c r="P2" s="51"/>
      <c r="Q2" s="52"/>
      <c r="R2" s="51"/>
      <c r="S2" s="51"/>
      <c r="T2" s="51"/>
      <c r="U2" s="51"/>
      <c r="V2" s="51"/>
      <c r="W2" s="51"/>
      <c r="X2" s="51"/>
      <c r="Y2" s="53"/>
      <c r="Z2" s="51"/>
      <c r="AA2" s="117" t="s">
        <v>102</v>
      </c>
      <c r="AB2" s="117"/>
      <c r="AC2" s="117"/>
      <c r="AD2" s="117"/>
      <c r="AE2" s="36"/>
      <c r="AF2" s="36"/>
      <c r="AG2" s="36"/>
      <c r="AH2" s="36"/>
    </row>
    <row r="3" spans="1:34" ht="78" customHeight="1" x14ac:dyDescent="0.35">
      <c r="A3" s="16"/>
      <c r="B3" s="112" t="s">
        <v>105</v>
      </c>
      <c r="C3" s="112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51"/>
      <c r="AF3" s="51"/>
      <c r="AG3" s="51"/>
      <c r="AH3" s="51"/>
    </row>
    <row r="4" spans="1:34" ht="42" customHeight="1" x14ac:dyDescent="0.2">
      <c r="A4" s="110" t="s">
        <v>71</v>
      </c>
      <c r="B4" s="99" t="s">
        <v>10</v>
      </c>
      <c r="C4" s="99" t="s">
        <v>9</v>
      </c>
      <c r="D4" s="99" t="s">
        <v>14</v>
      </c>
      <c r="E4" s="114" t="s">
        <v>8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5" t="s">
        <v>7</v>
      </c>
      <c r="AE4" s="51"/>
      <c r="AF4" s="51"/>
      <c r="AG4" s="51"/>
      <c r="AH4" s="51"/>
    </row>
    <row r="5" spans="1:34" ht="42" customHeight="1" x14ac:dyDescent="0.2">
      <c r="A5" s="110"/>
      <c r="B5" s="118"/>
      <c r="C5" s="99"/>
      <c r="D5" s="99"/>
      <c r="E5" s="111" t="s">
        <v>73</v>
      </c>
      <c r="F5" s="111"/>
      <c r="G5" s="111"/>
      <c r="H5" s="111"/>
      <c r="I5" s="111"/>
      <c r="J5" s="111" t="s">
        <v>74</v>
      </c>
      <c r="K5" s="111"/>
      <c r="L5" s="111"/>
      <c r="M5" s="111"/>
      <c r="N5" s="111"/>
      <c r="O5" s="111" t="s">
        <v>75</v>
      </c>
      <c r="P5" s="111"/>
      <c r="Q5" s="111"/>
      <c r="R5" s="111"/>
      <c r="S5" s="111"/>
      <c r="T5" s="111" t="s">
        <v>76</v>
      </c>
      <c r="U5" s="111"/>
      <c r="V5" s="111"/>
      <c r="W5" s="111"/>
      <c r="X5" s="111"/>
      <c r="Y5" s="111" t="s">
        <v>77</v>
      </c>
      <c r="Z5" s="111"/>
      <c r="AA5" s="111"/>
      <c r="AB5" s="111"/>
      <c r="AC5" s="111"/>
      <c r="AD5" s="115"/>
      <c r="AE5" s="51"/>
      <c r="AF5" s="51"/>
      <c r="AG5" s="51"/>
      <c r="AH5" s="51"/>
    </row>
    <row r="6" spans="1:34" ht="57.6" customHeight="1" x14ac:dyDescent="0.25">
      <c r="A6" s="110"/>
      <c r="B6" s="118"/>
      <c r="C6" s="99"/>
      <c r="D6" s="99"/>
      <c r="E6" s="69" t="s">
        <v>6</v>
      </c>
      <c r="F6" s="91" t="s">
        <v>15</v>
      </c>
      <c r="G6" s="91" t="s">
        <v>16</v>
      </c>
      <c r="H6" s="91" t="s">
        <v>5</v>
      </c>
      <c r="I6" s="91" t="s">
        <v>12</v>
      </c>
      <c r="J6" s="69" t="s">
        <v>6</v>
      </c>
      <c r="K6" s="91" t="s">
        <v>15</v>
      </c>
      <c r="L6" s="91" t="s">
        <v>16</v>
      </c>
      <c r="M6" s="91" t="s">
        <v>5</v>
      </c>
      <c r="N6" s="91" t="s">
        <v>72</v>
      </c>
      <c r="O6" s="69" t="s">
        <v>6</v>
      </c>
      <c r="P6" s="91" t="s">
        <v>15</v>
      </c>
      <c r="Q6" s="91" t="s">
        <v>16</v>
      </c>
      <c r="R6" s="91" t="s">
        <v>13</v>
      </c>
      <c r="S6" s="91" t="s">
        <v>12</v>
      </c>
      <c r="T6" s="69" t="s">
        <v>6</v>
      </c>
      <c r="U6" s="91" t="s">
        <v>15</v>
      </c>
      <c r="V6" s="91" t="s">
        <v>16</v>
      </c>
      <c r="W6" s="91" t="s">
        <v>13</v>
      </c>
      <c r="X6" s="91" t="s">
        <v>12</v>
      </c>
      <c r="Y6" s="69" t="s">
        <v>6</v>
      </c>
      <c r="Z6" s="91" t="s">
        <v>15</v>
      </c>
      <c r="AA6" s="91" t="s">
        <v>16</v>
      </c>
      <c r="AB6" s="91" t="s">
        <v>13</v>
      </c>
      <c r="AC6" s="91" t="s">
        <v>12</v>
      </c>
      <c r="AD6" s="115"/>
      <c r="AE6" s="40"/>
      <c r="AF6" s="40"/>
      <c r="AG6" s="40"/>
      <c r="AH6" s="40"/>
    </row>
    <row r="7" spans="1:34" s="8" customFormat="1" ht="25.15" customHeigh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40"/>
      <c r="AF7" s="40"/>
      <c r="AG7" s="40"/>
      <c r="AH7" s="40"/>
    </row>
    <row r="8" spans="1:34" ht="34.15" customHeight="1" x14ac:dyDescent="0.2">
      <c r="A8" s="105" t="s">
        <v>99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72"/>
      <c r="AF8" s="72"/>
      <c r="AG8" s="72"/>
      <c r="AH8" s="72"/>
    </row>
    <row r="9" spans="1:34" ht="42" customHeight="1" x14ac:dyDescent="0.2">
      <c r="A9" s="41" t="s">
        <v>52</v>
      </c>
      <c r="B9" s="106" t="s">
        <v>95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8"/>
      <c r="AE9" s="51"/>
      <c r="AF9" s="51"/>
      <c r="AG9" s="51"/>
      <c r="AH9" s="51"/>
    </row>
    <row r="10" spans="1:34" ht="83.25" customHeight="1" x14ac:dyDescent="0.2">
      <c r="A10" s="88" t="s">
        <v>0</v>
      </c>
      <c r="B10" s="73" t="s">
        <v>86</v>
      </c>
      <c r="C10" s="86" t="s">
        <v>3</v>
      </c>
      <c r="D10" s="73" t="s">
        <v>78</v>
      </c>
      <c r="E10" s="71">
        <f>F10+G10+H10+I10</f>
        <v>950</v>
      </c>
      <c r="F10" s="70">
        <v>950</v>
      </c>
      <c r="G10" s="70">
        <v>0</v>
      </c>
      <c r="H10" s="70">
        <v>0</v>
      </c>
      <c r="I10" s="70">
        <v>0</v>
      </c>
      <c r="J10" s="71">
        <f>K10+L10+M10+N10</f>
        <v>988</v>
      </c>
      <c r="K10" s="70">
        <v>988</v>
      </c>
      <c r="L10" s="70">
        <v>0</v>
      </c>
      <c r="M10" s="70">
        <v>0</v>
      </c>
      <c r="N10" s="70">
        <v>0</v>
      </c>
      <c r="O10" s="71">
        <f>SUM(P10:S10)</f>
        <v>336</v>
      </c>
      <c r="P10" s="70">
        <v>336</v>
      </c>
      <c r="Q10" s="70">
        <v>0</v>
      </c>
      <c r="R10" s="70">
        <v>0</v>
      </c>
      <c r="S10" s="70">
        <f>112-112</f>
        <v>0</v>
      </c>
      <c r="T10" s="71">
        <f>SUM(U10:X10)</f>
        <v>273</v>
      </c>
      <c r="U10" s="70">
        <v>273</v>
      </c>
      <c r="V10" s="70">
        <v>0</v>
      </c>
      <c r="W10" s="70">
        <v>0</v>
      </c>
      <c r="X10" s="70">
        <f>112-112</f>
        <v>0</v>
      </c>
      <c r="Y10" s="71">
        <f>SUM(Z10:AC10)</f>
        <v>284</v>
      </c>
      <c r="Z10" s="70">
        <v>284</v>
      </c>
      <c r="AA10" s="70">
        <v>0</v>
      </c>
      <c r="AB10" s="70">
        <v>0</v>
      </c>
      <c r="AC10" s="70">
        <f>112-112</f>
        <v>0</v>
      </c>
      <c r="AD10" s="71">
        <f>E10+J10+O10+T10+Y10</f>
        <v>2831</v>
      </c>
      <c r="AE10" s="51"/>
      <c r="AF10" s="51"/>
      <c r="AG10" s="51"/>
      <c r="AH10" s="51"/>
    </row>
    <row r="11" spans="1:34" ht="83.25" customHeight="1" x14ac:dyDescent="0.2">
      <c r="A11" s="88"/>
      <c r="B11" s="73" t="s">
        <v>106</v>
      </c>
      <c r="C11" s="86"/>
      <c r="D11" s="73"/>
      <c r="E11" s="71">
        <f>E10</f>
        <v>950</v>
      </c>
      <c r="F11" s="70">
        <f>F10</f>
        <v>950</v>
      </c>
      <c r="G11" s="70">
        <f t="shared" ref="G11:AD11" si="0">G10</f>
        <v>0</v>
      </c>
      <c r="H11" s="70">
        <f t="shared" si="0"/>
        <v>0</v>
      </c>
      <c r="I11" s="70">
        <f t="shared" si="0"/>
        <v>0</v>
      </c>
      <c r="J11" s="71">
        <f t="shared" si="0"/>
        <v>988</v>
      </c>
      <c r="K11" s="70">
        <f t="shared" si="0"/>
        <v>988</v>
      </c>
      <c r="L11" s="70">
        <f t="shared" si="0"/>
        <v>0</v>
      </c>
      <c r="M11" s="70">
        <f t="shared" si="0"/>
        <v>0</v>
      </c>
      <c r="N11" s="70">
        <f t="shared" si="0"/>
        <v>0</v>
      </c>
      <c r="O11" s="71">
        <f t="shared" si="0"/>
        <v>336</v>
      </c>
      <c r="P11" s="70">
        <f t="shared" si="0"/>
        <v>336</v>
      </c>
      <c r="Q11" s="70">
        <f t="shared" si="0"/>
        <v>0</v>
      </c>
      <c r="R11" s="70">
        <f t="shared" si="0"/>
        <v>0</v>
      </c>
      <c r="S11" s="70">
        <f t="shared" si="0"/>
        <v>0</v>
      </c>
      <c r="T11" s="71">
        <f t="shared" si="0"/>
        <v>273</v>
      </c>
      <c r="U11" s="70">
        <f t="shared" si="0"/>
        <v>273</v>
      </c>
      <c r="V11" s="70">
        <f t="shared" si="0"/>
        <v>0</v>
      </c>
      <c r="W11" s="70">
        <f t="shared" si="0"/>
        <v>0</v>
      </c>
      <c r="X11" s="70">
        <f t="shared" si="0"/>
        <v>0</v>
      </c>
      <c r="Y11" s="71">
        <f t="shared" si="0"/>
        <v>284</v>
      </c>
      <c r="Z11" s="70">
        <f t="shared" si="0"/>
        <v>284</v>
      </c>
      <c r="AA11" s="70">
        <f t="shared" si="0"/>
        <v>0</v>
      </c>
      <c r="AB11" s="70">
        <f t="shared" si="0"/>
        <v>0</v>
      </c>
      <c r="AC11" s="70">
        <f t="shared" si="0"/>
        <v>0</v>
      </c>
      <c r="AD11" s="71">
        <f t="shared" si="0"/>
        <v>2831</v>
      </c>
      <c r="AE11" s="51"/>
      <c r="AF11" s="51"/>
      <c r="AG11" s="51"/>
      <c r="AH11" s="51"/>
    </row>
    <row r="12" spans="1:34" ht="38.25" customHeight="1" x14ac:dyDescent="0.2">
      <c r="A12" s="41" t="s">
        <v>53</v>
      </c>
      <c r="B12" s="109" t="s">
        <v>98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4"/>
      <c r="AE12" s="51"/>
      <c r="AF12" s="51"/>
      <c r="AG12" s="51"/>
      <c r="AH12" s="51"/>
    </row>
    <row r="13" spans="1:34" s="7" customFormat="1" ht="136.5" customHeight="1" x14ac:dyDescent="0.2">
      <c r="A13" s="88" t="s">
        <v>1</v>
      </c>
      <c r="B13" s="74" t="s">
        <v>44</v>
      </c>
      <c r="C13" s="75" t="s">
        <v>3</v>
      </c>
      <c r="D13" s="76" t="s">
        <v>78</v>
      </c>
      <c r="E13" s="77">
        <f>F13+G13+H13+I13</f>
        <v>21886</v>
      </c>
      <c r="F13" s="78">
        <v>21886</v>
      </c>
      <c r="G13" s="78">
        <v>0</v>
      </c>
      <c r="H13" s="78">
        <v>0</v>
      </c>
      <c r="I13" s="78">
        <v>0</v>
      </c>
      <c r="J13" s="77">
        <f>K13+L13+M13+N13</f>
        <v>21886</v>
      </c>
      <c r="K13" s="78">
        <v>21886</v>
      </c>
      <c r="L13" s="78">
        <v>0</v>
      </c>
      <c r="M13" s="78">
        <v>0</v>
      </c>
      <c r="N13" s="78">
        <v>0</v>
      </c>
      <c r="O13" s="77">
        <f>SUM(P13:S13)</f>
        <v>22761</v>
      </c>
      <c r="P13" s="78">
        <v>22761</v>
      </c>
      <c r="Q13" s="78">
        <v>0</v>
      </c>
      <c r="R13" s="78">
        <v>0</v>
      </c>
      <c r="S13" s="78">
        <v>0</v>
      </c>
      <c r="T13" s="77">
        <f>SUM(U13:X13)</f>
        <v>23672</v>
      </c>
      <c r="U13" s="78">
        <v>23672</v>
      </c>
      <c r="V13" s="78">
        <v>0</v>
      </c>
      <c r="W13" s="78">
        <v>0</v>
      </c>
      <c r="X13" s="78">
        <v>0</v>
      </c>
      <c r="Y13" s="77">
        <f>SUM(Z13:AC13)</f>
        <v>24619</v>
      </c>
      <c r="Z13" s="78">
        <v>24619</v>
      </c>
      <c r="AA13" s="78">
        <v>0</v>
      </c>
      <c r="AB13" s="78">
        <v>0</v>
      </c>
      <c r="AC13" s="78">
        <v>0</v>
      </c>
      <c r="AD13" s="77">
        <f>E13+J13+O13+T13+Y13</f>
        <v>114824</v>
      </c>
      <c r="AE13" s="51"/>
      <c r="AF13" s="51"/>
      <c r="AG13" s="51"/>
      <c r="AH13" s="51"/>
    </row>
    <row r="14" spans="1:34" s="7" customFormat="1" ht="217.5" customHeight="1" x14ac:dyDescent="0.2">
      <c r="A14" s="88" t="s">
        <v>88</v>
      </c>
      <c r="B14" s="74" t="s">
        <v>84</v>
      </c>
      <c r="C14" s="75" t="s">
        <v>3</v>
      </c>
      <c r="D14" s="76" t="s">
        <v>78</v>
      </c>
      <c r="E14" s="77">
        <f>F14+G14+H14+I14</f>
        <v>79247</v>
      </c>
      <c r="F14" s="78">
        <v>0</v>
      </c>
      <c r="G14" s="78">
        <v>79247</v>
      </c>
      <c r="H14" s="78">
        <v>0</v>
      </c>
      <c r="I14" s="78">
        <v>0</v>
      </c>
      <c r="J14" s="77">
        <f>K14+L14+M14+N14</f>
        <v>79247</v>
      </c>
      <c r="K14" s="78">
        <v>0</v>
      </c>
      <c r="L14" s="78">
        <v>79247</v>
      </c>
      <c r="M14" s="78">
        <v>0</v>
      </c>
      <c r="N14" s="78">
        <v>0</v>
      </c>
      <c r="O14" s="77">
        <f>SUM(P14:S14)</f>
        <v>119011</v>
      </c>
      <c r="P14" s="78">
        <v>0</v>
      </c>
      <c r="Q14" s="78">
        <v>119011</v>
      </c>
      <c r="R14" s="78">
        <v>0</v>
      </c>
      <c r="S14" s="78">
        <v>0</v>
      </c>
      <c r="T14" s="77">
        <f>SUM(U14:X14)</f>
        <v>123771</v>
      </c>
      <c r="U14" s="78">
        <v>0</v>
      </c>
      <c r="V14" s="78">
        <v>123771</v>
      </c>
      <c r="W14" s="78">
        <v>0</v>
      </c>
      <c r="X14" s="78">
        <v>0</v>
      </c>
      <c r="Y14" s="77">
        <f>SUM(Z14:AC14)</f>
        <v>128722</v>
      </c>
      <c r="Z14" s="78">
        <v>0</v>
      </c>
      <c r="AA14" s="78">
        <v>128722</v>
      </c>
      <c r="AB14" s="78">
        <v>0</v>
      </c>
      <c r="AC14" s="78">
        <v>0</v>
      </c>
      <c r="AD14" s="77">
        <f>E14+J14+O14+T14+Y14</f>
        <v>529998</v>
      </c>
      <c r="AE14" s="51"/>
      <c r="AF14" s="51"/>
      <c r="AG14" s="51"/>
      <c r="AH14" s="51"/>
    </row>
    <row r="15" spans="1:34" s="7" customFormat="1" ht="181.5" customHeight="1" x14ac:dyDescent="0.2">
      <c r="A15" s="88" t="s">
        <v>89</v>
      </c>
      <c r="B15" s="79" t="s">
        <v>65</v>
      </c>
      <c r="C15" s="86" t="s">
        <v>3</v>
      </c>
      <c r="D15" s="73" t="s">
        <v>78</v>
      </c>
      <c r="E15" s="71">
        <f>F15+G15+H15+I15</f>
        <v>2375516</v>
      </c>
      <c r="F15" s="70">
        <v>330754</v>
      </c>
      <c r="G15" s="70">
        <v>2044762</v>
      </c>
      <c r="H15" s="70">
        <v>0</v>
      </c>
      <c r="I15" s="70">
        <v>0</v>
      </c>
      <c r="J15" s="71">
        <f>K15+L15+M15+N15</f>
        <v>2520013</v>
      </c>
      <c r="K15" s="70">
        <v>329754</v>
      </c>
      <c r="L15" s="70">
        <v>2190259</v>
      </c>
      <c r="M15" s="70">
        <v>0</v>
      </c>
      <c r="N15" s="70">
        <v>0</v>
      </c>
      <c r="O15" s="71">
        <f>SUM(P15:S15)</f>
        <v>2642828</v>
      </c>
      <c r="P15" s="70">
        <v>52988</v>
      </c>
      <c r="Q15" s="70">
        <v>2589840</v>
      </c>
      <c r="R15" s="70">
        <v>0</v>
      </c>
      <c r="S15" s="70">
        <v>0</v>
      </c>
      <c r="T15" s="71">
        <f>SUM(U15:X15)</f>
        <v>2727901</v>
      </c>
      <c r="U15" s="70">
        <v>54901</v>
      </c>
      <c r="V15" s="70">
        <v>2673000</v>
      </c>
      <c r="W15" s="70">
        <v>0</v>
      </c>
      <c r="X15" s="70">
        <v>0</v>
      </c>
      <c r="Y15" s="71">
        <f>SUM(Z15:AC15)</f>
        <v>2832017</v>
      </c>
      <c r="Z15" s="70">
        <v>57047</v>
      </c>
      <c r="AA15" s="70">
        <v>2774970</v>
      </c>
      <c r="AB15" s="70">
        <v>0</v>
      </c>
      <c r="AC15" s="70">
        <v>0</v>
      </c>
      <c r="AD15" s="71">
        <f>E15+J15+O15+T15+Y15</f>
        <v>13098275</v>
      </c>
      <c r="AE15" s="51"/>
      <c r="AF15" s="51"/>
      <c r="AG15" s="51"/>
      <c r="AH15" s="51"/>
    </row>
    <row r="16" spans="1:34" s="7" customFormat="1" ht="286.5" customHeight="1" x14ac:dyDescent="0.2">
      <c r="A16" s="88" t="s">
        <v>90</v>
      </c>
      <c r="B16" s="79" t="s">
        <v>85</v>
      </c>
      <c r="C16" s="86" t="s">
        <v>3</v>
      </c>
      <c r="D16" s="73" t="s">
        <v>78</v>
      </c>
      <c r="E16" s="71">
        <f>F16+G16+H16+I16</f>
        <v>2915</v>
      </c>
      <c r="F16" s="70">
        <v>2915</v>
      </c>
      <c r="G16" s="70">
        <v>0</v>
      </c>
      <c r="H16" s="70">
        <v>0</v>
      </c>
      <c r="I16" s="70">
        <v>0</v>
      </c>
      <c r="J16" s="71">
        <f>K16+L16+M16+N16</f>
        <v>2915</v>
      </c>
      <c r="K16" s="70">
        <v>2915</v>
      </c>
      <c r="L16" s="70">
        <v>0</v>
      </c>
      <c r="M16" s="70">
        <v>0</v>
      </c>
      <c r="N16" s="70">
        <v>0</v>
      </c>
      <c r="O16" s="71">
        <f>SUM(P16:S16)</f>
        <v>3032</v>
      </c>
      <c r="P16" s="70">
        <v>3032</v>
      </c>
      <c r="Q16" s="70">
        <v>0</v>
      </c>
      <c r="R16" s="70">
        <v>0</v>
      </c>
      <c r="S16" s="70">
        <v>0</v>
      </c>
      <c r="T16" s="71">
        <f>SUM(U16:X16)</f>
        <v>3154</v>
      </c>
      <c r="U16" s="70">
        <v>3154</v>
      </c>
      <c r="V16" s="70">
        <v>0</v>
      </c>
      <c r="W16" s="70">
        <v>0</v>
      </c>
      <c r="X16" s="70">
        <v>0</v>
      </c>
      <c r="Y16" s="71">
        <f>SUM(Z16:AC16)</f>
        <v>3280</v>
      </c>
      <c r="Z16" s="70">
        <v>3280</v>
      </c>
      <c r="AA16" s="70">
        <v>0</v>
      </c>
      <c r="AB16" s="70">
        <v>0</v>
      </c>
      <c r="AC16" s="70">
        <v>0</v>
      </c>
      <c r="AD16" s="71">
        <f>E16+J16+O16+T16+Y16</f>
        <v>15296</v>
      </c>
      <c r="AE16" s="51"/>
      <c r="AF16" s="51"/>
      <c r="AG16" s="51"/>
      <c r="AH16" s="51"/>
    </row>
    <row r="17" spans="1:198" s="7" customFormat="1" ht="87.75" customHeight="1" x14ac:dyDescent="0.2">
      <c r="A17" s="88"/>
      <c r="B17" s="73" t="s">
        <v>108</v>
      </c>
      <c r="C17" s="86"/>
      <c r="D17" s="73"/>
      <c r="E17" s="71">
        <f>SUM(E13:E16)</f>
        <v>2479564</v>
      </c>
      <c r="F17" s="70">
        <f>SUM(F13:F16)</f>
        <v>355555</v>
      </c>
      <c r="G17" s="70">
        <f t="shared" ref="G17:AD17" si="1">SUM(G13:G16)</f>
        <v>2124009</v>
      </c>
      <c r="H17" s="70">
        <f t="shared" si="1"/>
        <v>0</v>
      </c>
      <c r="I17" s="70">
        <f t="shared" si="1"/>
        <v>0</v>
      </c>
      <c r="J17" s="71">
        <f t="shared" si="1"/>
        <v>2624061</v>
      </c>
      <c r="K17" s="70">
        <f t="shared" si="1"/>
        <v>354555</v>
      </c>
      <c r="L17" s="70">
        <f t="shared" si="1"/>
        <v>2269506</v>
      </c>
      <c r="M17" s="70">
        <f t="shared" si="1"/>
        <v>0</v>
      </c>
      <c r="N17" s="70">
        <f t="shared" si="1"/>
        <v>0</v>
      </c>
      <c r="O17" s="71">
        <f t="shared" si="1"/>
        <v>2787632</v>
      </c>
      <c r="P17" s="70">
        <f t="shared" si="1"/>
        <v>78781</v>
      </c>
      <c r="Q17" s="70">
        <f t="shared" si="1"/>
        <v>2708851</v>
      </c>
      <c r="R17" s="70">
        <f t="shared" si="1"/>
        <v>0</v>
      </c>
      <c r="S17" s="70">
        <f t="shared" si="1"/>
        <v>0</v>
      </c>
      <c r="T17" s="71">
        <f t="shared" si="1"/>
        <v>2878498</v>
      </c>
      <c r="U17" s="70">
        <f t="shared" si="1"/>
        <v>81727</v>
      </c>
      <c r="V17" s="70">
        <f t="shared" si="1"/>
        <v>2796771</v>
      </c>
      <c r="W17" s="70">
        <f t="shared" si="1"/>
        <v>0</v>
      </c>
      <c r="X17" s="70">
        <f t="shared" si="1"/>
        <v>0</v>
      </c>
      <c r="Y17" s="71">
        <f t="shared" si="1"/>
        <v>2988638</v>
      </c>
      <c r="Z17" s="70">
        <f t="shared" si="1"/>
        <v>84946</v>
      </c>
      <c r="AA17" s="70">
        <f t="shared" si="1"/>
        <v>2903692</v>
      </c>
      <c r="AB17" s="70">
        <f t="shared" si="1"/>
        <v>0</v>
      </c>
      <c r="AC17" s="70">
        <f t="shared" si="1"/>
        <v>0</v>
      </c>
      <c r="AD17" s="71">
        <f t="shared" si="1"/>
        <v>13758393</v>
      </c>
      <c r="AE17" s="51"/>
      <c r="AF17" s="51"/>
      <c r="AG17" s="51"/>
      <c r="AH17" s="51"/>
    </row>
    <row r="18" spans="1:198" s="9" customFormat="1" ht="39" customHeight="1" x14ac:dyDescent="0.2">
      <c r="A18" s="41" t="s">
        <v>54</v>
      </c>
      <c r="B18" s="103" t="s">
        <v>100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4"/>
      <c r="AE18" s="51"/>
      <c r="AF18" s="51"/>
      <c r="AG18" s="51"/>
      <c r="AH18" s="51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</row>
    <row r="19" spans="1:198" s="7" customFormat="1" ht="90" customHeight="1" x14ac:dyDescent="0.2">
      <c r="A19" s="88" t="s">
        <v>2</v>
      </c>
      <c r="B19" s="85" t="s">
        <v>91</v>
      </c>
      <c r="C19" s="86" t="s">
        <v>3</v>
      </c>
      <c r="D19" s="73" t="s">
        <v>78</v>
      </c>
      <c r="E19" s="71">
        <f>F19+G19+H19+I19</f>
        <v>48682</v>
      </c>
      <c r="F19" s="70">
        <v>48682</v>
      </c>
      <c r="G19" s="70">
        <v>0</v>
      </c>
      <c r="H19" s="70">
        <v>0</v>
      </c>
      <c r="I19" s="70">
        <v>0</v>
      </c>
      <c r="J19" s="71">
        <f>K19+L19+M19+N19</f>
        <v>48682</v>
      </c>
      <c r="K19" s="70">
        <v>48682</v>
      </c>
      <c r="L19" s="70">
        <v>0</v>
      </c>
      <c r="M19" s="70">
        <v>0</v>
      </c>
      <c r="N19" s="70">
        <v>0</v>
      </c>
      <c r="O19" s="71">
        <f t="shared" ref="O19" si="2">SUM(P19:S19)</f>
        <v>16228</v>
      </c>
      <c r="P19" s="70">
        <v>16228</v>
      </c>
      <c r="Q19" s="70">
        <v>0</v>
      </c>
      <c r="R19" s="70">
        <v>0</v>
      </c>
      <c r="S19" s="70">
        <v>0</v>
      </c>
      <c r="T19" s="71">
        <f>SUM(U19:X19)</f>
        <v>0</v>
      </c>
      <c r="U19" s="70">
        <v>0</v>
      </c>
      <c r="V19" s="70">
        <v>0</v>
      </c>
      <c r="W19" s="70">
        <v>0</v>
      </c>
      <c r="X19" s="70">
        <v>0</v>
      </c>
      <c r="Y19" s="71">
        <f>SUM(Z19:AC19)</f>
        <v>0</v>
      </c>
      <c r="Z19" s="70">
        <v>0</v>
      </c>
      <c r="AA19" s="70">
        <v>0</v>
      </c>
      <c r="AB19" s="70">
        <v>0</v>
      </c>
      <c r="AC19" s="70">
        <v>0</v>
      </c>
      <c r="AD19" s="71">
        <f>E19+J19+O19+T19+Y19</f>
        <v>113592</v>
      </c>
      <c r="AE19" s="80"/>
      <c r="AF19" s="80"/>
      <c r="AG19" s="80"/>
      <c r="AH19" s="80"/>
    </row>
    <row r="20" spans="1:198" s="7" customFormat="1" ht="90" customHeight="1" x14ac:dyDescent="0.2">
      <c r="A20" s="88"/>
      <c r="B20" s="73" t="s">
        <v>107</v>
      </c>
      <c r="C20" s="86"/>
      <c r="D20" s="73"/>
      <c r="E20" s="71">
        <f>E19</f>
        <v>48682</v>
      </c>
      <c r="F20" s="70">
        <f>F19</f>
        <v>48682</v>
      </c>
      <c r="G20" s="70">
        <f t="shared" ref="G20:AD20" si="3">G19</f>
        <v>0</v>
      </c>
      <c r="H20" s="70">
        <f t="shared" si="3"/>
        <v>0</v>
      </c>
      <c r="I20" s="70">
        <f t="shared" si="3"/>
        <v>0</v>
      </c>
      <c r="J20" s="71">
        <f t="shared" si="3"/>
        <v>48682</v>
      </c>
      <c r="K20" s="70">
        <f t="shared" si="3"/>
        <v>48682</v>
      </c>
      <c r="L20" s="70">
        <f t="shared" si="3"/>
        <v>0</v>
      </c>
      <c r="M20" s="70">
        <f t="shared" si="3"/>
        <v>0</v>
      </c>
      <c r="N20" s="70">
        <f t="shared" si="3"/>
        <v>0</v>
      </c>
      <c r="O20" s="71">
        <f t="shared" si="3"/>
        <v>16228</v>
      </c>
      <c r="P20" s="70">
        <f t="shared" si="3"/>
        <v>16228</v>
      </c>
      <c r="Q20" s="70">
        <f t="shared" si="3"/>
        <v>0</v>
      </c>
      <c r="R20" s="70">
        <f t="shared" si="3"/>
        <v>0</v>
      </c>
      <c r="S20" s="70">
        <f t="shared" si="3"/>
        <v>0</v>
      </c>
      <c r="T20" s="71">
        <f t="shared" si="3"/>
        <v>0</v>
      </c>
      <c r="U20" s="70">
        <f t="shared" si="3"/>
        <v>0</v>
      </c>
      <c r="V20" s="70">
        <f t="shared" si="3"/>
        <v>0</v>
      </c>
      <c r="W20" s="70">
        <f t="shared" si="3"/>
        <v>0</v>
      </c>
      <c r="X20" s="70">
        <f t="shared" si="3"/>
        <v>0</v>
      </c>
      <c r="Y20" s="71">
        <f t="shared" si="3"/>
        <v>0</v>
      </c>
      <c r="Z20" s="70">
        <f t="shared" si="3"/>
        <v>0</v>
      </c>
      <c r="AA20" s="70">
        <f t="shared" si="3"/>
        <v>0</v>
      </c>
      <c r="AB20" s="70">
        <f t="shared" si="3"/>
        <v>0</v>
      </c>
      <c r="AC20" s="70">
        <f t="shared" si="3"/>
        <v>0</v>
      </c>
      <c r="AD20" s="71">
        <f t="shared" si="3"/>
        <v>113592</v>
      </c>
      <c r="AE20" s="80"/>
      <c r="AF20" s="80"/>
      <c r="AG20" s="80"/>
      <c r="AH20" s="80"/>
    </row>
    <row r="21" spans="1:198" s="4" customFormat="1" ht="42" customHeight="1" x14ac:dyDescent="0.25">
      <c r="A21" s="100" t="s">
        <v>101</v>
      </c>
      <c r="B21" s="101"/>
      <c r="C21" s="102"/>
      <c r="D21" s="42"/>
      <c r="E21" s="54">
        <f t="shared" ref="E21:H21" si="4">E11+E17+E20</f>
        <v>2529196</v>
      </c>
      <c r="F21" s="54">
        <f t="shared" si="4"/>
        <v>405187</v>
      </c>
      <c r="G21" s="54">
        <f t="shared" si="4"/>
        <v>2124009</v>
      </c>
      <c r="H21" s="54">
        <f t="shared" si="4"/>
        <v>0</v>
      </c>
      <c r="I21" s="54">
        <f>I11+I17+I20</f>
        <v>0</v>
      </c>
      <c r="J21" s="54">
        <f t="shared" ref="J21" si="5">J11+J17+J20</f>
        <v>2673731</v>
      </c>
      <c r="K21" s="54">
        <f t="shared" ref="K21" si="6">K11+K17+K20</f>
        <v>404225</v>
      </c>
      <c r="L21" s="54">
        <f t="shared" ref="L21" si="7">L11+L17+L20</f>
        <v>2269506</v>
      </c>
      <c r="M21" s="54">
        <f t="shared" ref="M21:N21" si="8">M11+M17+M20</f>
        <v>0</v>
      </c>
      <c r="N21" s="54">
        <f t="shared" si="8"/>
        <v>0</v>
      </c>
      <c r="O21" s="54">
        <f t="shared" ref="O21" si="9">O11+O17+O20</f>
        <v>2804196</v>
      </c>
      <c r="P21" s="54">
        <f t="shared" ref="P21" si="10">P11+P17+P20</f>
        <v>95345</v>
      </c>
      <c r="Q21" s="54">
        <f t="shared" ref="Q21" si="11">Q11+Q17+Q20</f>
        <v>2708851</v>
      </c>
      <c r="R21" s="54">
        <f t="shared" ref="R21:S21" si="12">R11+R17+R20</f>
        <v>0</v>
      </c>
      <c r="S21" s="54">
        <f t="shared" si="12"/>
        <v>0</v>
      </c>
      <c r="T21" s="54">
        <f t="shared" ref="T21" si="13">T11+T17+T20</f>
        <v>2878771</v>
      </c>
      <c r="U21" s="54">
        <f t="shared" ref="U21" si="14">U11+U17+U20</f>
        <v>82000</v>
      </c>
      <c r="V21" s="54">
        <f t="shared" ref="V21" si="15">V11+V17+V20</f>
        <v>2796771</v>
      </c>
      <c r="W21" s="54">
        <f t="shared" ref="W21:X21" si="16">W11+W17+W20</f>
        <v>0</v>
      </c>
      <c r="X21" s="54">
        <f t="shared" si="16"/>
        <v>0</v>
      </c>
      <c r="Y21" s="54">
        <f t="shared" ref="Y21" si="17">Y11+Y17+Y20</f>
        <v>2988922</v>
      </c>
      <c r="Z21" s="54">
        <f t="shared" ref="Z21" si="18">Z11+Z17+Z20</f>
        <v>85230</v>
      </c>
      <c r="AA21" s="54">
        <f t="shared" ref="AA21" si="19">AA11+AA17+AA20</f>
        <v>2903692</v>
      </c>
      <c r="AB21" s="54">
        <f t="shared" ref="AB21:AC21" si="20">AB11+AB17+AB20</f>
        <v>0</v>
      </c>
      <c r="AC21" s="54">
        <f t="shared" si="20"/>
        <v>0</v>
      </c>
      <c r="AD21" s="54">
        <f t="shared" ref="AD21" si="21">AD11+AD17+AD20</f>
        <v>13874816</v>
      </c>
      <c r="AE21" s="55">
        <f>F21+K21+P21+U21+Z21</f>
        <v>1071987</v>
      </c>
      <c r="AF21" s="55">
        <f>G21+L21+Q21+V21+AA21</f>
        <v>12802829</v>
      </c>
      <c r="AG21" s="55">
        <f t="shared" ref="AG21:AH21" si="22">H21+M21+R21+W21+AB21</f>
        <v>0</v>
      </c>
      <c r="AH21" s="55">
        <f t="shared" si="22"/>
        <v>0</v>
      </c>
    </row>
    <row r="22" spans="1:198" ht="42" customHeight="1" x14ac:dyDescent="0.25">
      <c r="A22" s="56"/>
      <c r="B22" s="57"/>
      <c r="C22" s="58"/>
      <c r="D22" s="56"/>
      <c r="E22" s="59"/>
      <c r="F22" s="56"/>
      <c r="G22" s="56"/>
      <c r="H22" s="56"/>
      <c r="I22" s="56"/>
      <c r="J22" s="60"/>
      <c r="K22" s="56"/>
      <c r="L22" s="56"/>
      <c r="M22" s="61"/>
      <c r="N22" s="61"/>
      <c r="O22" s="62"/>
      <c r="P22" s="61"/>
      <c r="Q22" s="61"/>
      <c r="R22" s="56"/>
      <c r="S22" s="56"/>
      <c r="T22" s="60"/>
      <c r="U22" s="56"/>
      <c r="V22" s="56"/>
      <c r="W22" s="56"/>
      <c r="X22" s="56"/>
      <c r="Y22" s="60"/>
      <c r="Z22" s="56"/>
      <c r="AA22" s="56"/>
      <c r="AB22" s="56"/>
      <c r="AC22" s="56"/>
      <c r="AD22" s="63"/>
      <c r="AE22" s="65"/>
      <c r="AF22" s="65"/>
      <c r="AG22" s="65"/>
      <c r="AH22" s="65"/>
    </row>
    <row r="23" spans="1:198" ht="42" customHeight="1" x14ac:dyDescent="0.25">
      <c r="A23" s="56"/>
      <c r="B23" s="57"/>
      <c r="C23" s="58"/>
      <c r="D23" s="56"/>
      <c r="E23" s="60"/>
      <c r="F23" s="56"/>
      <c r="G23" s="56"/>
      <c r="H23" s="56"/>
      <c r="I23" s="56"/>
      <c r="J23" s="60"/>
      <c r="K23" s="56"/>
      <c r="L23" s="56"/>
      <c r="M23" s="56"/>
      <c r="N23" s="56"/>
      <c r="O23" s="60"/>
      <c r="P23" s="56"/>
      <c r="Q23" s="56"/>
      <c r="R23" s="56"/>
      <c r="S23" s="56"/>
      <c r="T23" s="60"/>
      <c r="U23" s="56"/>
      <c r="V23" s="56"/>
      <c r="W23" s="56"/>
      <c r="X23" s="56"/>
      <c r="Y23" s="60"/>
      <c r="Z23" s="56"/>
      <c r="AA23" s="56"/>
      <c r="AB23" s="56"/>
      <c r="AC23" s="56"/>
      <c r="AD23" s="63"/>
      <c r="AE23" s="64"/>
      <c r="AF23" s="64"/>
      <c r="AG23" s="64"/>
      <c r="AH23" s="64"/>
    </row>
  </sheetData>
  <mergeCells count="19">
    <mergeCell ref="AA1:AD1"/>
    <mergeCell ref="AA2:AD2"/>
    <mergeCell ref="Y5:AC5"/>
    <mergeCell ref="O5:S5"/>
    <mergeCell ref="B4:B6"/>
    <mergeCell ref="C4:C6"/>
    <mergeCell ref="E5:I5"/>
    <mergeCell ref="A4:A6"/>
    <mergeCell ref="J5:N5"/>
    <mergeCell ref="T5:X5"/>
    <mergeCell ref="B3:AD3"/>
    <mergeCell ref="D4:D6"/>
    <mergeCell ref="E4:AC4"/>
    <mergeCell ref="AD4:AD6"/>
    <mergeCell ref="A21:C21"/>
    <mergeCell ref="B18:AD18"/>
    <mergeCell ref="A8:AD8"/>
    <mergeCell ref="B9:AD9"/>
    <mergeCell ref="B12:AD12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16" fitToWidth="0" orientation="landscape" useFirstPageNumber="1" r:id="rId1"/>
  <headerFooter alignWithMargins="0">
    <oddHeader>&amp;C&amp;P</oddHeader>
  </headerFooter>
  <rowBreaks count="1" manualBreakCount="1">
    <brk id="15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topLeftCell="A10" zoomScale="90" zoomScaleNormal="100" zoomScaleSheetLayoutView="90" workbookViewId="0">
      <selection activeCell="G2" sqref="G2:J2"/>
    </sheetView>
  </sheetViews>
  <sheetFormatPr defaultColWidth="9.140625" defaultRowHeight="12.75" x14ac:dyDescent="0.2"/>
  <cols>
    <col min="1" max="1" width="6.140625" style="11" customWidth="1"/>
    <col min="2" max="2" width="47.28515625" style="11" customWidth="1"/>
    <col min="3" max="3" width="52.28515625" style="11" customWidth="1"/>
    <col min="4" max="4" width="8.85546875" style="11"/>
    <col min="5" max="5" width="15.42578125" style="11" customWidth="1"/>
    <col min="6" max="6" width="11.28515625" style="11" customWidth="1"/>
    <col min="7" max="7" width="11.5703125" style="11" customWidth="1"/>
    <col min="8" max="8" width="14" style="11" customWidth="1"/>
    <col min="9" max="9" width="13.85546875" style="11" customWidth="1"/>
    <col min="10" max="10" width="13.42578125" style="11" customWidth="1"/>
    <col min="11" max="16" width="9.140625" style="11"/>
    <col min="17" max="17" width="14.140625" style="11" customWidth="1"/>
    <col min="18" max="16384" width="9.140625" style="11"/>
  </cols>
  <sheetData>
    <row r="1" spans="1:10" ht="58.5" customHeight="1" x14ac:dyDescent="0.2">
      <c r="G1" s="127"/>
      <c r="H1" s="127"/>
      <c r="I1" s="127"/>
      <c r="J1" s="127"/>
    </row>
    <row r="2" spans="1:10" ht="85.5" customHeight="1" x14ac:dyDescent="0.2">
      <c r="G2" s="136" t="s">
        <v>103</v>
      </c>
      <c r="H2" s="136"/>
      <c r="I2" s="136"/>
      <c r="J2" s="136"/>
    </row>
    <row r="3" spans="1:10" ht="21.75" customHeight="1" x14ac:dyDescent="0.2">
      <c r="A3" s="16"/>
      <c r="B3" s="19"/>
      <c r="C3" s="20"/>
      <c r="D3" s="21"/>
      <c r="E3" s="22"/>
      <c r="F3" s="22"/>
      <c r="G3" s="22"/>
      <c r="H3" s="22"/>
      <c r="I3" s="22"/>
      <c r="J3" s="22"/>
    </row>
    <row r="4" spans="1:10" ht="31.5" customHeight="1" x14ac:dyDescent="0.2">
      <c r="A4" s="134" t="s">
        <v>104</v>
      </c>
      <c r="B4" s="135"/>
      <c r="C4" s="135"/>
      <c r="D4" s="135"/>
      <c r="E4" s="135"/>
      <c r="F4" s="134"/>
      <c r="G4" s="134"/>
      <c r="H4" s="134"/>
      <c r="I4" s="134"/>
      <c r="J4" s="134"/>
    </row>
    <row r="5" spans="1:10" ht="18.75" customHeight="1" x14ac:dyDescent="0.2">
      <c r="A5" s="110" t="s">
        <v>11</v>
      </c>
      <c r="B5" s="128" t="s">
        <v>17</v>
      </c>
      <c r="C5" s="130" t="s">
        <v>18</v>
      </c>
      <c r="D5" s="130" t="s">
        <v>19</v>
      </c>
      <c r="E5" s="132" t="s">
        <v>20</v>
      </c>
      <c r="F5" s="130" t="s">
        <v>21</v>
      </c>
      <c r="G5" s="130"/>
      <c r="H5" s="131"/>
      <c r="I5" s="131"/>
      <c r="J5" s="131"/>
    </row>
    <row r="6" spans="1:10" ht="7.5" customHeight="1" x14ac:dyDescent="0.2">
      <c r="A6" s="110"/>
      <c r="B6" s="129"/>
      <c r="C6" s="130"/>
      <c r="D6" s="131"/>
      <c r="E6" s="133"/>
      <c r="F6" s="131"/>
      <c r="G6" s="131"/>
      <c r="H6" s="131"/>
      <c r="I6" s="131"/>
      <c r="J6" s="131"/>
    </row>
    <row r="7" spans="1:10" ht="9" customHeight="1" x14ac:dyDescent="0.2">
      <c r="A7" s="110"/>
      <c r="B7" s="129"/>
      <c r="C7" s="130"/>
      <c r="D7" s="131"/>
      <c r="E7" s="133"/>
      <c r="F7" s="110">
        <v>2026</v>
      </c>
      <c r="G7" s="110">
        <v>2027</v>
      </c>
      <c r="H7" s="110">
        <v>2028</v>
      </c>
      <c r="I7" s="110">
        <v>2029</v>
      </c>
      <c r="J7" s="110">
        <v>2030</v>
      </c>
    </row>
    <row r="8" spans="1:10" ht="12" customHeight="1" x14ac:dyDescent="0.2">
      <c r="A8" s="110"/>
      <c r="B8" s="129"/>
      <c r="C8" s="130"/>
      <c r="D8" s="131"/>
      <c r="E8" s="133"/>
      <c r="F8" s="110"/>
      <c r="G8" s="110"/>
      <c r="H8" s="110"/>
      <c r="I8" s="110"/>
      <c r="J8" s="110"/>
    </row>
    <row r="9" spans="1:10" x14ac:dyDescent="0.2">
      <c r="A9" s="90">
        <v>1</v>
      </c>
      <c r="B9" s="90">
        <v>2</v>
      </c>
      <c r="C9" s="90">
        <v>3</v>
      </c>
      <c r="D9" s="90">
        <v>4</v>
      </c>
      <c r="E9" s="90">
        <v>5</v>
      </c>
      <c r="F9" s="90">
        <v>6</v>
      </c>
      <c r="G9" s="90">
        <v>7</v>
      </c>
      <c r="H9" s="90">
        <v>8</v>
      </c>
      <c r="I9" s="90">
        <v>9</v>
      </c>
      <c r="J9" s="90">
        <v>10</v>
      </c>
    </row>
    <row r="10" spans="1:10" ht="36" customHeight="1" x14ac:dyDescent="0.2">
      <c r="A10" s="122" t="s">
        <v>96</v>
      </c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0" ht="18" customHeight="1" x14ac:dyDescent="0.2">
      <c r="A11" s="23" t="s">
        <v>52</v>
      </c>
      <c r="B11" s="119" t="s">
        <v>95</v>
      </c>
      <c r="C11" s="120"/>
      <c r="D11" s="120"/>
      <c r="E11" s="120"/>
      <c r="F11" s="120"/>
      <c r="G11" s="120"/>
      <c r="H11" s="120"/>
      <c r="I11" s="120"/>
      <c r="J11" s="121"/>
    </row>
    <row r="12" spans="1:10" ht="28.15" customHeight="1" x14ac:dyDescent="0.2">
      <c r="A12" s="91" t="s">
        <v>0</v>
      </c>
      <c r="B12" s="24" t="s">
        <v>4</v>
      </c>
      <c r="C12" s="68" t="s">
        <v>26</v>
      </c>
      <c r="D12" s="81" t="s">
        <v>22</v>
      </c>
      <c r="E12" s="82">
        <v>31</v>
      </c>
      <c r="F12" s="82">
        <v>195</v>
      </c>
      <c r="G12" s="82">
        <v>196</v>
      </c>
      <c r="H12" s="82">
        <v>64</v>
      </c>
      <c r="I12" s="82">
        <v>50</v>
      </c>
      <c r="J12" s="82">
        <v>50</v>
      </c>
    </row>
    <row r="13" spans="1:10" ht="18" customHeight="1" x14ac:dyDescent="0.2">
      <c r="A13" s="23" t="s">
        <v>53</v>
      </c>
      <c r="B13" s="119" t="s">
        <v>98</v>
      </c>
      <c r="C13" s="120"/>
      <c r="D13" s="120"/>
      <c r="E13" s="120"/>
      <c r="F13" s="120"/>
      <c r="G13" s="120"/>
      <c r="H13" s="120"/>
      <c r="I13" s="120"/>
      <c r="J13" s="121"/>
    </row>
    <row r="14" spans="1:10" ht="45.75" customHeight="1" x14ac:dyDescent="0.2">
      <c r="A14" s="91" t="s">
        <v>1</v>
      </c>
      <c r="B14" s="67" t="s">
        <v>44</v>
      </c>
      <c r="C14" s="68" t="s">
        <v>28</v>
      </c>
      <c r="D14" s="86" t="s">
        <v>29</v>
      </c>
      <c r="E14" s="81">
        <v>781</v>
      </c>
      <c r="F14" s="82">
        <v>976</v>
      </c>
      <c r="G14" s="82">
        <v>976</v>
      </c>
      <c r="H14" s="82">
        <v>976</v>
      </c>
      <c r="I14" s="82">
        <v>976</v>
      </c>
      <c r="J14" s="82">
        <v>976</v>
      </c>
    </row>
    <row r="15" spans="1:10" ht="79.5" customHeight="1" x14ac:dyDescent="0.2">
      <c r="A15" s="91" t="s">
        <v>88</v>
      </c>
      <c r="B15" s="87" t="s">
        <v>93</v>
      </c>
      <c r="C15" s="68" t="s">
        <v>83</v>
      </c>
      <c r="D15" s="86" t="s">
        <v>24</v>
      </c>
      <c r="E15" s="82" t="s">
        <v>23</v>
      </c>
      <c r="F15" s="82">
        <v>27</v>
      </c>
      <c r="G15" s="82">
        <v>27</v>
      </c>
      <c r="H15" s="82">
        <v>27</v>
      </c>
      <c r="I15" s="82">
        <v>27</v>
      </c>
      <c r="J15" s="82">
        <v>27</v>
      </c>
    </row>
    <row r="16" spans="1:10" ht="45" customHeight="1" x14ac:dyDescent="0.2">
      <c r="A16" s="125" t="s">
        <v>89</v>
      </c>
      <c r="B16" s="123" t="s">
        <v>94</v>
      </c>
      <c r="C16" s="68" t="s">
        <v>87</v>
      </c>
      <c r="D16" s="86" t="s">
        <v>25</v>
      </c>
      <c r="E16" s="81">
        <v>92.7</v>
      </c>
      <c r="F16" s="83" t="s">
        <v>79</v>
      </c>
      <c r="G16" s="83" t="s">
        <v>79</v>
      </c>
      <c r="H16" s="83" t="s">
        <v>79</v>
      </c>
      <c r="I16" s="83" t="s">
        <v>79</v>
      </c>
      <c r="J16" s="83" t="s">
        <v>79</v>
      </c>
    </row>
    <row r="17" spans="1:10" ht="45" customHeight="1" x14ac:dyDescent="0.2">
      <c r="A17" s="126"/>
      <c r="B17" s="124"/>
      <c r="C17" s="68" t="s">
        <v>82</v>
      </c>
      <c r="D17" s="86" t="s">
        <v>24</v>
      </c>
      <c r="E17" s="82" t="s">
        <v>23</v>
      </c>
      <c r="F17" s="82">
        <v>56</v>
      </c>
      <c r="G17" s="82">
        <v>56</v>
      </c>
      <c r="H17" s="82">
        <v>56</v>
      </c>
      <c r="I17" s="82">
        <v>56</v>
      </c>
      <c r="J17" s="82">
        <v>56</v>
      </c>
    </row>
    <row r="18" spans="1:10" ht="45" customHeight="1" x14ac:dyDescent="0.2">
      <c r="A18" s="125" t="s">
        <v>90</v>
      </c>
      <c r="B18" s="123" t="s">
        <v>85</v>
      </c>
      <c r="C18" s="68" t="s">
        <v>63</v>
      </c>
      <c r="D18" s="86" t="s">
        <v>62</v>
      </c>
      <c r="E18" s="84">
        <v>2861</v>
      </c>
      <c r="F18" s="82" t="s">
        <v>80</v>
      </c>
      <c r="G18" s="82" t="s">
        <v>80</v>
      </c>
      <c r="H18" s="82" t="s">
        <v>80</v>
      </c>
      <c r="I18" s="82" t="s">
        <v>80</v>
      </c>
      <c r="J18" s="82" t="s">
        <v>80</v>
      </c>
    </row>
    <row r="19" spans="1:10" ht="44.25" customHeight="1" x14ac:dyDescent="0.2">
      <c r="A19" s="126"/>
      <c r="B19" s="124"/>
      <c r="C19" s="68" t="s">
        <v>61</v>
      </c>
      <c r="D19" s="86" t="s">
        <v>60</v>
      </c>
      <c r="E19" s="84">
        <v>57988</v>
      </c>
      <c r="F19" s="82">
        <f>175181.82-63149.65-57028.17</f>
        <v>55004.000000000015</v>
      </c>
      <c r="G19" s="82">
        <f t="shared" ref="G19:J19" si="0">175181.82-63149.65-57028.17</f>
        <v>55004.000000000015</v>
      </c>
      <c r="H19" s="82">
        <f t="shared" si="0"/>
        <v>55004.000000000015</v>
      </c>
      <c r="I19" s="82">
        <f t="shared" si="0"/>
        <v>55004.000000000015</v>
      </c>
      <c r="J19" s="82">
        <f t="shared" si="0"/>
        <v>55004.000000000015</v>
      </c>
    </row>
    <row r="20" spans="1:10" ht="17.25" customHeight="1" x14ac:dyDescent="0.2">
      <c r="A20" s="23" t="s">
        <v>54</v>
      </c>
      <c r="B20" s="120" t="s">
        <v>97</v>
      </c>
      <c r="C20" s="120"/>
      <c r="D20" s="120"/>
      <c r="E20" s="120"/>
      <c r="F20" s="120"/>
      <c r="G20" s="120"/>
      <c r="H20" s="120"/>
      <c r="I20" s="120"/>
      <c r="J20" s="121"/>
    </row>
    <row r="21" spans="1:10" ht="42.75" customHeight="1" x14ac:dyDescent="0.2">
      <c r="A21" s="91" t="s">
        <v>2</v>
      </c>
      <c r="B21" s="85" t="s">
        <v>92</v>
      </c>
      <c r="C21" s="68" t="s">
        <v>81</v>
      </c>
      <c r="D21" s="86" t="s">
        <v>25</v>
      </c>
      <c r="E21" s="82" t="s">
        <v>23</v>
      </c>
      <c r="F21" s="82">
        <v>100</v>
      </c>
      <c r="G21" s="82">
        <v>100</v>
      </c>
      <c r="H21" s="82">
        <v>100</v>
      </c>
      <c r="I21" s="82" t="s">
        <v>23</v>
      </c>
      <c r="J21" s="82" t="s">
        <v>23</v>
      </c>
    </row>
    <row r="22" spans="1:10" x14ac:dyDescent="0.2">
      <c r="C22" s="17"/>
      <c r="D22" s="17"/>
      <c r="E22" s="17"/>
    </row>
  </sheetData>
  <mergeCells count="22"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B13:J13"/>
    <mergeCell ref="A10:J10"/>
    <mergeCell ref="B11:J11"/>
    <mergeCell ref="B20:J20"/>
    <mergeCell ref="B18:B19"/>
    <mergeCell ref="A18:A19"/>
    <mergeCell ref="B16:B17"/>
    <mergeCell ref="A16:A1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5" firstPageNumber="1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конеч.рез.</vt:lpstr>
      <vt:lpstr>1. Финансирование</vt:lpstr>
      <vt:lpstr>2. Показатели</vt:lpstr>
      <vt:lpstr>'1. Финансирование'!Заголовки_для_печати</vt:lpstr>
      <vt:lpstr>'2. Показатели'!Заголовки_для_печати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2025-10-09T06:22:42Z</cp:lastPrinted>
  <dcterms:created xsi:type="dcterms:W3CDTF">2014-07-04T09:02:24Z</dcterms:created>
  <dcterms:modified xsi:type="dcterms:W3CDTF">2025-10-09T06:22:46Z</dcterms:modified>
</cp:coreProperties>
</file>