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2"/>
  </bookViews>
  <sheets>
    <sheet name="конеч.рез." sheetId="9" state="hidden" r:id="rId1"/>
    <sheet name="1. Финансирование" sheetId="4" r:id="rId2"/>
    <sheet name="2. Показатели" sheetId="8" r:id="rId3"/>
  </sheets>
  <definedNames>
    <definedName name="_xlnm._FilterDatabase" localSheetId="1" hidden="1">'1.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0">конеч.рез.!$3:$5</definedName>
    <definedName name="_xlnm.Print_Area" localSheetId="1">'1. Финансирование'!$A$1:$AD$44</definedName>
    <definedName name="_xlnm.Print_Area" localSheetId="2">'2. Показатели'!$A$1:$J$48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AD41" i="4" l="1"/>
  <c r="Z41" i="4"/>
  <c r="U41" i="4"/>
  <c r="P41" i="4"/>
  <c r="K41" i="4"/>
  <c r="E41" i="4"/>
  <c r="F41" i="4"/>
  <c r="Y17" i="4"/>
  <c r="E17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E31" i="4"/>
  <c r="F31" i="4"/>
  <c r="G31" i="4"/>
  <c r="H31" i="4"/>
  <c r="I31" i="4"/>
  <c r="AC28" i="4"/>
  <c r="AB28" i="4"/>
  <c r="AA28" i="4"/>
  <c r="Z28" i="4"/>
  <c r="X28" i="4"/>
  <c r="W28" i="4"/>
  <c r="V28" i="4"/>
  <c r="U28" i="4"/>
  <c r="S28" i="4"/>
  <c r="R28" i="4"/>
  <c r="Q28" i="4"/>
  <c r="P28" i="4"/>
  <c r="N28" i="4"/>
  <c r="M28" i="4"/>
  <c r="L28" i="4"/>
  <c r="K28" i="4"/>
  <c r="F28" i="4"/>
  <c r="G28" i="4"/>
  <c r="H28" i="4"/>
  <c r="I28" i="4"/>
  <c r="AC17" i="4"/>
  <c r="AB17" i="4"/>
  <c r="AA17" i="4"/>
  <c r="Z17" i="4"/>
  <c r="X17" i="4"/>
  <c r="W17" i="4"/>
  <c r="V17" i="4"/>
  <c r="U17" i="4"/>
  <c r="S17" i="4"/>
  <c r="R17" i="4"/>
  <c r="Q17" i="4"/>
  <c r="P17" i="4"/>
  <c r="N17" i="4"/>
  <c r="M17" i="4"/>
  <c r="L17" i="4"/>
  <c r="K17" i="4"/>
  <c r="F17" i="4"/>
  <c r="G17" i="4"/>
  <c r="H17" i="4"/>
  <c r="I17" i="4"/>
  <c r="F14" i="4" l="1"/>
  <c r="Y27" i="4" l="1"/>
  <c r="T27" i="4"/>
  <c r="O27" i="4"/>
  <c r="J27" i="4"/>
  <c r="E27" i="4"/>
  <c r="AD27" i="4" l="1"/>
  <c r="Y26" i="4"/>
  <c r="T26" i="4"/>
  <c r="O26" i="4"/>
  <c r="J26" i="4"/>
  <c r="E26" i="4"/>
  <c r="AD26" i="4" s="1"/>
  <c r="Z30" i="4" l="1"/>
  <c r="U30" i="4"/>
  <c r="P30" i="4"/>
  <c r="K30" i="4"/>
  <c r="F30" i="4"/>
  <c r="E30" i="4" l="1"/>
  <c r="J30" i="4"/>
  <c r="O30" i="4"/>
  <c r="T30" i="4"/>
  <c r="Y30" i="4"/>
  <c r="AD30" i="4" l="1"/>
  <c r="P15" i="4"/>
  <c r="P14" i="4" l="1"/>
  <c r="O22" i="4" l="1"/>
  <c r="T22" i="4"/>
  <c r="Y22" i="4"/>
  <c r="O23" i="4"/>
  <c r="T23" i="4"/>
  <c r="Y23" i="4"/>
  <c r="E22" i="4"/>
  <c r="J22" i="4"/>
  <c r="E23" i="4"/>
  <c r="J23" i="4"/>
  <c r="J28" i="4" l="1"/>
  <c r="AD23" i="4"/>
  <c r="AD22" i="4"/>
  <c r="Y25" i="4"/>
  <c r="T25" i="4"/>
  <c r="O25" i="4"/>
  <c r="J25" i="4"/>
  <c r="E25" i="4"/>
  <c r="T24" i="4"/>
  <c r="Y24" i="4"/>
  <c r="O24" i="4"/>
  <c r="J24" i="4"/>
  <c r="E24" i="4"/>
  <c r="AD24" i="4" l="1"/>
  <c r="AD25" i="4"/>
  <c r="AE52" i="4" l="1"/>
  <c r="AG52" i="4"/>
  <c r="AF52" i="4"/>
  <c r="E20" i="4" l="1"/>
  <c r="Y16" i="4" l="1"/>
  <c r="T16" i="4"/>
  <c r="O16" i="4"/>
  <c r="J16" i="4"/>
  <c r="E16" i="4"/>
  <c r="Y14" i="4"/>
  <c r="T14" i="4"/>
  <c r="O14" i="4"/>
  <c r="J14" i="4"/>
  <c r="E14" i="4"/>
  <c r="AD14" i="4" l="1"/>
  <c r="AD16" i="4"/>
  <c r="E11" i="4"/>
  <c r="E12" i="4"/>
  <c r="E13" i="4"/>
  <c r="E15" i="4"/>
  <c r="E10" i="4"/>
  <c r="J11" i="4"/>
  <c r="J12" i="4"/>
  <c r="J13" i="4"/>
  <c r="J15" i="4"/>
  <c r="J10" i="4"/>
  <c r="O10" i="4"/>
  <c r="Y11" i="4"/>
  <c r="T11" i="4"/>
  <c r="O11" i="4"/>
  <c r="Y21" i="4"/>
  <c r="T21" i="4"/>
  <c r="O21" i="4"/>
  <c r="J21" i="4"/>
  <c r="E21" i="4"/>
  <c r="Y20" i="4"/>
  <c r="T20" i="4"/>
  <c r="O20" i="4"/>
  <c r="O28" i="4" s="1"/>
  <c r="J20" i="4"/>
  <c r="Y19" i="4"/>
  <c r="Y28" i="4" s="1"/>
  <c r="T19" i="4"/>
  <c r="O19" i="4"/>
  <c r="J19" i="4"/>
  <c r="E19" i="4"/>
  <c r="E28" i="4" s="1"/>
  <c r="Y15" i="4"/>
  <c r="T15" i="4"/>
  <c r="O15" i="4"/>
  <c r="Y13" i="4"/>
  <c r="T13" i="4"/>
  <c r="O13" i="4"/>
  <c r="Y12" i="4"/>
  <c r="T12" i="4"/>
  <c r="O12" i="4"/>
  <c r="Y10" i="4"/>
  <c r="T10" i="4"/>
  <c r="T17" i="4" l="1"/>
  <c r="T28" i="4"/>
  <c r="O17" i="4"/>
  <c r="J17" i="4"/>
  <c r="AD12" i="4"/>
  <c r="AD20" i="4"/>
  <c r="AD21" i="4"/>
  <c r="AD10" i="4"/>
  <c r="AD11" i="4"/>
  <c r="AD15" i="4"/>
  <c r="AD19" i="4"/>
  <c r="AD13" i="4"/>
  <c r="AD17" i="4" l="1"/>
  <c r="AD28" i="4"/>
  <c r="Q41" i="4"/>
  <c r="R41" i="4"/>
  <c r="S41" i="4"/>
  <c r="N41" i="4"/>
  <c r="G41" i="4"/>
  <c r="H41" i="4"/>
  <c r="I41" i="4"/>
  <c r="L41" i="4"/>
  <c r="M41" i="4"/>
  <c r="O41" i="4" l="1"/>
  <c r="I13" i="9" l="1"/>
  <c r="I9" i="9"/>
  <c r="H9" i="9" l="1"/>
  <c r="H10" i="9" l="1"/>
  <c r="G17" i="9" l="1"/>
  <c r="G15" i="9"/>
  <c r="H13" i="9" l="1"/>
  <c r="T41" i="4" l="1"/>
  <c r="G22" i="9" l="1"/>
  <c r="G13" i="9"/>
  <c r="G10" i="9"/>
  <c r="G9" i="9"/>
  <c r="H18" i="9" l="1"/>
  <c r="G18" i="9"/>
  <c r="H17" i="9"/>
  <c r="H16" i="9"/>
  <c r="G16" i="9"/>
  <c r="H15" i="9"/>
  <c r="AH52" i="4" l="1"/>
  <c r="F22" i="9" l="1"/>
  <c r="G11" i="9"/>
  <c r="Y41" i="4" l="1"/>
  <c r="F12" i="9" l="1"/>
  <c r="J41" i="4" l="1"/>
  <c r="AE41" i="4"/>
  <c r="AH53" i="4" l="1"/>
  <c r="AF41" i="4" l="1"/>
  <c r="AH41" i="4"/>
  <c r="AG41" i="4"/>
  <c r="AE53" i="4" l="1"/>
  <c r="AG53" i="4" l="1"/>
  <c r="AF53" i="4"/>
</calcChain>
</file>

<file path=xl/sharedStrings.xml><?xml version="1.0" encoding="utf-8"?>
<sst xmlns="http://schemas.openxmlformats.org/spreadsheetml/2006/main" count="623" uniqueCount="172">
  <si>
    <t>1.1.</t>
  </si>
  <si>
    <t>1.2.</t>
  </si>
  <si>
    <t>1.3.</t>
  </si>
  <si>
    <t>Департамент дорожного хозяйства и транспорта  администрации городского округа Тольятти</t>
  </si>
  <si>
    <t xml:space="preserve">Департамент дорожного хозяйства и транспорта  администрации городского округа Тольятти                           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</si>
  <si>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</si>
  <si>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</si>
  <si>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</si>
  <si>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</si>
  <si>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</si>
  <si>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</si>
  <si>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</si>
  <si>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</si>
  <si>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</si>
  <si>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Нанесение горизонтальной дорожной разметки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</si>
  <si>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</si>
  <si>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</si>
  <si>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</si>
  <si>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</si>
  <si>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</si>
  <si>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</si>
  <si>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</si>
  <si>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</si>
  <si>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</si>
  <si>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</si>
  <si>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Количество устроенных искусственных дорожных неровностей</t>
  </si>
  <si>
    <t>тыс.м.п.</t>
  </si>
  <si>
    <t>Количество обустроенных светофорных объектов</t>
  </si>
  <si>
    <t>ед.</t>
  </si>
  <si>
    <t xml:space="preserve">Уровень исполнения бюджетной сметы расходов учреждения </t>
  </si>
  <si>
    <t>%</t>
  </si>
  <si>
    <t>км</t>
  </si>
  <si>
    <t>Количество типов дорожной разметки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</si>
  <si>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</si>
  <si>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</si>
  <si>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</si>
  <si>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</si>
  <si>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</si>
  <si>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</si>
  <si>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</si>
  <si>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</si>
  <si>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</si>
  <si>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</si>
  <si>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</si>
  <si>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</si>
  <si>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</si>
  <si>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Протяженность установленных пешеходных ограждений</t>
  </si>
  <si>
    <t>Устройство технических средств организации дорожного движения</t>
  </si>
  <si>
    <t>Приобретение дорожных знаков (заготовок дорожных знаков)</t>
  </si>
  <si>
    <t>Количество приобретенных дорожных знаков (заготовок дорожных знаков)</t>
  </si>
  <si>
    <t>Количество установленных дорожных знаков</t>
  </si>
  <si>
    <t>Показатели конечного результата муниципальной программы</t>
  </si>
  <si>
    <t>Проектно-изыскательские работы по устройству линий наружного электроосвещения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</si>
  <si>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</si>
  <si>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</si>
  <si>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</si>
  <si>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</si>
  <si>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</si>
  <si>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работ по обеспечению безопасности участников дорожного движения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</si>
  <si>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</si>
  <si>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</si>
  <si>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</si>
  <si>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</si>
  <si>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</si>
  <si>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</si>
  <si>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</si>
  <si>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</si>
  <si>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Количество объектов, на которых установлены указатели</t>
  </si>
  <si>
    <t>Устройство тактильной плитки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</si>
  <si>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</si>
  <si>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</si>
  <si>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</si>
  <si>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</si>
  <si>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1.4.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</si>
  <si>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</si>
  <si>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</si>
  <si>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Количество проведенных акций</t>
  </si>
  <si>
    <t>Количество проведенных мероприятий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</si>
  <si>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</si>
  <si>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</si>
  <si>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</si>
  <si>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</si>
  <si>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</si>
  <si>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</si>
  <si>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</si>
  <si>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</si>
  <si>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</si>
  <si>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млн. пассажиро-километров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</si>
  <si>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</si>
  <si>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Доля выполненных работ по обеспечению безопасности участников дорожного движения</t>
  </si>
  <si>
    <t>Обеспеченность парка транспортом с низким (пониженным) уровнем пола МП "ТПАТП № 3" / АО ТПАТП № 3 (с 19.11.2024)</t>
  </si>
  <si>
    <t>Размещение на официальном сайте органов местного самоуправления информации о безопасном поведении на дороге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</si>
  <si>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</si>
  <si>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</si>
  <si>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</si>
  <si>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</si>
  <si>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</si>
  <si>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</si>
  <si>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</si>
  <si>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2026-2030</t>
  </si>
  <si>
    <t>Устройство искусственных дорожных неровностей</t>
  </si>
  <si>
    <t xml:space="preserve">МП "ТТУ",                        АО ТПАТП №3          (Департамент дорожного хозяйства и транспорта  администрации городского округа Тольятти)                                                    </t>
  </si>
  <si>
    <t>99,5 и более</t>
  </si>
  <si>
    <t>Организация и проведение тестирования учащихся 3, 7, 10 классов на знание правил дорожного движения</t>
  </si>
  <si>
    <t>Проведение акции "Безопасность на дорогах начинается с семьи"</t>
  </si>
  <si>
    <t>2026, 2028-2030</t>
  </si>
  <si>
    <t>2028-2030</t>
  </si>
  <si>
    <t>Замена павильонов остановок общественного транспорта</t>
  </si>
  <si>
    <t xml:space="preserve">Количество построенных пешеходных дорожек, тротуаров
</t>
  </si>
  <si>
    <t xml:space="preserve">Устройство линий наружного электроосвещения </t>
  </si>
  <si>
    <t>Проектно-изыскательские работы по устройству пешеходных дорожек</t>
  </si>
  <si>
    <t>2026, 2028</t>
  </si>
  <si>
    <t>2026-2027</t>
  </si>
  <si>
    <t xml:space="preserve">Количество устроенных линий наружного электроосвещения 
</t>
  </si>
  <si>
    <t xml:space="preserve">ИТОГО ПО МУНИЦИПАЛЬНОЙ ПРОГРАММЕ                                                  </t>
  </si>
  <si>
    <t xml:space="preserve">Количество разработанной проектно-сметной документации </t>
  </si>
  <si>
    <t>Разработка проекта организации дорожного движения</t>
  </si>
  <si>
    <t>Количество разработанных проектов</t>
  </si>
  <si>
    <t xml:space="preserve">Количество  замененных павильонов </t>
  </si>
  <si>
    <t xml:space="preserve">Количество разработанной проектно-сметной документации 
</t>
  </si>
  <si>
    <t>Выполнение проектно-изыскательских работ по устройству рамной П-образной опоры (РМП)</t>
  </si>
  <si>
    <t xml:space="preserve">Устройство рамной П-образной опоры (РМП)
</t>
  </si>
  <si>
    <t xml:space="preserve">Количество объектов, на которых установлены РМП
</t>
  </si>
  <si>
    <t>2028</t>
  </si>
  <si>
    <t>Департамент общественной безопасности и противодействия коррупции администрации городского округа Тольятти</t>
  </si>
  <si>
    <t xml:space="preserve"> Устройство пешеходных дорожек, тротуаров, подходов к кнопкам вызова пешеходной фазы</t>
  </si>
  <si>
    <t>Количество светофорных объектов на которых  устроены подходы в твердом порытии</t>
  </si>
  <si>
    <t>Соответствие нанесенной дорожной разметки утвержденной дислокации горизонтальной дорожной разметки</t>
  </si>
  <si>
    <t>Задача 4 программы: формирование законопослушного поведения участников дорожного движения</t>
  </si>
  <si>
    <t>Задача 3 программы : обеспечение деятельности муниципального казенного учреждения «Центр организации дорожного движения городского округа Тольятти»</t>
  </si>
  <si>
    <t>Задача 2 программы: оптимизация режимов движения на участках улично-дорожной сети с использованием современных схем организации дорожного движения, технических средств организации дорожного движения и автоматизированных систем управления дорожным движением</t>
  </si>
  <si>
    <t>Задача 1 программы: проведение организационных и инженерных мероприятий, направленных на ликвидацию и предупреждение причин возникновения дорожно-транспортных происшествий</t>
  </si>
  <si>
    <t>Цель программы: повышение безопасности дорожного движения, сохранение жизни, здоровья и имущества населения</t>
  </si>
  <si>
    <t>1.</t>
  </si>
  <si>
    <t>1.5.</t>
  </si>
  <si>
    <t>1.6.</t>
  </si>
  <si>
    <t>1.7.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</si>
  <si>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</si>
  <si>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</si>
  <si>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</si>
  <si>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</si>
  <si>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</si>
  <si>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</si>
  <si>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</si>
  <si>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</si>
  <si>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</si>
  <si>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3.1.</t>
  </si>
  <si>
    <t>4.</t>
  </si>
  <si>
    <t>4.1.</t>
  </si>
  <si>
    <t>4.2.</t>
  </si>
  <si>
    <t>4.3.</t>
  </si>
  <si>
    <t>4.4.</t>
  </si>
  <si>
    <t>4.5.</t>
  </si>
  <si>
    <t>4.6.</t>
  </si>
  <si>
    <t>4.7.</t>
  </si>
  <si>
    <r>
      <t xml:space="preserve">Обеспечение деятельности МКУ "ЦОДД  ГОТ"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(ГП "Развитие транспортной системы Самарской области") </t>
    </r>
  </si>
  <si>
    <r>
      <t xml:space="preserve">Обеспечение деятельности МКУ "ЦОДД  ГОТ"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</si>
  <si>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Количество функционирующих интеллектуальных транспортных систем в г.о.Тольятти</t>
  </si>
  <si>
    <t xml:space="preserve">Приложение № 2
к муниципальной программе
"Безопасность дорожного движения в городском округе Тольятти                                        на 2026 - 2030 годы"
</t>
  </si>
  <si>
    <t xml:space="preserve">ПОКАЗАТЕЛИ (ИНДИКАТОРЫ)
мероприятий муниципальной программы "Безопасность дорожного движения в городском округе Тольятти на 2026 - 2030 годы" 
</t>
  </si>
  <si>
    <t xml:space="preserve">Приложение № 1
к муниципальной программе
"Безопасность дорожного движения в городском округе Тольятти                    на 2026 - 2030 годы"
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</si>
  <si>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"Безопасность дорожного движения в городском округе Тольятти на 2026 - 2030 годы" </t>
  </si>
  <si>
    <t>2.8.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</si>
  <si>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</si>
  <si>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</si>
  <si>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2.9.</t>
  </si>
  <si>
    <t>Строительный контроль и авторский  надзор по устройству парковочных площадок, карманов и стоянок</t>
  </si>
  <si>
    <t xml:space="preserve">Количество разработанной документации </t>
  </si>
  <si>
    <t>Итого по задаче 1</t>
  </si>
  <si>
    <t>Итого по задаче 2</t>
  </si>
  <si>
    <t>Итого по задаче 3</t>
  </si>
  <si>
    <t>Итого по задаче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</si>
</sst>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.0_р_."/>
    <numFmt numFmtId="167" formatCode="#,##0_р_."/>
    <numFmt numFmtId="168" formatCode="#,##0.00_р_."/>
    <numFmt numFmtId="169" formatCode="#,##0.000_р_."/>
    <numFmt numFmtId="170" formatCode="0.00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5" fillId="0" borderId="0"/>
    <xf numFmtId="0" fontId="15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2" fillId="0" borderId="0" xfId="0" applyFont="1" applyAlignment="1">
      <alignment wrapText="1"/>
    </xf>
    <xf numFmtId="0" fontId="0" fillId="0" borderId="6" xfId="0" applyBorder="1"/>
    <xf numFmtId="0" fontId="0" fillId="2" borderId="0" xfId="0" applyFill="1"/>
    <xf numFmtId="0" fontId="2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1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0" fillId="2" borderId="6" xfId="0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2" fillId="2" borderId="0" xfId="0" applyFont="1" applyFill="1"/>
    <xf numFmtId="0" fontId="21" fillId="2" borderId="0" xfId="0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 vertical="center" wrapText="1"/>
    </xf>
    <xf numFmtId="0" fontId="13" fillId="2" borderId="0" xfId="0" applyFont="1" applyFill="1"/>
    <xf numFmtId="3" fontId="16" fillId="2" borderId="1" xfId="0" applyNumberFormat="1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vertical="center"/>
    </xf>
    <xf numFmtId="0" fontId="0" fillId="2" borderId="0" xfId="0" applyFill="1" applyBorder="1"/>
    <xf numFmtId="165" fontId="13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vertical="top" wrapText="1"/>
    </xf>
    <xf numFmtId="167" fontId="28" fillId="2" borderId="1" xfId="0" applyNumberFormat="1" applyFont="1" applyFill="1" applyBorder="1" applyAlignment="1">
      <alignment horizontal="center" vertical="top" wrapText="1"/>
    </xf>
    <xf numFmtId="3" fontId="29" fillId="2" borderId="1" xfId="0" applyNumberFormat="1" applyFont="1" applyFill="1" applyBorder="1" applyAlignment="1">
      <alignment horizontal="center" vertical="top"/>
    </xf>
    <xf numFmtId="3" fontId="30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49" fontId="28" fillId="2" borderId="1" xfId="0" applyNumberFormat="1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166" fontId="22" fillId="2" borderId="1" xfId="0" applyNumberFormat="1" applyFont="1" applyFill="1" applyBorder="1" applyAlignment="1">
      <alignment horizontal="center" vertical="top" wrapText="1"/>
    </xf>
    <xf numFmtId="167" fontId="16" fillId="2" borderId="1" xfId="0" applyNumberFormat="1" applyFont="1" applyFill="1" applyBorder="1" applyAlignment="1">
      <alignment horizontal="center" vertical="top"/>
    </xf>
    <xf numFmtId="3" fontId="23" fillId="2" borderId="1" xfId="0" applyNumberFormat="1" applyFont="1" applyFill="1" applyBorder="1" applyAlignment="1">
      <alignment horizontal="center" vertical="top"/>
    </xf>
    <xf numFmtId="3" fontId="16" fillId="2" borderId="1" xfId="0" applyNumberFormat="1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4" fillId="2" borderId="0" xfId="0" applyFont="1" applyFill="1"/>
    <xf numFmtId="0" fontId="26" fillId="2" borderId="1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167" fontId="6" fillId="2" borderId="4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167" fontId="26" fillId="2" borderId="1" xfId="0" applyNumberFormat="1" applyFont="1" applyFill="1" applyBorder="1" applyAlignment="1">
      <alignment horizontal="center" vertical="top" wrapText="1"/>
    </xf>
    <xf numFmtId="170" fontId="6" fillId="2" borderId="1" xfId="0" applyNumberFormat="1" applyFont="1" applyFill="1" applyBorder="1" applyAlignment="1">
      <alignment horizontal="center" vertical="top"/>
    </xf>
    <xf numFmtId="169" fontId="6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68" fontId="6" fillId="2" borderId="4" xfId="0" applyNumberFormat="1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17" fillId="2" borderId="0" xfId="0" applyFont="1" applyFill="1"/>
    <xf numFmtId="0" fontId="13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6" fillId="2" borderId="3" xfId="0" applyFont="1" applyFill="1" applyBorder="1"/>
    <xf numFmtId="0" fontId="7" fillId="2" borderId="3" xfId="0" applyFont="1" applyFill="1" applyBorder="1"/>
    <xf numFmtId="0" fontId="11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top" wrapText="1"/>
    </xf>
    <xf numFmtId="0" fontId="13" fillId="2" borderId="7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26" fillId="2" borderId="5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1"/>
    <cellStyle name="Обычный 2 2" xfId="5"/>
    <cellStyle name="Обычный 2 3" xfId="6"/>
    <cellStyle name="Обычный 2 4" xfId="9"/>
    <cellStyle name="Обычный 2 4 2" xfId="13"/>
    <cellStyle name="Обычный 2 5" xfId="11"/>
    <cellStyle name="Обычный 3" xfId="2"/>
    <cellStyle name="Обычный 3 2" xfId="10"/>
    <cellStyle name="Обычный 3 2 2" xfId="14"/>
    <cellStyle name="Обычный 3 3" xfId="12"/>
    <cellStyle name="Обычный 4" xfId="3"/>
    <cellStyle name="Финансовый 2" xfId="4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3"/>
      <c r="B1" s="3"/>
      <c r="C1" s="3"/>
      <c r="D1" s="3"/>
      <c r="E1" s="109" t="s">
        <v>66</v>
      </c>
      <c r="F1" s="109"/>
      <c r="G1" s="109"/>
      <c r="H1" s="109"/>
      <c r="I1" s="109"/>
      <c r="J1" s="1"/>
      <c r="K1" s="1"/>
    </row>
    <row r="2" spans="1:11" ht="40.15" customHeight="1" x14ac:dyDescent="0.2">
      <c r="A2" s="108" t="s">
        <v>51</v>
      </c>
      <c r="B2" s="108"/>
      <c r="C2" s="108"/>
      <c r="D2" s="108"/>
      <c r="E2" s="108"/>
      <c r="F2" s="108"/>
      <c r="G2" s="108"/>
      <c r="H2" s="108"/>
      <c r="I2" s="108"/>
    </row>
    <row r="3" spans="1:11" ht="31.5" customHeight="1" x14ac:dyDescent="0.2">
      <c r="A3" s="115" t="s">
        <v>11</v>
      </c>
      <c r="B3" s="115" t="s">
        <v>36</v>
      </c>
      <c r="C3" s="115" t="s">
        <v>37</v>
      </c>
      <c r="D3" s="115" t="s">
        <v>21</v>
      </c>
      <c r="E3" s="115" t="s">
        <v>38</v>
      </c>
      <c r="F3" s="115"/>
      <c r="G3" s="115"/>
      <c r="H3" s="115"/>
      <c r="I3" s="115"/>
    </row>
    <row r="4" spans="1:11" ht="27" customHeight="1" x14ac:dyDescent="0.2">
      <c r="A4" s="115"/>
      <c r="B4" s="115"/>
      <c r="C4" s="115"/>
      <c r="D4" s="115"/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</row>
    <row r="5" spans="1:11" ht="15" x14ac:dyDescent="0.2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</row>
    <row r="6" spans="1:11" ht="61.5" customHeight="1" x14ac:dyDescent="0.2">
      <c r="A6" s="18">
        <v>1</v>
      </c>
      <c r="B6" s="10" t="s">
        <v>44</v>
      </c>
      <c r="C6" s="18" t="s">
        <v>30</v>
      </c>
      <c r="D6" s="18">
        <v>2.5</v>
      </c>
      <c r="E6" s="18">
        <v>2.4500000000000002</v>
      </c>
      <c r="F6" s="20">
        <v>2.4</v>
      </c>
      <c r="G6" s="20">
        <v>2.35</v>
      </c>
      <c r="H6" s="20" t="s">
        <v>24</v>
      </c>
      <c r="I6" s="18" t="s">
        <v>24</v>
      </c>
    </row>
    <row r="7" spans="1:11" ht="45" customHeight="1" x14ac:dyDescent="0.2">
      <c r="A7" s="18">
        <v>2</v>
      </c>
      <c r="B7" s="10" t="s">
        <v>45</v>
      </c>
      <c r="C7" s="18" t="s">
        <v>33</v>
      </c>
      <c r="D7" s="18">
        <v>789</v>
      </c>
      <c r="E7" s="18">
        <v>788</v>
      </c>
      <c r="F7" s="18">
        <v>785</v>
      </c>
      <c r="G7" s="18">
        <v>780</v>
      </c>
      <c r="H7" s="18">
        <v>775</v>
      </c>
      <c r="I7" s="18">
        <v>770</v>
      </c>
    </row>
    <row r="8" spans="1:11" ht="48" customHeight="1" x14ac:dyDescent="0.2">
      <c r="A8" s="18">
        <v>3</v>
      </c>
      <c r="B8" s="10" t="s">
        <v>84</v>
      </c>
      <c r="C8" s="18" t="s">
        <v>30</v>
      </c>
      <c r="D8" s="18" t="s">
        <v>24</v>
      </c>
      <c r="E8" s="18" t="s">
        <v>24</v>
      </c>
      <c r="F8" s="18" t="s">
        <v>24</v>
      </c>
      <c r="G8" s="18" t="s">
        <v>24</v>
      </c>
      <c r="H8" s="18">
        <v>100</v>
      </c>
      <c r="I8" s="18">
        <v>100</v>
      </c>
    </row>
    <row r="9" spans="1:11" ht="86.25" customHeight="1" x14ac:dyDescent="0.2">
      <c r="A9" s="18">
        <v>4</v>
      </c>
      <c r="B9" s="10" t="s">
        <v>54</v>
      </c>
      <c r="C9" s="18" t="s">
        <v>31</v>
      </c>
      <c r="D9" s="18">
        <v>711.9</v>
      </c>
      <c r="E9" s="19">
        <v>730.5</v>
      </c>
      <c r="F9" s="21">
        <v>755.75</v>
      </c>
      <c r="G9" s="21">
        <f>763.95-3.61+3.44-3.11</f>
        <v>760.67000000000007</v>
      </c>
      <c r="H9" s="21">
        <f>810.3-44.18-1.53+4.25+11.33-7.64</f>
        <v>772.53000000000009</v>
      </c>
      <c r="I9" s="36">
        <f>798.27</f>
        <v>798.27</v>
      </c>
    </row>
    <row r="10" spans="1:11" ht="98.25" customHeight="1" x14ac:dyDescent="0.2">
      <c r="A10" s="18">
        <v>5</v>
      </c>
      <c r="B10" s="10" t="s">
        <v>55</v>
      </c>
      <c r="C10" s="18" t="s">
        <v>30</v>
      </c>
      <c r="D10" s="18" t="s">
        <v>24</v>
      </c>
      <c r="E10" s="20">
        <v>0.35</v>
      </c>
      <c r="F10" s="21">
        <v>0.02</v>
      </c>
      <c r="G10" s="21">
        <f>0+0.19-0.17</f>
        <v>1.999999999999999E-2</v>
      </c>
      <c r="H10" s="21">
        <f>0.18-0.07</f>
        <v>0.10999999999999999</v>
      </c>
      <c r="I10" s="39" t="s">
        <v>24</v>
      </c>
    </row>
    <row r="11" spans="1:11" ht="112.5" customHeight="1" x14ac:dyDescent="0.2">
      <c r="A11" s="18">
        <v>6</v>
      </c>
      <c r="B11" s="10" t="s">
        <v>56</v>
      </c>
      <c r="C11" s="18" t="s">
        <v>30</v>
      </c>
      <c r="D11" s="18" t="s">
        <v>24</v>
      </c>
      <c r="E11" s="20">
        <v>0.1</v>
      </c>
      <c r="F11" s="21">
        <v>0.05</v>
      </c>
      <c r="G11" s="21">
        <f>100/868.09*1.96</f>
        <v>0.22578304092893592</v>
      </c>
      <c r="H11" s="18" t="s">
        <v>24</v>
      </c>
      <c r="I11" s="18" t="s">
        <v>24</v>
      </c>
    </row>
    <row r="12" spans="1:11" ht="112.5" customHeight="1" x14ac:dyDescent="0.2">
      <c r="A12" s="18">
        <v>7</v>
      </c>
      <c r="B12" s="10" t="s">
        <v>57</v>
      </c>
      <c r="C12" s="18" t="s">
        <v>30</v>
      </c>
      <c r="D12" s="18" t="s">
        <v>24</v>
      </c>
      <c r="E12" s="20">
        <v>0.05</v>
      </c>
      <c r="F12" s="21">
        <f>1.41-0.92</f>
        <v>0.48999999999999988</v>
      </c>
      <c r="G12" s="21" t="s">
        <v>24</v>
      </c>
      <c r="H12" s="20">
        <v>0.49</v>
      </c>
      <c r="I12" s="38">
        <v>0.49</v>
      </c>
    </row>
    <row r="13" spans="1:11" ht="146.25" customHeight="1" x14ac:dyDescent="0.2">
      <c r="A13" s="18">
        <v>8</v>
      </c>
      <c r="B13" s="10" t="s">
        <v>34</v>
      </c>
      <c r="C13" s="18" t="s">
        <v>30</v>
      </c>
      <c r="D13" s="18">
        <v>43.8</v>
      </c>
      <c r="E13" s="18">
        <v>3</v>
      </c>
      <c r="F13" s="22">
        <v>0.61</v>
      </c>
      <c r="G13" s="22">
        <f>2.34-0.17-0.18</f>
        <v>1.99</v>
      </c>
      <c r="H13" s="18">
        <f>2.16-0.29-0.12</f>
        <v>1.75</v>
      </c>
      <c r="I13" s="36">
        <f>0.78</f>
        <v>0.78</v>
      </c>
    </row>
    <row r="14" spans="1:11" ht="36" customHeight="1" x14ac:dyDescent="0.2">
      <c r="A14" s="18">
        <v>9</v>
      </c>
      <c r="B14" s="10" t="s">
        <v>35</v>
      </c>
      <c r="C14" s="18" t="s">
        <v>30</v>
      </c>
      <c r="D14" s="18">
        <v>40</v>
      </c>
      <c r="E14" s="18">
        <v>45</v>
      </c>
      <c r="F14" s="18">
        <v>49</v>
      </c>
      <c r="G14" s="18">
        <v>50</v>
      </c>
      <c r="H14" s="18">
        <v>55</v>
      </c>
      <c r="I14" s="18">
        <v>60</v>
      </c>
    </row>
    <row r="15" spans="1:11" ht="48.75" customHeight="1" x14ac:dyDescent="0.2">
      <c r="A15" s="18">
        <v>10</v>
      </c>
      <c r="B15" s="10" t="s">
        <v>40</v>
      </c>
      <c r="C15" s="18" t="s">
        <v>30</v>
      </c>
      <c r="D15" s="18">
        <v>20.5</v>
      </c>
      <c r="E15" s="18">
        <v>38.700000000000003</v>
      </c>
      <c r="F15" s="18">
        <v>18.8</v>
      </c>
      <c r="G15" s="18">
        <f>24.2+4.7-3.6</f>
        <v>25.299999999999997</v>
      </c>
      <c r="H15" s="18">
        <f>24.2+4.7</f>
        <v>28.9</v>
      </c>
      <c r="I15" s="36">
        <v>38.200000000000003</v>
      </c>
    </row>
    <row r="16" spans="1:11" ht="41.25" customHeight="1" x14ac:dyDescent="0.2">
      <c r="A16" s="18">
        <v>11</v>
      </c>
      <c r="B16" s="10" t="s">
        <v>41</v>
      </c>
      <c r="C16" s="18" t="s">
        <v>30</v>
      </c>
      <c r="D16" s="18">
        <v>77.5</v>
      </c>
      <c r="E16" s="18">
        <v>50.6</v>
      </c>
      <c r="F16" s="18">
        <v>54.8</v>
      </c>
      <c r="G16" s="18">
        <f>54.8+2.6</f>
        <v>57.4</v>
      </c>
      <c r="H16" s="18">
        <f>54.8+2.6</f>
        <v>57.4</v>
      </c>
      <c r="I16" s="36">
        <v>13.7</v>
      </c>
    </row>
    <row r="17" spans="1:9" ht="59.25" customHeight="1" x14ac:dyDescent="0.2">
      <c r="A17" s="18">
        <v>12</v>
      </c>
      <c r="B17" s="10" t="s">
        <v>90</v>
      </c>
      <c r="C17" s="18" t="s">
        <v>30</v>
      </c>
      <c r="D17" s="18">
        <v>90.1</v>
      </c>
      <c r="E17" s="19">
        <v>94</v>
      </c>
      <c r="F17" s="19">
        <v>95.1</v>
      </c>
      <c r="G17" s="19">
        <f>95.4+0.4-0.2</f>
        <v>95.600000000000009</v>
      </c>
      <c r="H17" s="19">
        <f>95.4+0.4</f>
        <v>95.800000000000011</v>
      </c>
      <c r="I17" s="35">
        <v>96.9</v>
      </c>
    </row>
    <row r="18" spans="1:9" ht="42" customHeight="1" x14ac:dyDescent="0.2">
      <c r="A18" s="18">
        <v>13</v>
      </c>
      <c r="B18" s="10" t="s">
        <v>42</v>
      </c>
      <c r="C18" s="18" t="s">
        <v>30</v>
      </c>
      <c r="D18" s="18">
        <v>81.3</v>
      </c>
      <c r="E18" s="18">
        <v>82.3</v>
      </c>
      <c r="F18" s="19">
        <v>89</v>
      </c>
      <c r="G18" s="19">
        <f>89+2.2</f>
        <v>91.2</v>
      </c>
      <c r="H18" s="19">
        <f>89+2.2</f>
        <v>91.2</v>
      </c>
      <c r="I18" s="37">
        <v>98</v>
      </c>
    </row>
    <row r="19" spans="1:9" ht="13.5" x14ac:dyDescent="0.25">
      <c r="A19" s="113" t="s">
        <v>60</v>
      </c>
      <c r="B19" s="114"/>
      <c r="C19" s="114"/>
      <c r="D19" s="114"/>
      <c r="E19" s="114"/>
      <c r="F19" s="114"/>
      <c r="G19" s="114"/>
      <c r="H19" s="114"/>
      <c r="I19" s="114"/>
    </row>
    <row r="20" spans="1:9" ht="39.75" customHeight="1" x14ac:dyDescent="0.2">
      <c r="A20" s="18">
        <v>14</v>
      </c>
      <c r="B20" s="16" t="s">
        <v>39</v>
      </c>
      <c r="C20" s="18" t="s">
        <v>87</v>
      </c>
      <c r="D20" s="19">
        <v>1115.1470999999999</v>
      </c>
      <c r="E20" s="18">
        <v>1115.5</v>
      </c>
      <c r="F20" s="19">
        <v>1115.75</v>
      </c>
      <c r="G20" s="19">
        <v>1116</v>
      </c>
      <c r="H20" s="19">
        <v>1116.25</v>
      </c>
      <c r="I20" s="18">
        <v>1116.5</v>
      </c>
    </row>
    <row r="21" spans="1:9" ht="29.25" customHeight="1" x14ac:dyDescent="0.25">
      <c r="A21" s="110" t="s">
        <v>59</v>
      </c>
      <c r="B21" s="111"/>
      <c r="C21" s="111"/>
      <c r="D21" s="111"/>
      <c r="E21" s="111"/>
      <c r="F21" s="111"/>
      <c r="G21" s="111"/>
      <c r="H21" s="111"/>
      <c r="I21" s="112"/>
    </row>
    <row r="22" spans="1:9" ht="49.5" customHeight="1" x14ac:dyDescent="0.2">
      <c r="A22" s="18">
        <v>15</v>
      </c>
      <c r="B22" s="10" t="s">
        <v>43</v>
      </c>
      <c r="C22" s="18" t="s">
        <v>30</v>
      </c>
      <c r="D22" s="19" t="s">
        <v>24</v>
      </c>
      <c r="E22" s="19">
        <v>74.66</v>
      </c>
      <c r="F22" s="19">
        <f>80.1+0.6</f>
        <v>80.699999999999989</v>
      </c>
      <c r="G22" s="39">
        <f>84.14+0.22-0.22</f>
        <v>84.14</v>
      </c>
      <c r="H22" s="19">
        <v>92.3</v>
      </c>
      <c r="I22" s="19">
        <v>87</v>
      </c>
    </row>
    <row r="23" spans="1:9" ht="55.5" customHeight="1" x14ac:dyDescent="0.2">
      <c r="A23" s="18">
        <v>16</v>
      </c>
      <c r="B23" s="10" t="s">
        <v>71</v>
      </c>
      <c r="C23" s="18" t="s">
        <v>30</v>
      </c>
      <c r="D23" s="18" t="s">
        <v>24</v>
      </c>
      <c r="E23" s="40">
        <v>10</v>
      </c>
      <c r="F23" s="40">
        <v>20</v>
      </c>
      <c r="G23" s="40">
        <v>30</v>
      </c>
      <c r="H23" s="40">
        <v>100</v>
      </c>
      <c r="I23" s="40" t="s">
        <v>24</v>
      </c>
    </row>
    <row r="24" spans="1:9" ht="49.5" customHeight="1" x14ac:dyDescent="0.2">
      <c r="A24" s="18">
        <v>17</v>
      </c>
      <c r="B24" s="10" t="s">
        <v>53</v>
      </c>
      <c r="C24" s="18" t="s">
        <v>30</v>
      </c>
      <c r="D24" s="18" t="s">
        <v>24</v>
      </c>
      <c r="E24" s="40">
        <v>62</v>
      </c>
      <c r="F24" s="40">
        <v>64</v>
      </c>
      <c r="G24" s="40">
        <v>66</v>
      </c>
      <c r="H24" s="40">
        <v>100</v>
      </c>
      <c r="I24" s="40" t="s">
        <v>24</v>
      </c>
    </row>
    <row r="25" spans="1:9" ht="46.5" customHeight="1" x14ac:dyDescent="0.2">
      <c r="A25" s="18">
        <v>18</v>
      </c>
      <c r="B25" s="10" t="s">
        <v>72</v>
      </c>
      <c r="C25" s="18" t="s">
        <v>30</v>
      </c>
      <c r="D25" s="18" t="s">
        <v>24</v>
      </c>
      <c r="E25" s="40" t="s">
        <v>24</v>
      </c>
      <c r="F25" s="40" t="s">
        <v>24</v>
      </c>
      <c r="G25" s="40" t="s">
        <v>24</v>
      </c>
      <c r="H25" s="40">
        <v>2.67</v>
      </c>
      <c r="I25" s="40" t="s">
        <v>24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5"/>
  <sheetViews>
    <sheetView view="pageBreakPreview" topLeftCell="A33" zoomScale="40" zoomScaleNormal="100" zoomScaleSheetLayoutView="40" workbookViewId="0">
      <selection activeCell="M34" sqref="M34"/>
    </sheetView>
  </sheetViews>
  <sheetFormatPr defaultColWidth="9.140625" defaultRowHeight="42" customHeight="1" outlineLevelRow="1" x14ac:dyDescent="0.2"/>
  <cols>
    <col min="1" max="1" width="8.140625" style="3" customWidth="1"/>
    <col min="2" max="2" width="23.85546875" style="104" customWidth="1"/>
    <col min="3" max="3" width="19.7109375" style="97" customWidth="1"/>
    <col min="4" max="4" width="10.28515625" style="3" customWidth="1"/>
    <col min="5" max="5" width="14.140625" style="5" customWidth="1"/>
    <col min="6" max="6" width="12.85546875" style="3" customWidth="1"/>
    <col min="7" max="7" width="13.85546875" style="3" customWidth="1"/>
    <col min="8" max="8" width="9.28515625" style="3" customWidth="1"/>
    <col min="9" max="9" width="8.85546875" style="3" customWidth="1"/>
    <col min="10" max="10" width="15" style="5" customWidth="1"/>
    <col min="11" max="11" width="13.7109375" style="3" customWidth="1"/>
    <col min="12" max="12" width="13" style="3" customWidth="1"/>
    <col min="13" max="13" width="9.140625" style="3" customWidth="1"/>
    <col min="14" max="14" width="8.42578125" style="3" customWidth="1"/>
    <col min="15" max="15" width="13.85546875" style="5" customWidth="1"/>
    <col min="16" max="16" width="14.28515625" style="3" customWidth="1"/>
    <col min="17" max="17" width="13.7109375" style="3" customWidth="1"/>
    <col min="18" max="18" width="8.5703125" style="3" customWidth="1"/>
    <col min="19" max="19" width="8.42578125" style="3" customWidth="1"/>
    <col min="20" max="20" width="14.42578125" style="5" customWidth="1"/>
    <col min="21" max="21" width="14.42578125" style="3" customWidth="1"/>
    <col min="22" max="22" width="16" style="3" customWidth="1"/>
    <col min="23" max="23" width="8.5703125" style="3" customWidth="1"/>
    <col min="24" max="24" width="8.42578125" style="3" customWidth="1"/>
    <col min="25" max="25" width="13.85546875" style="5" customWidth="1"/>
    <col min="26" max="26" width="13.140625" style="3" customWidth="1"/>
    <col min="27" max="27" width="13.85546875" style="3" customWidth="1"/>
    <col min="28" max="28" width="8.5703125" style="3" customWidth="1"/>
    <col min="29" max="29" width="7.7109375" style="3" customWidth="1"/>
    <col min="30" max="30" width="15.7109375" style="73" customWidth="1"/>
    <col min="31" max="31" width="16.42578125" style="3" bestFit="1" customWidth="1"/>
    <col min="32" max="32" width="22.28515625" style="3" customWidth="1"/>
    <col min="33" max="33" width="16.28515625" style="3" customWidth="1"/>
    <col min="34" max="34" width="14.7109375" style="3" bestFit="1" customWidth="1"/>
    <col min="35" max="16384" width="9.140625" style="3"/>
  </cols>
  <sheetData>
    <row r="1" spans="1:34" s="6" customFormat="1" ht="82.9" customHeight="1" x14ac:dyDescent="0.25">
      <c r="A1" s="23"/>
      <c r="B1" s="29"/>
      <c r="C1" s="30"/>
      <c r="D1" s="31"/>
      <c r="E1" s="24"/>
      <c r="J1" s="25"/>
      <c r="K1" s="7"/>
      <c r="L1" s="7"/>
      <c r="M1" s="7"/>
      <c r="N1" s="7"/>
      <c r="O1" s="3"/>
      <c r="P1" s="3"/>
      <c r="Q1" s="26"/>
      <c r="R1" s="3"/>
      <c r="S1" s="3"/>
      <c r="T1" s="3"/>
      <c r="U1" s="3"/>
      <c r="V1" s="3"/>
      <c r="W1" s="3"/>
      <c r="X1" s="3"/>
      <c r="Y1" s="5"/>
      <c r="Z1" s="3"/>
      <c r="AA1" s="125"/>
      <c r="AB1" s="125"/>
      <c r="AC1" s="125"/>
      <c r="AD1" s="125"/>
    </row>
    <row r="2" spans="1:34" s="6" customFormat="1" ht="138" customHeight="1" x14ac:dyDescent="0.25">
      <c r="A2" s="23"/>
      <c r="B2" s="29"/>
      <c r="C2" s="30"/>
      <c r="D2" s="31"/>
      <c r="E2" s="42"/>
      <c r="F2" s="28"/>
      <c r="G2" s="28"/>
      <c r="H2" s="28"/>
      <c r="I2" s="28"/>
      <c r="J2" s="88"/>
      <c r="K2" s="43"/>
      <c r="L2" s="43"/>
      <c r="M2" s="43"/>
      <c r="N2" s="43"/>
      <c r="O2" s="44"/>
      <c r="P2" s="44"/>
      <c r="Q2" s="45"/>
      <c r="R2" s="44"/>
      <c r="S2" s="44"/>
      <c r="T2" s="44"/>
      <c r="U2" s="44"/>
      <c r="V2" s="44"/>
      <c r="W2" s="44"/>
      <c r="X2" s="44"/>
      <c r="Y2" s="127" t="s">
        <v>160</v>
      </c>
      <c r="Z2" s="127"/>
      <c r="AA2" s="127"/>
      <c r="AB2" s="127"/>
      <c r="AC2" s="127"/>
      <c r="AD2" s="127"/>
      <c r="AE2" s="28"/>
      <c r="AF2" s="28"/>
      <c r="AG2" s="28"/>
      <c r="AH2" s="28"/>
    </row>
    <row r="3" spans="1:34" ht="78" customHeight="1" x14ac:dyDescent="0.35">
      <c r="A3" s="8"/>
      <c r="B3" s="118" t="s">
        <v>161</v>
      </c>
      <c r="C3" s="118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44"/>
      <c r="AF3" s="44"/>
      <c r="AG3" s="44"/>
      <c r="AH3" s="44"/>
    </row>
    <row r="4" spans="1:34" ht="42" customHeight="1" x14ac:dyDescent="0.2">
      <c r="A4" s="116" t="s">
        <v>92</v>
      </c>
      <c r="B4" s="115" t="s">
        <v>10</v>
      </c>
      <c r="C4" s="115" t="s">
        <v>9</v>
      </c>
      <c r="D4" s="115" t="s">
        <v>15</v>
      </c>
      <c r="E4" s="120" t="s">
        <v>8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1" t="s">
        <v>7</v>
      </c>
      <c r="AE4" s="44"/>
      <c r="AF4" s="44"/>
      <c r="AG4" s="44"/>
      <c r="AH4" s="44"/>
    </row>
    <row r="5" spans="1:34" ht="42" customHeight="1" x14ac:dyDescent="0.2">
      <c r="A5" s="116"/>
      <c r="B5" s="126"/>
      <c r="C5" s="115"/>
      <c r="D5" s="115"/>
      <c r="E5" s="117" t="s">
        <v>94</v>
      </c>
      <c r="F5" s="117"/>
      <c r="G5" s="117"/>
      <c r="H5" s="117"/>
      <c r="I5" s="117"/>
      <c r="J5" s="117" t="s">
        <v>95</v>
      </c>
      <c r="K5" s="117"/>
      <c r="L5" s="117"/>
      <c r="M5" s="117"/>
      <c r="N5" s="117"/>
      <c r="O5" s="117" t="s">
        <v>96</v>
      </c>
      <c r="P5" s="117"/>
      <c r="Q5" s="117"/>
      <c r="R5" s="117"/>
      <c r="S5" s="117"/>
      <c r="T5" s="117" t="s">
        <v>97</v>
      </c>
      <c r="U5" s="117"/>
      <c r="V5" s="117"/>
      <c r="W5" s="117"/>
      <c r="X5" s="117"/>
      <c r="Y5" s="117" t="s">
        <v>98</v>
      </c>
      <c r="Z5" s="117"/>
      <c r="AA5" s="117"/>
      <c r="AB5" s="117"/>
      <c r="AC5" s="117"/>
      <c r="AD5" s="121"/>
      <c r="AE5" s="44"/>
      <c r="AF5" s="44"/>
      <c r="AG5" s="44"/>
      <c r="AH5" s="44"/>
    </row>
    <row r="6" spans="1:34" ht="57.6" customHeight="1" x14ac:dyDescent="0.25">
      <c r="A6" s="116"/>
      <c r="B6" s="126"/>
      <c r="C6" s="115"/>
      <c r="D6" s="115"/>
      <c r="E6" s="54" t="s">
        <v>6</v>
      </c>
      <c r="F6" s="91" t="s">
        <v>16</v>
      </c>
      <c r="G6" s="91" t="s">
        <v>17</v>
      </c>
      <c r="H6" s="91" t="s">
        <v>5</v>
      </c>
      <c r="I6" s="91" t="s">
        <v>12</v>
      </c>
      <c r="J6" s="54" t="s">
        <v>6</v>
      </c>
      <c r="K6" s="91" t="s">
        <v>16</v>
      </c>
      <c r="L6" s="91" t="s">
        <v>17</v>
      </c>
      <c r="M6" s="91" t="s">
        <v>5</v>
      </c>
      <c r="N6" s="91" t="s">
        <v>93</v>
      </c>
      <c r="O6" s="54" t="s">
        <v>6</v>
      </c>
      <c r="P6" s="91" t="s">
        <v>16</v>
      </c>
      <c r="Q6" s="91" t="s">
        <v>17</v>
      </c>
      <c r="R6" s="91" t="s">
        <v>13</v>
      </c>
      <c r="S6" s="91" t="s">
        <v>12</v>
      </c>
      <c r="T6" s="54" t="s">
        <v>6</v>
      </c>
      <c r="U6" s="91" t="s">
        <v>16</v>
      </c>
      <c r="V6" s="91" t="s">
        <v>17</v>
      </c>
      <c r="W6" s="91" t="s">
        <v>13</v>
      </c>
      <c r="X6" s="91" t="s">
        <v>12</v>
      </c>
      <c r="Y6" s="54" t="s">
        <v>6</v>
      </c>
      <c r="Z6" s="91" t="s">
        <v>16</v>
      </c>
      <c r="AA6" s="91" t="s">
        <v>17</v>
      </c>
      <c r="AB6" s="91" t="s">
        <v>13</v>
      </c>
      <c r="AC6" s="91" t="s">
        <v>12</v>
      </c>
      <c r="AD6" s="121"/>
      <c r="AE6" s="32"/>
      <c r="AF6" s="32"/>
      <c r="AG6" s="32"/>
      <c r="AH6" s="32"/>
    </row>
    <row r="7" spans="1:34" s="32" customFormat="1" ht="25.1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  <c r="W7" s="27">
        <v>23</v>
      </c>
      <c r="X7" s="27">
        <v>24</v>
      </c>
      <c r="Y7" s="27">
        <v>25</v>
      </c>
      <c r="Z7" s="27">
        <v>26</v>
      </c>
      <c r="AA7" s="27">
        <v>27</v>
      </c>
      <c r="AB7" s="27">
        <v>28</v>
      </c>
      <c r="AC7" s="27">
        <v>29</v>
      </c>
      <c r="AD7" s="27">
        <v>30</v>
      </c>
    </row>
    <row r="8" spans="1:34" s="6" customFormat="1" ht="34.9" customHeight="1" outlineLevel="1" x14ac:dyDescent="0.25">
      <c r="A8" s="122" t="s">
        <v>132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28"/>
      <c r="AF8" s="28"/>
      <c r="AG8" s="28"/>
      <c r="AH8" s="28"/>
    </row>
    <row r="9" spans="1:34" s="6" customFormat="1" ht="38.25" customHeight="1" outlineLevel="1" x14ac:dyDescent="0.25">
      <c r="A9" s="90" t="s">
        <v>133</v>
      </c>
      <c r="B9" s="122" t="s">
        <v>131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46"/>
      <c r="AF9" s="46"/>
      <c r="AG9" s="46"/>
      <c r="AH9" s="46"/>
    </row>
    <row r="10" spans="1:34" s="97" customFormat="1" ht="88.15" customHeight="1" outlineLevel="1" x14ac:dyDescent="0.25">
      <c r="A10" s="55" t="s">
        <v>0</v>
      </c>
      <c r="B10" s="56" t="s">
        <v>58</v>
      </c>
      <c r="C10" s="57" t="s">
        <v>3</v>
      </c>
      <c r="D10" s="58" t="s">
        <v>99</v>
      </c>
      <c r="E10" s="59">
        <f>SUM(F10:I10)</f>
        <v>5500</v>
      </c>
      <c r="F10" s="60">
        <v>5500</v>
      </c>
      <c r="G10" s="60">
        <v>0</v>
      </c>
      <c r="H10" s="60">
        <v>0</v>
      </c>
      <c r="I10" s="60">
        <v>0</v>
      </c>
      <c r="J10" s="59">
        <f>SUM(K10:N10)</f>
        <v>5000</v>
      </c>
      <c r="K10" s="60">
        <v>5000</v>
      </c>
      <c r="L10" s="60">
        <v>0</v>
      </c>
      <c r="M10" s="60">
        <v>0</v>
      </c>
      <c r="N10" s="60">
        <v>0</v>
      </c>
      <c r="O10" s="59">
        <f>SUM(P10:S10)</f>
        <v>5950</v>
      </c>
      <c r="P10" s="60">
        <v>5950</v>
      </c>
      <c r="Q10" s="60">
        <v>0</v>
      </c>
      <c r="R10" s="60">
        <v>0</v>
      </c>
      <c r="S10" s="60">
        <v>0</v>
      </c>
      <c r="T10" s="59">
        <f t="shared" ref="T10:T15" si="0">SUM(U10:X10)</f>
        <v>6200</v>
      </c>
      <c r="U10" s="60">
        <v>6200</v>
      </c>
      <c r="V10" s="60">
        <v>0</v>
      </c>
      <c r="W10" s="60">
        <v>0</v>
      </c>
      <c r="X10" s="60">
        <v>0</v>
      </c>
      <c r="Y10" s="59">
        <f t="shared" ref="Y10:Y15" si="1">SUM(Z10:AC10)</f>
        <v>6500</v>
      </c>
      <c r="Z10" s="60">
        <v>6500</v>
      </c>
      <c r="AA10" s="60">
        <v>0</v>
      </c>
      <c r="AB10" s="60">
        <v>0</v>
      </c>
      <c r="AC10" s="60">
        <v>0</v>
      </c>
      <c r="AD10" s="59">
        <f>E10+J10+O10+T10+Y10</f>
        <v>29150</v>
      </c>
      <c r="AE10" s="46"/>
      <c r="AF10" s="46"/>
      <c r="AG10" s="46"/>
      <c r="AH10" s="46"/>
    </row>
    <row r="11" spans="1:34" s="97" customFormat="1" ht="87.75" customHeight="1" outlineLevel="1" x14ac:dyDescent="0.2">
      <c r="A11" s="55" t="s">
        <v>1</v>
      </c>
      <c r="B11" s="56" t="s">
        <v>109</v>
      </c>
      <c r="C11" s="57" t="s">
        <v>3</v>
      </c>
      <c r="D11" s="58" t="s">
        <v>111</v>
      </c>
      <c r="E11" s="59">
        <f t="shared" ref="E11:E15" si="2">SUM(F11:I11)</f>
        <v>17119</v>
      </c>
      <c r="F11" s="60">
        <v>17119</v>
      </c>
      <c r="G11" s="60">
        <v>0</v>
      </c>
      <c r="H11" s="60">
        <v>0</v>
      </c>
      <c r="I11" s="60">
        <v>0</v>
      </c>
      <c r="J11" s="59">
        <f t="shared" ref="J11:J15" si="3">SUM(K11:N11)</f>
        <v>0</v>
      </c>
      <c r="K11" s="60">
        <v>0</v>
      </c>
      <c r="L11" s="60">
        <v>0</v>
      </c>
      <c r="M11" s="60">
        <v>0</v>
      </c>
      <c r="N11" s="60">
        <v>0</v>
      </c>
      <c r="O11" s="59">
        <f t="shared" ref="O11:O15" si="4">SUM(P11:S11)</f>
        <v>30067</v>
      </c>
      <c r="P11" s="60">
        <v>30067</v>
      </c>
      <c r="Q11" s="60">
        <v>0</v>
      </c>
      <c r="R11" s="60">
        <v>0</v>
      </c>
      <c r="S11" s="60">
        <v>0</v>
      </c>
      <c r="T11" s="59">
        <f t="shared" si="0"/>
        <v>0</v>
      </c>
      <c r="U11" s="60">
        <v>0</v>
      </c>
      <c r="V11" s="60">
        <v>0</v>
      </c>
      <c r="W11" s="60">
        <v>0</v>
      </c>
      <c r="X11" s="60">
        <v>0</v>
      </c>
      <c r="Y11" s="59">
        <f t="shared" si="1"/>
        <v>0</v>
      </c>
      <c r="Z11" s="60">
        <v>0</v>
      </c>
      <c r="AA11" s="60">
        <v>0</v>
      </c>
      <c r="AB11" s="60">
        <v>0</v>
      </c>
      <c r="AC11" s="60">
        <v>0</v>
      </c>
      <c r="AD11" s="59">
        <f>E11+J11+O11+T11+Y11</f>
        <v>47186</v>
      </c>
      <c r="AE11" s="44"/>
      <c r="AF11" s="44"/>
      <c r="AG11" s="44"/>
      <c r="AH11" s="44"/>
    </row>
    <row r="12" spans="1:34" ht="85.5" customHeight="1" outlineLevel="1" x14ac:dyDescent="0.2">
      <c r="A12" s="61" t="s">
        <v>2</v>
      </c>
      <c r="B12" s="56" t="s">
        <v>100</v>
      </c>
      <c r="C12" s="57" t="s">
        <v>3</v>
      </c>
      <c r="D12" s="58" t="s">
        <v>99</v>
      </c>
      <c r="E12" s="59">
        <f t="shared" si="2"/>
        <v>2814</v>
      </c>
      <c r="F12" s="60">
        <v>2814</v>
      </c>
      <c r="G12" s="60">
        <v>0</v>
      </c>
      <c r="H12" s="60">
        <v>0</v>
      </c>
      <c r="I12" s="60">
        <v>0</v>
      </c>
      <c r="J12" s="59">
        <f t="shared" si="3"/>
        <v>3015</v>
      </c>
      <c r="K12" s="60">
        <v>3015</v>
      </c>
      <c r="L12" s="60">
        <v>0</v>
      </c>
      <c r="M12" s="60">
        <v>0</v>
      </c>
      <c r="N12" s="60">
        <v>0</v>
      </c>
      <c r="O12" s="59">
        <f t="shared" si="4"/>
        <v>3136</v>
      </c>
      <c r="P12" s="60">
        <v>3136</v>
      </c>
      <c r="Q12" s="60">
        <v>0</v>
      </c>
      <c r="R12" s="60">
        <v>0</v>
      </c>
      <c r="S12" s="60">
        <v>0</v>
      </c>
      <c r="T12" s="59">
        <f t="shared" si="0"/>
        <v>3261</v>
      </c>
      <c r="U12" s="60">
        <v>3261</v>
      </c>
      <c r="V12" s="60">
        <v>0</v>
      </c>
      <c r="W12" s="60">
        <v>0</v>
      </c>
      <c r="X12" s="60">
        <v>0</v>
      </c>
      <c r="Y12" s="59">
        <f t="shared" si="1"/>
        <v>3391</v>
      </c>
      <c r="Z12" s="60">
        <v>3391</v>
      </c>
      <c r="AA12" s="60">
        <v>0</v>
      </c>
      <c r="AB12" s="60">
        <v>0</v>
      </c>
      <c r="AC12" s="60">
        <v>0</v>
      </c>
      <c r="AD12" s="59">
        <f t="shared" ref="AD12:AD15" si="5">E12+J12+O12+T12+Y12</f>
        <v>15617</v>
      </c>
      <c r="AE12" s="44"/>
      <c r="AF12" s="44"/>
      <c r="AG12" s="44"/>
      <c r="AH12" s="44"/>
    </row>
    <row r="13" spans="1:34" ht="88.5" customHeight="1" outlineLevel="1" x14ac:dyDescent="0.2">
      <c r="A13" s="61" t="s">
        <v>73</v>
      </c>
      <c r="B13" s="56" t="s">
        <v>68</v>
      </c>
      <c r="C13" s="57" t="s">
        <v>3</v>
      </c>
      <c r="D13" s="58" t="s">
        <v>99</v>
      </c>
      <c r="E13" s="59">
        <f t="shared" si="2"/>
        <v>4044</v>
      </c>
      <c r="F13" s="60">
        <v>4044</v>
      </c>
      <c r="G13" s="60">
        <v>0</v>
      </c>
      <c r="H13" s="60">
        <v>0</v>
      </c>
      <c r="I13" s="60">
        <v>0</v>
      </c>
      <c r="J13" s="59">
        <f t="shared" si="3"/>
        <v>4246</v>
      </c>
      <c r="K13" s="60">
        <v>4246</v>
      </c>
      <c r="L13" s="60">
        <v>0</v>
      </c>
      <c r="M13" s="60">
        <v>0</v>
      </c>
      <c r="N13" s="60">
        <v>0</v>
      </c>
      <c r="O13" s="59">
        <f t="shared" si="4"/>
        <v>4416</v>
      </c>
      <c r="P13" s="60">
        <v>4416</v>
      </c>
      <c r="Q13" s="60">
        <v>0</v>
      </c>
      <c r="R13" s="60">
        <v>0</v>
      </c>
      <c r="S13" s="60">
        <v>0</v>
      </c>
      <c r="T13" s="59">
        <f t="shared" si="0"/>
        <v>4593</v>
      </c>
      <c r="U13" s="60">
        <v>4593</v>
      </c>
      <c r="V13" s="60">
        <v>0</v>
      </c>
      <c r="W13" s="60">
        <v>0</v>
      </c>
      <c r="X13" s="60">
        <v>0</v>
      </c>
      <c r="Y13" s="59">
        <f t="shared" si="1"/>
        <v>4777</v>
      </c>
      <c r="Z13" s="60">
        <v>4777</v>
      </c>
      <c r="AA13" s="60">
        <v>0</v>
      </c>
      <c r="AB13" s="60">
        <v>0</v>
      </c>
      <c r="AC13" s="60">
        <v>0</v>
      </c>
      <c r="AD13" s="59">
        <f t="shared" si="5"/>
        <v>22076</v>
      </c>
      <c r="AE13" s="44"/>
      <c r="AF13" s="44"/>
      <c r="AG13" s="44"/>
      <c r="AH13" s="44"/>
    </row>
    <row r="14" spans="1:34" ht="84.75" customHeight="1" outlineLevel="1" x14ac:dyDescent="0.2">
      <c r="A14" s="61" t="s">
        <v>134</v>
      </c>
      <c r="B14" s="56" t="s">
        <v>125</v>
      </c>
      <c r="C14" s="57" t="s">
        <v>3</v>
      </c>
      <c r="D14" s="58" t="s">
        <v>111</v>
      </c>
      <c r="E14" s="59">
        <f t="shared" ref="E14" si="6">SUM(F14:I14)</f>
        <v>56</v>
      </c>
      <c r="F14" s="60">
        <f>15692-15636</f>
        <v>56</v>
      </c>
      <c r="G14" s="60">
        <v>0</v>
      </c>
      <c r="H14" s="60">
        <v>0</v>
      </c>
      <c r="I14" s="60">
        <v>0</v>
      </c>
      <c r="J14" s="59">
        <f t="shared" ref="J14" si="7">SUM(K14:N14)</f>
        <v>0</v>
      </c>
      <c r="K14" s="60">
        <v>0</v>
      </c>
      <c r="L14" s="60">
        <v>0</v>
      </c>
      <c r="M14" s="60">
        <v>0</v>
      </c>
      <c r="N14" s="60">
        <v>0</v>
      </c>
      <c r="O14" s="59">
        <f t="shared" ref="O14" si="8">SUM(P14:S14)</f>
        <v>123354</v>
      </c>
      <c r="P14" s="60">
        <f>2722+120632</f>
        <v>123354</v>
      </c>
      <c r="Q14" s="60">
        <v>0</v>
      </c>
      <c r="R14" s="60">
        <v>0</v>
      </c>
      <c r="S14" s="60">
        <v>0</v>
      </c>
      <c r="T14" s="59">
        <f t="shared" ref="T14" si="9">SUM(U14:X14)</f>
        <v>0</v>
      </c>
      <c r="U14" s="60">
        <v>0</v>
      </c>
      <c r="V14" s="60">
        <v>0</v>
      </c>
      <c r="W14" s="60">
        <v>0</v>
      </c>
      <c r="X14" s="60">
        <v>0</v>
      </c>
      <c r="Y14" s="59">
        <f>SUM(Z14:AC14)</f>
        <v>0</v>
      </c>
      <c r="Z14" s="60">
        <v>0</v>
      </c>
      <c r="AA14" s="60">
        <v>0</v>
      </c>
      <c r="AB14" s="60">
        <v>0</v>
      </c>
      <c r="AC14" s="60">
        <v>0</v>
      </c>
      <c r="AD14" s="59">
        <f t="shared" ref="AD14" si="10">E14+J14+O14+T14+Y14</f>
        <v>123410</v>
      </c>
      <c r="AE14" s="44"/>
      <c r="AF14" s="44"/>
      <c r="AG14" s="44"/>
      <c r="AH14" s="44"/>
    </row>
    <row r="15" spans="1:34" ht="87.75" customHeight="1" outlineLevel="1" x14ac:dyDescent="0.2">
      <c r="A15" s="55" t="s">
        <v>135</v>
      </c>
      <c r="B15" s="56" t="s">
        <v>110</v>
      </c>
      <c r="C15" s="57" t="s">
        <v>4</v>
      </c>
      <c r="D15" s="62" t="s">
        <v>123</v>
      </c>
      <c r="E15" s="59">
        <f t="shared" si="2"/>
        <v>0</v>
      </c>
      <c r="F15" s="60">
        <v>0</v>
      </c>
      <c r="G15" s="60">
        <v>0</v>
      </c>
      <c r="H15" s="60">
        <v>0</v>
      </c>
      <c r="I15" s="60">
        <v>0</v>
      </c>
      <c r="J15" s="59">
        <f t="shared" si="3"/>
        <v>0</v>
      </c>
      <c r="K15" s="60">
        <v>0</v>
      </c>
      <c r="L15" s="60">
        <v>0</v>
      </c>
      <c r="M15" s="60">
        <v>0</v>
      </c>
      <c r="N15" s="60">
        <v>0</v>
      </c>
      <c r="O15" s="59">
        <f t="shared" si="4"/>
        <v>11860</v>
      </c>
      <c r="P15" s="60">
        <f>4296+7564</f>
        <v>11860</v>
      </c>
      <c r="Q15" s="60">
        <v>0</v>
      </c>
      <c r="R15" s="60">
        <v>0</v>
      </c>
      <c r="S15" s="60">
        <v>0</v>
      </c>
      <c r="T15" s="59">
        <f t="shared" si="0"/>
        <v>0</v>
      </c>
      <c r="U15" s="60">
        <v>0</v>
      </c>
      <c r="V15" s="60">
        <v>0</v>
      </c>
      <c r="W15" s="60">
        <v>0</v>
      </c>
      <c r="X15" s="60">
        <v>0</v>
      </c>
      <c r="Y15" s="59">
        <f t="shared" si="1"/>
        <v>0</v>
      </c>
      <c r="Z15" s="60">
        <v>0</v>
      </c>
      <c r="AA15" s="60">
        <v>0</v>
      </c>
      <c r="AB15" s="60">
        <v>0</v>
      </c>
      <c r="AC15" s="60">
        <v>0</v>
      </c>
      <c r="AD15" s="59">
        <f t="shared" si="5"/>
        <v>11860</v>
      </c>
      <c r="AE15" s="44"/>
      <c r="AF15" s="44"/>
      <c r="AG15" s="44"/>
      <c r="AH15" s="44"/>
    </row>
    <row r="16" spans="1:34" ht="87.75" customHeight="1" outlineLevel="1" x14ac:dyDescent="0.2">
      <c r="A16" s="61" t="s">
        <v>136</v>
      </c>
      <c r="B16" s="56" t="s">
        <v>52</v>
      </c>
      <c r="C16" s="57" t="s">
        <v>3</v>
      </c>
      <c r="D16" s="58" t="s">
        <v>112</v>
      </c>
      <c r="E16" s="59">
        <f t="shared" ref="E16" si="11">SUM(F16:I16)</f>
        <v>9555</v>
      </c>
      <c r="F16" s="60">
        <v>9555</v>
      </c>
      <c r="G16" s="60">
        <v>0</v>
      </c>
      <c r="H16" s="60">
        <v>0</v>
      </c>
      <c r="I16" s="60">
        <v>0</v>
      </c>
      <c r="J16" s="59">
        <f t="shared" ref="J16" si="12">SUM(K16:N16)</f>
        <v>10490</v>
      </c>
      <c r="K16" s="60">
        <v>10490</v>
      </c>
      <c r="L16" s="60">
        <v>0</v>
      </c>
      <c r="M16" s="60">
        <v>0</v>
      </c>
      <c r="N16" s="60">
        <v>0</v>
      </c>
      <c r="O16" s="59">
        <f t="shared" ref="O16" si="13">SUM(P16:S16)</f>
        <v>0</v>
      </c>
      <c r="P16" s="60">
        <v>0</v>
      </c>
      <c r="Q16" s="60">
        <v>0</v>
      </c>
      <c r="R16" s="60">
        <v>0</v>
      </c>
      <c r="S16" s="60">
        <v>0</v>
      </c>
      <c r="T16" s="59">
        <f t="shared" ref="T16" si="14">SUM(U16:X16)</f>
        <v>0</v>
      </c>
      <c r="U16" s="60">
        <v>0</v>
      </c>
      <c r="V16" s="60">
        <v>0</v>
      </c>
      <c r="W16" s="60">
        <v>0</v>
      </c>
      <c r="X16" s="60">
        <v>0</v>
      </c>
      <c r="Y16" s="59">
        <f t="shared" ref="Y16" si="15">SUM(Z16:AC16)</f>
        <v>0</v>
      </c>
      <c r="Z16" s="60">
        <v>0</v>
      </c>
      <c r="AA16" s="60">
        <v>0</v>
      </c>
      <c r="AB16" s="60">
        <v>0</v>
      </c>
      <c r="AC16" s="60">
        <v>0</v>
      </c>
      <c r="AD16" s="59">
        <f t="shared" ref="AD16" si="16">E16+J16+O16+T16+Y16</f>
        <v>20045</v>
      </c>
      <c r="AE16" s="44"/>
      <c r="AF16" s="44"/>
      <c r="AG16" s="44"/>
      <c r="AH16" s="44"/>
    </row>
    <row r="17" spans="1:34" ht="57" customHeight="1" outlineLevel="1" x14ac:dyDescent="0.2">
      <c r="A17" s="61"/>
      <c r="B17" s="150" t="s">
        <v>168</v>
      </c>
      <c r="C17" s="57"/>
      <c r="D17" s="58"/>
      <c r="E17" s="59">
        <f>SUM(E10:E16)</f>
        <v>39088</v>
      </c>
      <c r="F17" s="60">
        <f t="shared" ref="E17:H17" si="17">SUM(F10:F16)</f>
        <v>39088</v>
      </c>
      <c r="G17" s="60">
        <f t="shared" si="17"/>
        <v>0</v>
      </c>
      <c r="H17" s="60">
        <f t="shared" si="17"/>
        <v>0</v>
      </c>
      <c r="I17" s="60">
        <f>SUM(I10:I16)</f>
        <v>0</v>
      </c>
      <c r="J17" s="59">
        <f t="shared" ref="J17" si="18">SUM(J10:J16)</f>
        <v>22751</v>
      </c>
      <c r="K17" s="60">
        <f t="shared" ref="K17" si="19">SUM(K10:K16)</f>
        <v>22751</v>
      </c>
      <c r="L17" s="60">
        <f t="shared" ref="L17" si="20">SUM(L10:L16)</f>
        <v>0</v>
      </c>
      <c r="M17" s="60">
        <f t="shared" ref="M17" si="21">SUM(M10:M16)</f>
        <v>0</v>
      </c>
      <c r="N17" s="60">
        <f>SUM(N10:N16)</f>
        <v>0</v>
      </c>
      <c r="O17" s="59">
        <f t="shared" ref="O17" si="22">SUM(O10:O16)</f>
        <v>178783</v>
      </c>
      <c r="P17" s="60">
        <f t="shared" ref="P17" si="23">SUM(P10:P16)</f>
        <v>178783</v>
      </c>
      <c r="Q17" s="60">
        <f t="shared" ref="Q17" si="24">SUM(Q10:Q16)</f>
        <v>0</v>
      </c>
      <c r="R17" s="60">
        <f t="shared" ref="R17" si="25">SUM(R10:R16)</f>
        <v>0</v>
      </c>
      <c r="S17" s="60">
        <f>SUM(S10:S16)</f>
        <v>0</v>
      </c>
      <c r="T17" s="59">
        <f t="shared" ref="T17" si="26">SUM(T10:T16)</f>
        <v>14054</v>
      </c>
      <c r="U17" s="60">
        <f t="shared" ref="U17" si="27">SUM(U10:U16)</f>
        <v>14054</v>
      </c>
      <c r="V17" s="60">
        <f t="shared" ref="V17" si="28">SUM(V10:V16)</f>
        <v>0</v>
      </c>
      <c r="W17" s="60">
        <f t="shared" ref="W17" si="29">SUM(W10:W16)</f>
        <v>0</v>
      </c>
      <c r="X17" s="60">
        <f>SUM(X10:X16)</f>
        <v>0</v>
      </c>
      <c r="Y17" s="59">
        <f>SUM(Y10:Y16)</f>
        <v>14668</v>
      </c>
      <c r="Z17" s="60">
        <f t="shared" ref="Z17" si="30">SUM(Z10:Z16)</f>
        <v>14668</v>
      </c>
      <c r="AA17" s="60">
        <f t="shared" ref="AA17" si="31">SUM(AA10:AA16)</f>
        <v>0</v>
      </c>
      <c r="AB17" s="60">
        <f t="shared" ref="AB17" si="32">SUM(AB10:AB16)</f>
        <v>0</v>
      </c>
      <c r="AC17" s="60">
        <f>SUM(AC10:AC16)</f>
        <v>0</v>
      </c>
      <c r="AD17" s="59">
        <f>SUM(AD10:AD16)</f>
        <v>269344</v>
      </c>
      <c r="AE17" s="44"/>
      <c r="AF17" s="44"/>
      <c r="AG17" s="44"/>
      <c r="AH17" s="44"/>
    </row>
    <row r="18" spans="1:34" ht="40.9" customHeight="1" outlineLevel="1" x14ac:dyDescent="0.2">
      <c r="A18" s="33" t="s">
        <v>137</v>
      </c>
      <c r="B18" s="124" t="s">
        <v>130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44"/>
      <c r="AF18" s="44"/>
      <c r="AG18" s="44"/>
      <c r="AH18" s="44"/>
    </row>
    <row r="19" spans="1:34" ht="97.5" customHeight="1" outlineLevel="1" x14ac:dyDescent="0.2">
      <c r="A19" s="55" t="s">
        <v>138</v>
      </c>
      <c r="B19" s="56" t="s">
        <v>47</v>
      </c>
      <c r="C19" s="57" t="s">
        <v>69</v>
      </c>
      <c r="D19" s="63" t="s">
        <v>105</v>
      </c>
      <c r="E19" s="59">
        <f t="shared" ref="E19:E27" si="33">SUM(F19:I19)</f>
        <v>5639</v>
      </c>
      <c r="F19" s="60">
        <v>5639</v>
      </c>
      <c r="G19" s="60">
        <v>0</v>
      </c>
      <c r="H19" s="60">
        <v>0</v>
      </c>
      <c r="I19" s="60">
        <v>0</v>
      </c>
      <c r="J19" s="59">
        <f>SUM(K19:N19)</f>
        <v>0</v>
      </c>
      <c r="K19" s="60">
        <v>0</v>
      </c>
      <c r="L19" s="60">
        <v>0</v>
      </c>
      <c r="M19" s="60">
        <v>0</v>
      </c>
      <c r="N19" s="60">
        <v>0</v>
      </c>
      <c r="O19" s="59">
        <f>SUM(P19:S19)</f>
        <v>92475</v>
      </c>
      <c r="P19" s="60">
        <v>92475</v>
      </c>
      <c r="Q19" s="60">
        <v>0</v>
      </c>
      <c r="R19" s="60">
        <v>0</v>
      </c>
      <c r="S19" s="60">
        <v>0</v>
      </c>
      <c r="T19" s="59">
        <f t="shared" ref="T19:T23" si="34">SUM(U19:X19)</f>
        <v>6100</v>
      </c>
      <c r="U19" s="60">
        <v>6100</v>
      </c>
      <c r="V19" s="60">
        <v>0</v>
      </c>
      <c r="W19" s="60">
        <v>0</v>
      </c>
      <c r="X19" s="60">
        <v>0</v>
      </c>
      <c r="Y19" s="59">
        <f t="shared" ref="Y19:Y23" si="35">SUM(Z19:AC19)</f>
        <v>6344</v>
      </c>
      <c r="Z19" s="60">
        <v>6344</v>
      </c>
      <c r="AA19" s="60">
        <v>0</v>
      </c>
      <c r="AB19" s="60">
        <v>0</v>
      </c>
      <c r="AC19" s="60">
        <v>0</v>
      </c>
      <c r="AD19" s="59">
        <f t="shared" ref="AD19:AD23" si="36">E19+J19+O19+T19+Y19</f>
        <v>110558</v>
      </c>
      <c r="AE19" s="44"/>
      <c r="AF19" s="44"/>
      <c r="AG19" s="44"/>
      <c r="AH19" s="44"/>
    </row>
    <row r="20" spans="1:34" ht="94.9" customHeight="1" outlineLevel="1" x14ac:dyDescent="0.2">
      <c r="A20" s="61" t="s">
        <v>139</v>
      </c>
      <c r="B20" s="56" t="s">
        <v>48</v>
      </c>
      <c r="C20" s="57" t="s">
        <v>70</v>
      </c>
      <c r="D20" s="63" t="s">
        <v>99</v>
      </c>
      <c r="E20" s="59">
        <f t="shared" si="33"/>
        <v>5839</v>
      </c>
      <c r="F20" s="60">
        <v>5839</v>
      </c>
      <c r="G20" s="60">
        <v>0</v>
      </c>
      <c r="H20" s="60">
        <v>0</v>
      </c>
      <c r="I20" s="60">
        <v>0</v>
      </c>
      <c r="J20" s="59">
        <f>K20</f>
        <v>6072</v>
      </c>
      <c r="K20" s="60">
        <v>6072</v>
      </c>
      <c r="L20" s="60">
        <v>0</v>
      </c>
      <c r="M20" s="60">
        <v>0</v>
      </c>
      <c r="N20" s="60">
        <v>0</v>
      </c>
      <c r="O20" s="59">
        <f t="shared" ref="O20:O23" si="37">SUM(P20:S20)</f>
        <v>6315</v>
      </c>
      <c r="P20" s="60">
        <v>6315</v>
      </c>
      <c r="Q20" s="60">
        <v>0</v>
      </c>
      <c r="R20" s="60">
        <v>0</v>
      </c>
      <c r="S20" s="60">
        <v>0</v>
      </c>
      <c r="T20" s="59">
        <f t="shared" si="34"/>
        <v>6568</v>
      </c>
      <c r="U20" s="60">
        <v>6568</v>
      </c>
      <c r="V20" s="60">
        <v>0</v>
      </c>
      <c r="W20" s="60">
        <v>0</v>
      </c>
      <c r="X20" s="60">
        <v>0</v>
      </c>
      <c r="Y20" s="59">
        <f t="shared" si="35"/>
        <v>6831</v>
      </c>
      <c r="Z20" s="60">
        <v>6831</v>
      </c>
      <c r="AA20" s="60">
        <v>0</v>
      </c>
      <c r="AB20" s="60">
        <v>0</v>
      </c>
      <c r="AC20" s="60">
        <v>0</v>
      </c>
      <c r="AD20" s="59">
        <f>E20+J20+O20+T20+Y20</f>
        <v>31625</v>
      </c>
      <c r="AE20" s="44"/>
      <c r="AF20" s="44"/>
      <c r="AG20" s="44"/>
      <c r="AH20" s="44"/>
    </row>
    <row r="21" spans="1:34" ht="105" customHeight="1" outlineLevel="1" x14ac:dyDescent="0.2">
      <c r="A21" s="61" t="s">
        <v>140</v>
      </c>
      <c r="B21" s="56" t="s">
        <v>107</v>
      </c>
      <c r="C21" s="57" t="s">
        <v>70</v>
      </c>
      <c r="D21" s="63" t="s">
        <v>106</v>
      </c>
      <c r="E21" s="59">
        <f t="shared" si="33"/>
        <v>0</v>
      </c>
      <c r="F21" s="60">
        <v>0</v>
      </c>
      <c r="G21" s="60">
        <v>0</v>
      </c>
      <c r="H21" s="60">
        <v>0</v>
      </c>
      <c r="I21" s="60">
        <v>0</v>
      </c>
      <c r="J21" s="59">
        <f>SUM(K21:N21)</f>
        <v>0</v>
      </c>
      <c r="K21" s="60">
        <v>0</v>
      </c>
      <c r="L21" s="60">
        <v>0</v>
      </c>
      <c r="M21" s="60">
        <v>0</v>
      </c>
      <c r="N21" s="60">
        <v>0</v>
      </c>
      <c r="O21" s="59">
        <f t="shared" si="37"/>
        <v>29155</v>
      </c>
      <c r="P21" s="60">
        <v>29155</v>
      </c>
      <c r="Q21" s="60">
        <v>0</v>
      </c>
      <c r="R21" s="60">
        <v>0</v>
      </c>
      <c r="S21" s="60">
        <v>0</v>
      </c>
      <c r="T21" s="59">
        <f t="shared" si="34"/>
        <v>30321</v>
      </c>
      <c r="U21" s="60">
        <v>30321</v>
      </c>
      <c r="V21" s="60">
        <v>0</v>
      </c>
      <c r="W21" s="60">
        <v>0</v>
      </c>
      <c r="X21" s="60">
        <v>0</v>
      </c>
      <c r="Y21" s="59">
        <f t="shared" si="35"/>
        <v>31534</v>
      </c>
      <c r="Z21" s="60">
        <v>31534</v>
      </c>
      <c r="AA21" s="60">
        <v>0</v>
      </c>
      <c r="AB21" s="60">
        <v>0</v>
      </c>
      <c r="AC21" s="60">
        <v>0</v>
      </c>
      <c r="AD21" s="59">
        <f t="shared" si="36"/>
        <v>91010</v>
      </c>
      <c r="AE21" s="44"/>
      <c r="AF21" s="44"/>
      <c r="AG21" s="44"/>
      <c r="AH21" s="44"/>
    </row>
    <row r="22" spans="1:34" ht="105" customHeight="1" outlineLevel="1" x14ac:dyDescent="0.2">
      <c r="A22" s="61" t="s">
        <v>141</v>
      </c>
      <c r="B22" s="56" t="s">
        <v>120</v>
      </c>
      <c r="C22" s="57" t="s">
        <v>70</v>
      </c>
      <c r="D22" s="63">
        <v>2028</v>
      </c>
      <c r="E22" s="59">
        <f t="shared" ref="E22:E23" si="38">SUM(F22:I22)</f>
        <v>0</v>
      </c>
      <c r="F22" s="60">
        <v>0</v>
      </c>
      <c r="G22" s="60">
        <v>0</v>
      </c>
      <c r="H22" s="60">
        <v>0</v>
      </c>
      <c r="I22" s="60">
        <v>0</v>
      </c>
      <c r="J22" s="59">
        <f t="shared" ref="J22:J23" si="39">SUM(K22:N22)</f>
        <v>0</v>
      </c>
      <c r="K22" s="60">
        <v>0</v>
      </c>
      <c r="L22" s="60">
        <v>0</v>
      </c>
      <c r="M22" s="60">
        <v>0</v>
      </c>
      <c r="N22" s="60">
        <v>0</v>
      </c>
      <c r="O22" s="59">
        <f t="shared" si="37"/>
        <v>3075</v>
      </c>
      <c r="P22" s="60">
        <v>3075</v>
      </c>
      <c r="Q22" s="60">
        <v>0</v>
      </c>
      <c r="R22" s="60">
        <v>0</v>
      </c>
      <c r="S22" s="60">
        <v>0</v>
      </c>
      <c r="T22" s="59">
        <f t="shared" si="34"/>
        <v>0</v>
      </c>
      <c r="U22" s="60">
        <v>0</v>
      </c>
      <c r="V22" s="60">
        <v>0</v>
      </c>
      <c r="W22" s="60">
        <v>0</v>
      </c>
      <c r="X22" s="60">
        <v>0</v>
      </c>
      <c r="Y22" s="59">
        <f t="shared" si="35"/>
        <v>0</v>
      </c>
      <c r="Z22" s="60">
        <v>0</v>
      </c>
      <c r="AA22" s="60">
        <v>0</v>
      </c>
      <c r="AB22" s="60">
        <v>0</v>
      </c>
      <c r="AC22" s="60">
        <v>0</v>
      </c>
      <c r="AD22" s="59">
        <f t="shared" si="36"/>
        <v>3075</v>
      </c>
      <c r="AE22" s="44"/>
      <c r="AF22" s="44"/>
      <c r="AG22" s="44"/>
      <c r="AH22" s="44"/>
    </row>
    <row r="23" spans="1:34" ht="105" customHeight="1" outlineLevel="1" x14ac:dyDescent="0.2">
      <c r="A23" s="61" t="s">
        <v>142</v>
      </c>
      <c r="B23" s="56" t="s">
        <v>121</v>
      </c>
      <c r="C23" s="57" t="s">
        <v>70</v>
      </c>
      <c r="D23" s="63">
        <v>2028</v>
      </c>
      <c r="E23" s="59">
        <f t="shared" si="38"/>
        <v>0</v>
      </c>
      <c r="F23" s="60">
        <v>0</v>
      </c>
      <c r="G23" s="60">
        <v>0</v>
      </c>
      <c r="H23" s="60">
        <v>0</v>
      </c>
      <c r="I23" s="60">
        <v>0</v>
      </c>
      <c r="J23" s="59">
        <f t="shared" si="39"/>
        <v>0</v>
      </c>
      <c r="K23" s="60">
        <v>0</v>
      </c>
      <c r="L23" s="60">
        <v>0</v>
      </c>
      <c r="M23" s="60">
        <v>0</v>
      </c>
      <c r="N23" s="60">
        <v>0</v>
      </c>
      <c r="O23" s="59">
        <f t="shared" si="37"/>
        <v>4388</v>
      </c>
      <c r="P23" s="60">
        <v>4388</v>
      </c>
      <c r="Q23" s="60">
        <v>0</v>
      </c>
      <c r="R23" s="60">
        <v>0</v>
      </c>
      <c r="S23" s="60">
        <v>0</v>
      </c>
      <c r="T23" s="59">
        <f t="shared" si="34"/>
        <v>0</v>
      </c>
      <c r="U23" s="60">
        <v>0</v>
      </c>
      <c r="V23" s="60">
        <v>0</v>
      </c>
      <c r="W23" s="60">
        <v>0</v>
      </c>
      <c r="X23" s="60">
        <v>0</v>
      </c>
      <c r="Y23" s="59">
        <f t="shared" si="35"/>
        <v>0</v>
      </c>
      <c r="Z23" s="60">
        <v>0</v>
      </c>
      <c r="AA23" s="60">
        <v>0</v>
      </c>
      <c r="AB23" s="60">
        <v>0</v>
      </c>
      <c r="AC23" s="60">
        <v>0</v>
      </c>
      <c r="AD23" s="59">
        <f t="shared" si="36"/>
        <v>4388</v>
      </c>
      <c r="AE23" s="44"/>
      <c r="AF23" s="44"/>
      <c r="AG23" s="44"/>
      <c r="AH23" s="44"/>
    </row>
    <row r="24" spans="1:34" ht="93" customHeight="1" outlineLevel="1" x14ac:dyDescent="0.2">
      <c r="A24" s="61" t="s">
        <v>143</v>
      </c>
      <c r="B24" s="56" t="s">
        <v>116</v>
      </c>
      <c r="C24" s="57" t="s">
        <v>3</v>
      </c>
      <c r="D24" s="63">
        <v>2028</v>
      </c>
      <c r="E24" s="59">
        <f t="shared" si="33"/>
        <v>0</v>
      </c>
      <c r="F24" s="60">
        <v>0</v>
      </c>
      <c r="G24" s="60">
        <v>0</v>
      </c>
      <c r="H24" s="60">
        <v>0</v>
      </c>
      <c r="I24" s="60">
        <v>0</v>
      </c>
      <c r="J24" s="59">
        <f>SUM(K24:N24)</f>
        <v>0</v>
      </c>
      <c r="K24" s="60">
        <v>0</v>
      </c>
      <c r="L24" s="60">
        <v>0</v>
      </c>
      <c r="M24" s="60">
        <v>0</v>
      </c>
      <c r="N24" s="60">
        <v>0</v>
      </c>
      <c r="O24" s="59">
        <f t="shared" ref="O24:O25" si="40">SUM(P24:S24)</f>
        <v>26119</v>
      </c>
      <c r="P24" s="60">
        <v>26119</v>
      </c>
      <c r="Q24" s="60">
        <v>0</v>
      </c>
      <c r="R24" s="60">
        <v>0</v>
      </c>
      <c r="S24" s="60">
        <v>0</v>
      </c>
      <c r="T24" s="59">
        <f t="shared" ref="T24:T25" si="41">SUM(U24:X24)</f>
        <v>0</v>
      </c>
      <c r="U24" s="60">
        <v>0</v>
      </c>
      <c r="V24" s="60">
        <v>0</v>
      </c>
      <c r="W24" s="60">
        <v>0</v>
      </c>
      <c r="X24" s="60">
        <v>0</v>
      </c>
      <c r="Y24" s="59">
        <f t="shared" ref="Y24:Y25" si="42">SUM(Z24:AC24)</f>
        <v>0</v>
      </c>
      <c r="Z24" s="60">
        <v>0</v>
      </c>
      <c r="AA24" s="60">
        <v>0</v>
      </c>
      <c r="AB24" s="60">
        <v>0</v>
      </c>
      <c r="AC24" s="60">
        <v>0</v>
      </c>
      <c r="AD24" s="59">
        <f t="shared" ref="AD24:AD26" si="43">E24+J24+O24+T24+Y24</f>
        <v>26119</v>
      </c>
      <c r="AE24" s="44"/>
      <c r="AF24" s="44"/>
      <c r="AG24" s="44"/>
      <c r="AH24" s="44"/>
    </row>
    <row r="25" spans="1:34" ht="93" customHeight="1" outlineLevel="1" x14ac:dyDescent="0.2">
      <c r="A25" s="61" t="s">
        <v>144</v>
      </c>
      <c r="B25" s="56" t="s">
        <v>14</v>
      </c>
      <c r="C25" s="57" t="s">
        <v>3</v>
      </c>
      <c r="D25" s="63" t="s">
        <v>99</v>
      </c>
      <c r="E25" s="59">
        <f t="shared" si="33"/>
        <v>72095</v>
      </c>
      <c r="F25" s="60">
        <v>72095</v>
      </c>
      <c r="G25" s="60">
        <v>0</v>
      </c>
      <c r="H25" s="60">
        <v>0</v>
      </c>
      <c r="I25" s="60">
        <v>0</v>
      </c>
      <c r="J25" s="59">
        <f>SUM(K25:N25)</f>
        <v>74340</v>
      </c>
      <c r="K25" s="60">
        <v>74340</v>
      </c>
      <c r="L25" s="60">
        <v>0</v>
      </c>
      <c r="M25" s="60">
        <v>0</v>
      </c>
      <c r="N25" s="60">
        <v>0</v>
      </c>
      <c r="O25" s="59">
        <f t="shared" si="40"/>
        <v>77314</v>
      </c>
      <c r="P25" s="60">
        <v>77314</v>
      </c>
      <c r="Q25" s="60">
        <v>0</v>
      </c>
      <c r="R25" s="60">
        <v>0</v>
      </c>
      <c r="S25" s="60">
        <v>0</v>
      </c>
      <c r="T25" s="59">
        <f t="shared" si="41"/>
        <v>80407</v>
      </c>
      <c r="U25" s="60">
        <v>80407</v>
      </c>
      <c r="V25" s="60">
        <v>0</v>
      </c>
      <c r="W25" s="60">
        <v>0</v>
      </c>
      <c r="X25" s="60">
        <v>0</v>
      </c>
      <c r="Y25" s="59">
        <f t="shared" si="42"/>
        <v>83623</v>
      </c>
      <c r="Z25" s="60">
        <v>83623</v>
      </c>
      <c r="AA25" s="60">
        <v>0</v>
      </c>
      <c r="AB25" s="60">
        <v>0</v>
      </c>
      <c r="AC25" s="60">
        <v>0</v>
      </c>
      <c r="AD25" s="59">
        <f t="shared" si="43"/>
        <v>387779</v>
      </c>
      <c r="AE25" s="44"/>
      <c r="AF25" s="44"/>
      <c r="AG25" s="44"/>
      <c r="AH25" s="44"/>
    </row>
    <row r="26" spans="1:34" ht="93" customHeight="1" outlineLevel="1" x14ac:dyDescent="0.2">
      <c r="A26" s="61" t="s">
        <v>162</v>
      </c>
      <c r="B26" s="53" t="s">
        <v>163</v>
      </c>
      <c r="C26" s="57" t="s">
        <v>3</v>
      </c>
      <c r="D26" s="63">
        <v>2026</v>
      </c>
      <c r="E26" s="59">
        <f t="shared" si="33"/>
        <v>18686</v>
      </c>
      <c r="F26" s="60">
        <v>18686</v>
      </c>
      <c r="G26" s="60">
        <v>0</v>
      </c>
      <c r="H26" s="60">
        <v>0</v>
      </c>
      <c r="I26" s="60">
        <v>0</v>
      </c>
      <c r="J26" s="59">
        <f>SUM(K26:N26)</f>
        <v>0</v>
      </c>
      <c r="K26" s="60">
        <v>0</v>
      </c>
      <c r="L26" s="60">
        <v>0</v>
      </c>
      <c r="M26" s="60">
        <v>0</v>
      </c>
      <c r="N26" s="60">
        <v>0</v>
      </c>
      <c r="O26" s="59">
        <f>SUM(P26:S26)</f>
        <v>0</v>
      </c>
      <c r="P26" s="60">
        <v>0</v>
      </c>
      <c r="Q26" s="60">
        <v>0</v>
      </c>
      <c r="R26" s="60">
        <v>0</v>
      </c>
      <c r="S26" s="60">
        <v>0</v>
      </c>
      <c r="T26" s="59">
        <f>SUM(U26:X26)</f>
        <v>0</v>
      </c>
      <c r="U26" s="60">
        <v>0</v>
      </c>
      <c r="V26" s="60">
        <v>0</v>
      </c>
      <c r="W26" s="60">
        <v>0</v>
      </c>
      <c r="X26" s="60">
        <v>0</v>
      </c>
      <c r="Y26" s="59">
        <f>SUM(Z26:AC26)</f>
        <v>0</v>
      </c>
      <c r="Z26" s="60">
        <v>0</v>
      </c>
      <c r="AA26" s="60">
        <v>0</v>
      </c>
      <c r="AB26" s="60">
        <v>0</v>
      </c>
      <c r="AC26" s="60">
        <v>0</v>
      </c>
      <c r="AD26" s="59">
        <f t="shared" si="43"/>
        <v>18686</v>
      </c>
      <c r="AE26" s="44"/>
      <c r="AF26" s="44"/>
      <c r="AG26" s="44"/>
      <c r="AH26" s="44"/>
    </row>
    <row r="27" spans="1:34" ht="93" customHeight="1" outlineLevel="1" x14ac:dyDescent="0.2">
      <c r="A27" s="61" t="s">
        <v>165</v>
      </c>
      <c r="B27" s="53" t="s">
        <v>166</v>
      </c>
      <c r="C27" s="57" t="s">
        <v>3</v>
      </c>
      <c r="D27" s="63">
        <v>2026</v>
      </c>
      <c r="E27" s="59">
        <f t="shared" si="33"/>
        <v>437</v>
      </c>
      <c r="F27" s="60">
        <v>437</v>
      </c>
      <c r="G27" s="60">
        <v>0</v>
      </c>
      <c r="H27" s="60">
        <v>0</v>
      </c>
      <c r="I27" s="60">
        <v>0</v>
      </c>
      <c r="J27" s="59">
        <f>SUM(K27:N27)</f>
        <v>0</v>
      </c>
      <c r="K27" s="60">
        <v>0</v>
      </c>
      <c r="L27" s="60">
        <v>0</v>
      </c>
      <c r="M27" s="60">
        <v>0</v>
      </c>
      <c r="N27" s="60">
        <v>0</v>
      </c>
      <c r="O27" s="59">
        <f>SUM(P27:S27)</f>
        <v>0</v>
      </c>
      <c r="P27" s="60">
        <v>0</v>
      </c>
      <c r="Q27" s="60">
        <v>0</v>
      </c>
      <c r="R27" s="60">
        <v>0</v>
      </c>
      <c r="S27" s="60">
        <v>0</v>
      </c>
      <c r="T27" s="59">
        <f>SUM(U27:X27)</f>
        <v>0</v>
      </c>
      <c r="U27" s="60">
        <v>0</v>
      </c>
      <c r="V27" s="60">
        <v>0</v>
      </c>
      <c r="W27" s="60">
        <v>0</v>
      </c>
      <c r="X27" s="60">
        <v>0</v>
      </c>
      <c r="Y27" s="59">
        <f>SUM(Z27:AC27)</f>
        <v>0</v>
      </c>
      <c r="Z27" s="60">
        <v>0</v>
      </c>
      <c r="AA27" s="60">
        <v>0</v>
      </c>
      <c r="AB27" s="60">
        <v>0</v>
      </c>
      <c r="AC27" s="60">
        <v>0</v>
      </c>
      <c r="AD27" s="59">
        <f t="shared" ref="AD27" si="44">E27+J27+O27+T27+Y27</f>
        <v>437</v>
      </c>
      <c r="AE27" s="44"/>
      <c r="AF27" s="44"/>
      <c r="AG27" s="44"/>
      <c r="AH27" s="44"/>
    </row>
    <row r="28" spans="1:34" ht="56.25" customHeight="1" outlineLevel="1" x14ac:dyDescent="0.2">
      <c r="A28" s="61"/>
      <c r="B28" s="150" t="s">
        <v>169</v>
      </c>
      <c r="C28" s="57"/>
      <c r="D28" s="63"/>
      <c r="E28" s="59">
        <f t="shared" ref="E28:H28" si="45">SUM(E19:E27)</f>
        <v>102696</v>
      </c>
      <c r="F28" s="60">
        <f t="shared" si="45"/>
        <v>102696</v>
      </c>
      <c r="G28" s="60">
        <f t="shared" si="45"/>
        <v>0</v>
      </c>
      <c r="H28" s="60">
        <f t="shared" si="45"/>
        <v>0</v>
      </c>
      <c r="I28" s="60">
        <f>SUM(I19:I27)</f>
        <v>0</v>
      </c>
      <c r="J28" s="59">
        <f t="shared" ref="J28" si="46">SUM(J19:J27)</f>
        <v>80412</v>
      </c>
      <c r="K28" s="60">
        <f t="shared" ref="K28" si="47">SUM(K19:K27)</f>
        <v>80412</v>
      </c>
      <c r="L28" s="60">
        <f t="shared" ref="L28" si="48">SUM(L19:L27)</f>
        <v>0</v>
      </c>
      <c r="M28" s="60">
        <f t="shared" ref="M28" si="49">SUM(M19:M27)</f>
        <v>0</v>
      </c>
      <c r="N28" s="60">
        <f>SUM(N19:N27)</f>
        <v>0</v>
      </c>
      <c r="O28" s="59">
        <f t="shared" ref="O28" si="50">SUM(O19:O27)</f>
        <v>238841</v>
      </c>
      <c r="P28" s="60">
        <f t="shared" ref="P28" si="51">SUM(P19:P27)</f>
        <v>238841</v>
      </c>
      <c r="Q28" s="60">
        <f t="shared" ref="Q28" si="52">SUM(Q19:Q27)</f>
        <v>0</v>
      </c>
      <c r="R28" s="60">
        <f t="shared" ref="R28" si="53">SUM(R19:R27)</f>
        <v>0</v>
      </c>
      <c r="S28" s="60">
        <f>SUM(S19:S27)</f>
        <v>0</v>
      </c>
      <c r="T28" s="59">
        <f t="shared" ref="T28" si="54">SUM(T19:T27)</f>
        <v>123396</v>
      </c>
      <c r="U28" s="60">
        <f t="shared" ref="U28" si="55">SUM(U19:U27)</f>
        <v>123396</v>
      </c>
      <c r="V28" s="60">
        <f t="shared" ref="V28" si="56">SUM(V19:V27)</f>
        <v>0</v>
      </c>
      <c r="W28" s="60">
        <f t="shared" ref="W28" si="57">SUM(W19:W27)</f>
        <v>0</v>
      </c>
      <c r="X28" s="60">
        <f>SUM(X19:X27)</f>
        <v>0</v>
      </c>
      <c r="Y28" s="59">
        <f t="shared" ref="Y28" si="58">SUM(Y19:Y27)</f>
        <v>128332</v>
      </c>
      <c r="Z28" s="60">
        <f t="shared" ref="Z28" si="59">SUM(Z19:Z27)</f>
        <v>128332</v>
      </c>
      <c r="AA28" s="60">
        <f t="shared" ref="AA28" si="60">SUM(AA19:AA27)</f>
        <v>0</v>
      </c>
      <c r="AB28" s="60">
        <f t="shared" ref="AB28" si="61">SUM(AB19:AB27)</f>
        <v>0</v>
      </c>
      <c r="AC28" s="60">
        <f>SUM(AC19:AC27)</f>
        <v>0</v>
      </c>
      <c r="AD28" s="59">
        <f>SUM(AD19:AD27)</f>
        <v>673677</v>
      </c>
      <c r="AE28" s="44"/>
      <c r="AF28" s="44"/>
      <c r="AG28" s="44"/>
      <c r="AH28" s="44"/>
    </row>
    <row r="29" spans="1:34" ht="46.9" customHeight="1" outlineLevel="1" x14ac:dyDescent="0.2">
      <c r="A29" s="33" t="s">
        <v>145</v>
      </c>
      <c r="B29" s="124" t="s">
        <v>129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44"/>
      <c r="AF29" s="44"/>
      <c r="AG29" s="44"/>
      <c r="AH29" s="44"/>
    </row>
    <row r="30" spans="1:34" ht="120.75" customHeight="1" outlineLevel="1" x14ac:dyDescent="0.2">
      <c r="A30" s="61" t="s">
        <v>146</v>
      </c>
      <c r="B30" s="70" t="s">
        <v>155</v>
      </c>
      <c r="C30" s="92" t="s">
        <v>70</v>
      </c>
      <c r="D30" s="65" t="s">
        <v>99</v>
      </c>
      <c r="E30" s="66">
        <f>SUM(F30:I30)</f>
        <v>90852</v>
      </c>
      <c r="F30" s="67">
        <f>84802+6050</f>
        <v>90852</v>
      </c>
      <c r="G30" s="67">
        <v>0</v>
      </c>
      <c r="H30" s="67">
        <v>0</v>
      </c>
      <c r="I30" s="67">
        <v>0</v>
      </c>
      <c r="J30" s="68">
        <f>SUM(K30:N30)</f>
        <v>91898</v>
      </c>
      <c r="K30" s="67">
        <f>85606+6292</f>
        <v>91898</v>
      </c>
      <c r="L30" s="67">
        <v>0</v>
      </c>
      <c r="M30" s="67">
        <v>0</v>
      </c>
      <c r="N30" s="67">
        <v>0</v>
      </c>
      <c r="O30" s="68">
        <f>SUM(P30:S30)</f>
        <v>95574</v>
      </c>
      <c r="P30" s="67">
        <f>89030+6544</f>
        <v>95574</v>
      </c>
      <c r="Q30" s="67">
        <v>0</v>
      </c>
      <c r="R30" s="67">
        <v>0</v>
      </c>
      <c r="S30" s="67">
        <v>0</v>
      </c>
      <c r="T30" s="68">
        <f>SUM(U30:X30)</f>
        <v>99397</v>
      </c>
      <c r="U30" s="67">
        <f>92591+6806</f>
        <v>99397</v>
      </c>
      <c r="V30" s="67">
        <v>0</v>
      </c>
      <c r="W30" s="67">
        <v>0</v>
      </c>
      <c r="X30" s="67">
        <v>0</v>
      </c>
      <c r="Y30" s="68">
        <f>SUM(Z30:AC30)</f>
        <v>103373</v>
      </c>
      <c r="Z30" s="67">
        <f>96295+7078</f>
        <v>103373</v>
      </c>
      <c r="AA30" s="67">
        <v>0</v>
      </c>
      <c r="AB30" s="67">
        <v>0</v>
      </c>
      <c r="AC30" s="67">
        <v>0</v>
      </c>
      <c r="AD30" s="68">
        <f>E30+J30+O30+T30+Y30</f>
        <v>481094</v>
      </c>
      <c r="AE30" s="44"/>
      <c r="AF30" s="44"/>
      <c r="AG30" s="44"/>
      <c r="AH30" s="44"/>
    </row>
    <row r="31" spans="1:34" ht="58.5" customHeight="1" outlineLevel="1" x14ac:dyDescent="0.2">
      <c r="A31" s="61"/>
      <c r="B31" s="150" t="s">
        <v>170</v>
      </c>
      <c r="C31" s="96"/>
      <c r="D31" s="65"/>
      <c r="E31" s="68">
        <f t="shared" ref="E31:H31" si="62">E30</f>
        <v>90852</v>
      </c>
      <c r="F31" s="67">
        <f t="shared" si="62"/>
        <v>90852</v>
      </c>
      <c r="G31" s="67">
        <f t="shared" si="62"/>
        <v>0</v>
      </c>
      <c r="H31" s="67">
        <f t="shared" si="62"/>
        <v>0</v>
      </c>
      <c r="I31" s="67">
        <f>I30</f>
        <v>0</v>
      </c>
      <c r="J31" s="68">
        <f t="shared" ref="J31" si="63">J30</f>
        <v>91898</v>
      </c>
      <c r="K31" s="67">
        <f t="shared" ref="K31" si="64">K30</f>
        <v>91898</v>
      </c>
      <c r="L31" s="67">
        <f t="shared" ref="L31" si="65">L30</f>
        <v>0</v>
      </c>
      <c r="M31" s="67">
        <f t="shared" ref="M31" si="66">M30</f>
        <v>0</v>
      </c>
      <c r="N31" s="67">
        <f>N30</f>
        <v>0</v>
      </c>
      <c r="O31" s="68">
        <f t="shared" ref="O31" si="67">O30</f>
        <v>95574</v>
      </c>
      <c r="P31" s="67">
        <f t="shared" ref="P31" si="68">P30</f>
        <v>95574</v>
      </c>
      <c r="Q31" s="67">
        <f t="shared" ref="Q31" si="69">Q30</f>
        <v>0</v>
      </c>
      <c r="R31" s="67">
        <f t="shared" ref="R31" si="70">R30</f>
        <v>0</v>
      </c>
      <c r="S31" s="67">
        <f>S30</f>
        <v>0</v>
      </c>
      <c r="T31" s="68">
        <f t="shared" ref="T31" si="71">T30</f>
        <v>99397</v>
      </c>
      <c r="U31" s="67">
        <f t="shared" ref="U31" si="72">U30</f>
        <v>99397</v>
      </c>
      <c r="V31" s="67">
        <f t="shared" ref="V31" si="73">V30</f>
        <v>0</v>
      </c>
      <c r="W31" s="67">
        <f t="shared" ref="W31" si="74">W30</f>
        <v>0</v>
      </c>
      <c r="X31" s="67">
        <f>X30</f>
        <v>0</v>
      </c>
      <c r="Y31" s="68">
        <f t="shared" ref="Y31" si="75">Y30</f>
        <v>103373</v>
      </c>
      <c r="Z31" s="67">
        <f t="shared" ref="Z31" si="76">Z30</f>
        <v>103373</v>
      </c>
      <c r="AA31" s="67">
        <f t="shared" ref="AA31" si="77">AA30</f>
        <v>0</v>
      </c>
      <c r="AB31" s="67">
        <f t="shared" ref="AB31" si="78">AB30</f>
        <v>0</v>
      </c>
      <c r="AC31" s="67">
        <f>AC30</f>
        <v>0</v>
      </c>
      <c r="AD31" s="68">
        <f>AD30</f>
        <v>481094</v>
      </c>
      <c r="AE31" s="44"/>
      <c r="AF31" s="44"/>
      <c r="AG31" s="44"/>
      <c r="AH31" s="44"/>
    </row>
    <row r="32" spans="1:34" ht="49.5" customHeight="1" outlineLevel="1" x14ac:dyDescent="0.2">
      <c r="A32" s="33" t="s">
        <v>147</v>
      </c>
      <c r="B32" s="124" t="s">
        <v>128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44"/>
      <c r="AF32" s="44"/>
      <c r="AG32" s="44"/>
      <c r="AH32" s="44"/>
    </row>
    <row r="33" spans="1:34" ht="264" customHeight="1" outlineLevel="1" x14ac:dyDescent="0.2">
      <c r="A33" s="69" t="s">
        <v>148</v>
      </c>
      <c r="B33" s="70" t="s">
        <v>88</v>
      </c>
      <c r="C33" s="92" t="s">
        <v>74</v>
      </c>
      <c r="D33" s="71" t="s">
        <v>99</v>
      </c>
      <c r="E33" s="67" t="s">
        <v>24</v>
      </c>
      <c r="F33" s="67" t="s">
        <v>24</v>
      </c>
      <c r="G33" s="67" t="s">
        <v>24</v>
      </c>
      <c r="H33" s="67" t="s">
        <v>24</v>
      </c>
      <c r="I33" s="67" t="s">
        <v>24</v>
      </c>
      <c r="J33" s="67" t="s">
        <v>24</v>
      </c>
      <c r="K33" s="67" t="s">
        <v>24</v>
      </c>
      <c r="L33" s="67" t="s">
        <v>24</v>
      </c>
      <c r="M33" s="67" t="s">
        <v>24</v>
      </c>
      <c r="N33" s="67" t="s">
        <v>24</v>
      </c>
      <c r="O33" s="67" t="s">
        <v>24</v>
      </c>
      <c r="P33" s="67" t="s">
        <v>24</v>
      </c>
      <c r="Q33" s="67" t="s">
        <v>24</v>
      </c>
      <c r="R33" s="67" t="s">
        <v>24</v>
      </c>
      <c r="S33" s="67" t="s">
        <v>24</v>
      </c>
      <c r="T33" s="68" t="s">
        <v>24</v>
      </c>
      <c r="U33" s="68" t="s">
        <v>24</v>
      </c>
      <c r="V33" s="68" t="s">
        <v>24</v>
      </c>
      <c r="W33" s="68" t="s">
        <v>24</v>
      </c>
      <c r="X33" s="68" t="s">
        <v>24</v>
      </c>
      <c r="Y33" s="68" t="s">
        <v>24</v>
      </c>
      <c r="Z33" s="68" t="s">
        <v>24</v>
      </c>
      <c r="AA33" s="68" t="s">
        <v>24</v>
      </c>
      <c r="AB33" s="68" t="s">
        <v>24</v>
      </c>
      <c r="AC33" s="68" t="s">
        <v>24</v>
      </c>
      <c r="AD33" s="68" t="s">
        <v>24</v>
      </c>
      <c r="AE33" s="44"/>
      <c r="AF33" s="44"/>
      <c r="AG33" s="44"/>
      <c r="AH33" s="44"/>
    </row>
    <row r="34" spans="1:34" ht="132.75" customHeight="1" outlineLevel="1" x14ac:dyDescent="0.2">
      <c r="A34" s="69" t="s">
        <v>149</v>
      </c>
      <c r="B34" s="70" t="s">
        <v>75</v>
      </c>
      <c r="C34" s="92" t="s">
        <v>74</v>
      </c>
      <c r="D34" s="71" t="s">
        <v>99</v>
      </c>
      <c r="E34" s="67" t="s">
        <v>24</v>
      </c>
      <c r="F34" s="67" t="s">
        <v>24</v>
      </c>
      <c r="G34" s="67" t="s">
        <v>24</v>
      </c>
      <c r="H34" s="67" t="s">
        <v>24</v>
      </c>
      <c r="I34" s="67" t="s">
        <v>24</v>
      </c>
      <c r="J34" s="67" t="s">
        <v>24</v>
      </c>
      <c r="K34" s="67" t="s">
        <v>24</v>
      </c>
      <c r="L34" s="67" t="s">
        <v>24</v>
      </c>
      <c r="M34" s="67" t="s">
        <v>24</v>
      </c>
      <c r="N34" s="67" t="s">
        <v>24</v>
      </c>
      <c r="O34" s="67" t="s">
        <v>24</v>
      </c>
      <c r="P34" s="67" t="s">
        <v>24</v>
      </c>
      <c r="Q34" s="67" t="s">
        <v>24</v>
      </c>
      <c r="R34" s="67" t="s">
        <v>24</v>
      </c>
      <c r="S34" s="67" t="s">
        <v>24</v>
      </c>
      <c r="T34" s="68" t="s">
        <v>24</v>
      </c>
      <c r="U34" s="68" t="s">
        <v>24</v>
      </c>
      <c r="V34" s="68" t="s">
        <v>24</v>
      </c>
      <c r="W34" s="68" t="s">
        <v>24</v>
      </c>
      <c r="X34" s="68" t="s">
        <v>24</v>
      </c>
      <c r="Y34" s="68" t="s">
        <v>24</v>
      </c>
      <c r="Z34" s="68" t="s">
        <v>24</v>
      </c>
      <c r="AA34" s="68" t="s">
        <v>24</v>
      </c>
      <c r="AB34" s="68" t="s">
        <v>24</v>
      </c>
      <c r="AC34" s="68" t="s">
        <v>24</v>
      </c>
      <c r="AD34" s="68" t="s">
        <v>24</v>
      </c>
      <c r="AE34" s="44"/>
      <c r="AF34" s="44"/>
      <c r="AG34" s="44"/>
      <c r="AH34" s="44"/>
    </row>
    <row r="35" spans="1:34" ht="120" customHeight="1" outlineLevel="1" x14ac:dyDescent="0.2">
      <c r="A35" s="69" t="s">
        <v>150</v>
      </c>
      <c r="B35" s="70" t="s">
        <v>103</v>
      </c>
      <c r="C35" s="92" t="s">
        <v>74</v>
      </c>
      <c r="D35" s="71" t="s">
        <v>99</v>
      </c>
      <c r="E35" s="67" t="s">
        <v>24</v>
      </c>
      <c r="F35" s="67" t="s">
        <v>24</v>
      </c>
      <c r="G35" s="67" t="s">
        <v>24</v>
      </c>
      <c r="H35" s="67" t="s">
        <v>24</v>
      </c>
      <c r="I35" s="67" t="s">
        <v>24</v>
      </c>
      <c r="J35" s="67" t="s">
        <v>24</v>
      </c>
      <c r="K35" s="67" t="s">
        <v>24</v>
      </c>
      <c r="L35" s="67" t="s">
        <v>24</v>
      </c>
      <c r="M35" s="67" t="s">
        <v>24</v>
      </c>
      <c r="N35" s="67" t="s">
        <v>24</v>
      </c>
      <c r="O35" s="67" t="s">
        <v>24</v>
      </c>
      <c r="P35" s="67" t="s">
        <v>24</v>
      </c>
      <c r="Q35" s="67" t="s">
        <v>24</v>
      </c>
      <c r="R35" s="67" t="s">
        <v>24</v>
      </c>
      <c r="S35" s="67" t="s">
        <v>24</v>
      </c>
      <c r="T35" s="68" t="s">
        <v>24</v>
      </c>
      <c r="U35" s="68" t="s">
        <v>24</v>
      </c>
      <c r="V35" s="68" t="s">
        <v>24</v>
      </c>
      <c r="W35" s="68" t="s">
        <v>24</v>
      </c>
      <c r="X35" s="68" t="s">
        <v>24</v>
      </c>
      <c r="Y35" s="68" t="s">
        <v>24</v>
      </c>
      <c r="Z35" s="68" t="s">
        <v>24</v>
      </c>
      <c r="AA35" s="68" t="s">
        <v>24</v>
      </c>
      <c r="AB35" s="68" t="s">
        <v>24</v>
      </c>
      <c r="AC35" s="68" t="s">
        <v>24</v>
      </c>
      <c r="AD35" s="68" t="s">
        <v>24</v>
      </c>
      <c r="AE35" s="44"/>
      <c r="AF35" s="44"/>
      <c r="AG35" s="44"/>
      <c r="AH35" s="44"/>
    </row>
    <row r="36" spans="1:34" ht="76.5" customHeight="1" outlineLevel="1" x14ac:dyDescent="0.2">
      <c r="A36" s="69" t="s">
        <v>151</v>
      </c>
      <c r="B36" s="70" t="s">
        <v>104</v>
      </c>
      <c r="C36" s="92" t="s">
        <v>74</v>
      </c>
      <c r="D36" s="71" t="s">
        <v>99</v>
      </c>
      <c r="E36" s="67" t="s">
        <v>24</v>
      </c>
      <c r="F36" s="67" t="s">
        <v>24</v>
      </c>
      <c r="G36" s="67" t="s">
        <v>24</v>
      </c>
      <c r="H36" s="67" t="s">
        <v>24</v>
      </c>
      <c r="I36" s="67" t="s">
        <v>24</v>
      </c>
      <c r="J36" s="67" t="s">
        <v>24</v>
      </c>
      <c r="K36" s="67" t="s">
        <v>24</v>
      </c>
      <c r="L36" s="67" t="s">
        <v>24</v>
      </c>
      <c r="M36" s="67" t="s">
        <v>24</v>
      </c>
      <c r="N36" s="67" t="s">
        <v>24</v>
      </c>
      <c r="O36" s="67" t="s">
        <v>24</v>
      </c>
      <c r="P36" s="67" t="s">
        <v>24</v>
      </c>
      <c r="Q36" s="67" t="s">
        <v>24</v>
      </c>
      <c r="R36" s="67" t="s">
        <v>24</v>
      </c>
      <c r="S36" s="67" t="s">
        <v>24</v>
      </c>
      <c r="T36" s="68" t="s">
        <v>24</v>
      </c>
      <c r="U36" s="68" t="s">
        <v>24</v>
      </c>
      <c r="V36" s="68" t="s">
        <v>24</v>
      </c>
      <c r="W36" s="68" t="s">
        <v>24</v>
      </c>
      <c r="X36" s="68" t="s">
        <v>24</v>
      </c>
      <c r="Y36" s="68" t="s">
        <v>24</v>
      </c>
      <c r="Z36" s="68" t="s">
        <v>24</v>
      </c>
      <c r="AA36" s="68" t="s">
        <v>24</v>
      </c>
      <c r="AB36" s="68" t="s">
        <v>24</v>
      </c>
      <c r="AC36" s="68" t="s">
        <v>24</v>
      </c>
      <c r="AD36" s="68" t="s">
        <v>24</v>
      </c>
      <c r="AE36" s="44"/>
      <c r="AF36" s="44"/>
      <c r="AG36" s="44"/>
      <c r="AH36" s="44"/>
    </row>
    <row r="37" spans="1:34" ht="74.25" customHeight="1" outlineLevel="1" x14ac:dyDescent="0.2">
      <c r="A37" s="69" t="s">
        <v>152</v>
      </c>
      <c r="B37" s="70" t="s">
        <v>79</v>
      </c>
      <c r="C37" s="92" t="s">
        <v>74</v>
      </c>
      <c r="D37" s="71" t="s">
        <v>99</v>
      </c>
      <c r="E37" s="67" t="s">
        <v>24</v>
      </c>
      <c r="F37" s="67" t="s">
        <v>24</v>
      </c>
      <c r="G37" s="67" t="s">
        <v>24</v>
      </c>
      <c r="H37" s="67" t="s">
        <v>24</v>
      </c>
      <c r="I37" s="67" t="s">
        <v>24</v>
      </c>
      <c r="J37" s="67" t="s">
        <v>24</v>
      </c>
      <c r="K37" s="67" t="s">
        <v>24</v>
      </c>
      <c r="L37" s="67" t="s">
        <v>24</v>
      </c>
      <c r="M37" s="67" t="s">
        <v>24</v>
      </c>
      <c r="N37" s="67" t="s">
        <v>24</v>
      </c>
      <c r="O37" s="67" t="s">
        <v>24</v>
      </c>
      <c r="P37" s="67" t="s">
        <v>24</v>
      </c>
      <c r="Q37" s="67" t="s">
        <v>24</v>
      </c>
      <c r="R37" s="67" t="s">
        <v>24</v>
      </c>
      <c r="S37" s="67" t="s">
        <v>24</v>
      </c>
      <c r="T37" s="68" t="s">
        <v>24</v>
      </c>
      <c r="U37" s="68" t="s">
        <v>24</v>
      </c>
      <c r="V37" s="68" t="s">
        <v>24</v>
      </c>
      <c r="W37" s="68" t="s">
        <v>24</v>
      </c>
      <c r="X37" s="68" t="s">
        <v>24</v>
      </c>
      <c r="Y37" s="68" t="s">
        <v>24</v>
      </c>
      <c r="Z37" s="68" t="s">
        <v>24</v>
      </c>
      <c r="AA37" s="68" t="s">
        <v>24</v>
      </c>
      <c r="AB37" s="68" t="s">
        <v>24</v>
      </c>
      <c r="AC37" s="68" t="s">
        <v>24</v>
      </c>
      <c r="AD37" s="68" t="s">
        <v>24</v>
      </c>
      <c r="AE37" s="44"/>
      <c r="AF37" s="44"/>
      <c r="AG37" s="44"/>
      <c r="AH37" s="44"/>
    </row>
    <row r="38" spans="1:34" ht="112.5" customHeight="1" outlineLevel="1" x14ac:dyDescent="0.2">
      <c r="A38" s="69" t="s">
        <v>153</v>
      </c>
      <c r="B38" s="53" t="s">
        <v>82</v>
      </c>
      <c r="C38" s="64" t="s">
        <v>101</v>
      </c>
      <c r="D38" s="71" t="s">
        <v>99</v>
      </c>
      <c r="E38" s="67" t="s">
        <v>24</v>
      </c>
      <c r="F38" s="67" t="s">
        <v>24</v>
      </c>
      <c r="G38" s="67" t="s">
        <v>24</v>
      </c>
      <c r="H38" s="67" t="s">
        <v>24</v>
      </c>
      <c r="I38" s="67" t="s">
        <v>24</v>
      </c>
      <c r="J38" s="67" t="s">
        <v>24</v>
      </c>
      <c r="K38" s="67" t="s">
        <v>24</v>
      </c>
      <c r="L38" s="67" t="s">
        <v>24</v>
      </c>
      <c r="M38" s="67" t="s">
        <v>24</v>
      </c>
      <c r="N38" s="67" t="s">
        <v>24</v>
      </c>
      <c r="O38" s="67" t="s">
        <v>24</v>
      </c>
      <c r="P38" s="67" t="s">
        <v>24</v>
      </c>
      <c r="Q38" s="67" t="s">
        <v>24</v>
      </c>
      <c r="R38" s="67" t="s">
        <v>24</v>
      </c>
      <c r="S38" s="67" t="s">
        <v>24</v>
      </c>
      <c r="T38" s="68" t="s">
        <v>24</v>
      </c>
      <c r="U38" s="68" t="s">
        <v>24</v>
      </c>
      <c r="V38" s="68" t="s">
        <v>24</v>
      </c>
      <c r="W38" s="68" t="s">
        <v>24</v>
      </c>
      <c r="X38" s="68" t="s">
        <v>24</v>
      </c>
      <c r="Y38" s="68" t="s">
        <v>24</v>
      </c>
      <c r="Z38" s="68" t="s">
        <v>24</v>
      </c>
      <c r="AA38" s="68" t="s">
        <v>24</v>
      </c>
      <c r="AB38" s="68" t="s">
        <v>24</v>
      </c>
      <c r="AC38" s="68" t="s">
        <v>24</v>
      </c>
      <c r="AD38" s="68" t="s">
        <v>24</v>
      </c>
      <c r="AE38" s="44"/>
      <c r="AF38" s="44"/>
      <c r="AG38" s="44"/>
      <c r="AH38" s="44"/>
    </row>
    <row r="39" spans="1:34" ht="114.75" customHeight="1" outlineLevel="1" x14ac:dyDescent="0.2">
      <c r="A39" s="69" t="s">
        <v>154</v>
      </c>
      <c r="B39" s="53" t="s">
        <v>91</v>
      </c>
      <c r="C39" s="92" t="s">
        <v>124</v>
      </c>
      <c r="D39" s="71" t="s">
        <v>99</v>
      </c>
      <c r="E39" s="67" t="s">
        <v>24</v>
      </c>
      <c r="F39" s="67" t="s">
        <v>24</v>
      </c>
      <c r="G39" s="67" t="s">
        <v>24</v>
      </c>
      <c r="H39" s="67" t="s">
        <v>24</v>
      </c>
      <c r="I39" s="67" t="s">
        <v>24</v>
      </c>
      <c r="J39" s="67" t="s">
        <v>24</v>
      </c>
      <c r="K39" s="67" t="s">
        <v>24</v>
      </c>
      <c r="L39" s="67" t="s">
        <v>24</v>
      </c>
      <c r="M39" s="67" t="s">
        <v>24</v>
      </c>
      <c r="N39" s="67" t="s">
        <v>24</v>
      </c>
      <c r="O39" s="67" t="s">
        <v>24</v>
      </c>
      <c r="P39" s="67" t="s">
        <v>24</v>
      </c>
      <c r="Q39" s="67" t="s">
        <v>24</v>
      </c>
      <c r="R39" s="67" t="s">
        <v>24</v>
      </c>
      <c r="S39" s="67" t="s">
        <v>24</v>
      </c>
      <c r="T39" s="67" t="s">
        <v>24</v>
      </c>
      <c r="U39" s="67" t="s">
        <v>24</v>
      </c>
      <c r="V39" s="67" t="s">
        <v>24</v>
      </c>
      <c r="W39" s="67" t="s">
        <v>24</v>
      </c>
      <c r="X39" s="67" t="s">
        <v>24</v>
      </c>
      <c r="Y39" s="67" t="s">
        <v>24</v>
      </c>
      <c r="Z39" s="67" t="s">
        <v>24</v>
      </c>
      <c r="AA39" s="67" t="s">
        <v>24</v>
      </c>
      <c r="AB39" s="67" t="s">
        <v>24</v>
      </c>
      <c r="AC39" s="67" t="s">
        <v>24</v>
      </c>
      <c r="AD39" s="68" t="s">
        <v>24</v>
      </c>
      <c r="AE39" s="44"/>
      <c r="AF39" s="44"/>
      <c r="AG39" s="44"/>
      <c r="AH39" s="44"/>
    </row>
    <row r="40" spans="1:34" ht="57.75" customHeight="1" outlineLevel="1" x14ac:dyDescent="0.2">
      <c r="A40" s="69"/>
      <c r="B40" s="150" t="s">
        <v>171</v>
      </c>
      <c r="C40" s="96"/>
      <c r="D40" s="71"/>
      <c r="E40" s="67" t="s">
        <v>24</v>
      </c>
      <c r="F40" s="67" t="s">
        <v>24</v>
      </c>
      <c r="G40" s="67" t="s">
        <v>24</v>
      </c>
      <c r="H40" s="67" t="s">
        <v>24</v>
      </c>
      <c r="I40" s="67" t="s">
        <v>24</v>
      </c>
      <c r="J40" s="67" t="s">
        <v>24</v>
      </c>
      <c r="K40" s="67" t="s">
        <v>24</v>
      </c>
      <c r="L40" s="67" t="s">
        <v>24</v>
      </c>
      <c r="M40" s="67" t="s">
        <v>24</v>
      </c>
      <c r="N40" s="67" t="s">
        <v>24</v>
      </c>
      <c r="O40" s="67" t="s">
        <v>24</v>
      </c>
      <c r="P40" s="67" t="s">
        <v>24</v>
      </c>
      <c r="Q40" s="67" t="s">
        <v>24</v>
      </c>
      <c r="R40" s="67" t="s">
        <v>24</v>
      </c>
      <c r="S40" s="67" t="s">
        <v>24</v>
      </c>
      <c r="T40" s="67" t="s">
        <v>24</v>
      </c>
      <c r="U40" s="67" t="s">
        <v>24</v>
      </c>
      <c r="V40" s="67" t="s">
        <v>24</v>
      </c>
      <c r="W40" s="67" t="s">
        <v>24</v>
      </c>
      <c r="X40" s="67" t="s">
        <v>24</v>
      </c>
      <c r="Y40" s="67" t="s">
        <v>24</v>
      </c>
      <c r="Z40" s="67" t="s">
        <v>24</v>
      </c>
      <c r="AA40" s="67" t="s">
        <v>24</v>
      </c>
      <c r="AB40" s="67" t="s">
        <v>24</v>
      </c>
      <c r="AC40" s="67" t="s">
        <v>24</v>
      </c>
      <c r="AD40" s="68" t="s">
        <v>24</v>
      </c>
      <c r="AE40" s="44"/>
      <c r="AF40" s="44"/>
      <c r="AG40" s="44"/>
      <c r="AH40" s="44"/>
    </row>
    <row r="41" spans="1:34" ht="50.25" customHeight="1" outlineLevel="1" x14ac:dyDescent="0.2">
      <c r="A41" s="123" t="s">
        <v>114</v>
      </c>
      <c r="B41" s="123"/>
      <c r="C41" s="123"/>
      <c r="D41" s="34"/>
      <c r="E41" s="49">
        <f>SUM(F41:I41)</f>
        <v>232636</v>
      </c>
      <c r="F41" s="48">
        <f>F17+F28+F31</f>
        <v>232636</v>
      </c>
      <c r="G41" s="48">
        <f>SUM(G10:G30)</f>
        <v>0</v>
      </c>
      <c r="H41" s="48">
        <f>SUM(H10:H30)</f>
        <v>0</v>
      </c>
      <c r="I41" s="48">
        <f>SUM(I10:I30)</f>
        <v>0</v>
      </c>
      <c r="J41" s="47">
        <f>SUM(K41:N41)</f>
        <v>195061</v>
      </c>
      <c r="K41" s="48">
        <f>K17+K28+K31</f>
        <v>195061</v>
      </c>
      <c r="L41" s="48">
        <f>SUM(L10:L30)</f>
        <v>0</v>
      </c>
      <c r="M41" s="48">
        <f>SUM(M10:M30)</f>
        <v>0</v>
      </c>
      <c r="N41" s="48">
        <f>SUM(N10:N30)</f>
        <v>0</v>
      </c>
      <c r="O41" s="47">
        <f>SUM(P41:S41)</f>
        <v>513198</v>
      </c>
      <c r="P41" s="48">
        <f>P17+P28+P31</f>
        <v>513198</v>
      </c>
      <c r="Q41" s="48">
        <f>SUM(Q10:Q30)</f>
        <v>0</v>
      </c>
      <c r="R41" s="48">
        <f>SUM(R10:R30)</f>
        <v>0</v>
      </c>
      <c r="S41" s="48">
        <f>SUM(S10:S30)</f>
        <v>0</v>
      </c>
      <c r="T41" s="47">
        <f t="shared" ref="T41" si="79">SUM(U41:X41)</f>
        <v>236847</v>
      </c>
      <c r="U41" s="48">
        <f>U17+U28+U31</f>
        <v>236847</v>
      </c>
      <c r="V41" s="48">
        <v>0</v>
      </c>
      <c r="W41" s="48">
        <v>0</v>
      </c>
      <c r="X41" s="48">
        <v>0</v>
      </c>
      <c r="Y41" s="47">
        <f>SUM(Z41:AC41)</f>
        <v>246373</v>
      </c>
      <c r="Z41" s="48">
        <f>Z17+Z28+Z31</f>
        <v>246373</v>
      </c>
      <c r="AA41" s="48">
        <v>0</v>
      </c>
      <c r="AB41" s="48">
        <v>0</v>
      </c>
      <c r="AC41" s="48">
        <v>0</v>
      </c>
      <c r="AD41" s="47">
        <f>E41+J41+O41+T41+Y41</f>
        <v>1424115</v>
      </c>
      <c r="AE41" s="48">
        <f>F41+K41+P41+U41+Z41</f>
        <v>1424115</v>
      </c>
      <c r="AF41" s="48">
        <f>G41+L41+Q41+V41+AA41</f>
        <v>0</v>
      </c>
      <c r="AG41" s="48">
        <f>H41+M41+R41+W41+AB41</f>
        <v>0</v>
      </c>
      <c r="AH41" s="48">
        <f>I41+N41+S41+X41+AC41</f>
        <v>0</v>
      </c>
    </row>
    <row r="42" spans="1:34" ht="34.15" customHeight="1" x14ac:dyDescent="0.25">
      <c r="A42" s="44"/>
      <c r="B42" s="98"/>
      <c r="C42" s="46"/>
      <c r="D42" s="44"/>
      <c r="E42" s="99"/>
      <c r="F42" s="44"/>
      <c r="G42" s="44"/>
      <c r="H42" s="44"/>
      <c r="I42" s="44"/>
      <c r="J42" s="100"/>
      <c r="K42" s="44"/>
      <c r="L42" s="44"/>
      <c r="M42" s="101"/>
      <c r="N42" s="101"/>
      <c r="O42" s="102"/>
      <c r="P42" s="101"/>
      <c r="Q42" s="101"/>
      <c r="R42" s="44"/>
      <c r="S42" s="44"/>
      <c r="T42" s="100"/>
      <c r="U42" s="44"/>
      <c r="V42" s="44"/>
      <c r="W42" s="44"/>
      <c r="X42" s="44"/>
      <c r="Y42" s="100"/>
      <c r="Z42" s="44"/>
      <c r="AA42" s="44"/>
      <c r="AB42" s="44"/>
      <c r="AC42" s="44"/>
      <c r="AD42" s="103"/>
      <c r="AE42" s="72"/>
      <c r="AF42" s="72"/>
      <c r="AG42" s="72"/>
      <c r="AH42" s="72"/>
    </row>
    <row r="43" spans="1:34" ht="42" customHeight="1" x14ac:dyDescent="0.25">
      <c r="A43" s="44"/>
      <c r="B43" s="98"/>
      <c r="C43" s="46"/>
      <c r="D43" s="44"/>
      <c r="E43" s="100"/>
      <c r="F43" s="44"/>
      <c r="G43" s="44"/>
      <c r="H43" s="44"/>
      <c r="I43" s="44"/>
      <c r="J43" s="100"/>
      <c r="K43" s="44"/>
      <c r="L43" s="44"/>
      <c r="M43" s="44"/>
      <c r="N43" s="44"/>
      <c r="O43" s="100"/>
      <c r="P43" s="44"/>
      <c r="Q43" s="44"/>
      <c r="R43" s="44"/>
      <c r="S43" s="44"/>
      <c r="T43" s="100"/>
      <c r="U43" s="44"/>
      <c r="V43" s="44"/>
      <c r="W43" s="44"/>
      <c r="X43" s="44"/>
      <c r="Y43" s="100"/>
      <c r="Z43" s="44"/>
      <c r="AA43" s="44"/>
      <c r="AB43" s="44"/>
      <c r="AC43" s="44"/>
      <c r="AD43" s="103"/>
      <c r="AE43" s="44"/>
      <c r="AF43" s="44"/>
      <c r="AG43" s="44"/>
      <c r="AH43" s="44"/>
    </row>
    <row r="44" spans="1:34" ht="83.25" customHeight="1" x14ac:dyDescent="0.2">
      <c r="AE44" s="44"/>
      <c r="AF44" s="44"/>
      <c r="AG44" s="44"/>
      <c r="AH44" s="44"/>
    </row>
    <row r="45" spans="1:34" ht="38.25" customHeight="1" x14ac:dyDescent="0.2">
      <c r="AE45" s="44"/>
      <c r="AF45" s="44"/>
      <c r="AG45" s="44"/>
      <c r="AH45" s="44"/>
    </row>
    <row r="46" spans="1:34" s="73" customFormat="1" ht="136.5" customHeight="1" x14ac:dyDescent="0.2">
      <c r="A46" s="3"/>
      <c r="B46" s="104"/>
      <c r="C46" s="97"/>
      <c r="D46" s="3"/>
      <c r="E46" s="5"/>
      <c r="F46" s="3"/>
      <c r="G46" s="3"/>
      <c r="H46" s="3"/>
      <c r="I46" s="3"/>
      <c r="J46" s="5"/>
      <c r="K46" s="3"/>
      <c r="L46" s="3"/>
      <c r="M46" s="3"/>
      <c r="N46" s="3"/>
      <c r="O46" s="5"/>
      <c r="P46" s="3"/>
      <c r="Q46" s="3"/>
      <c r="R46" s="3"/>
      <c r="S46" s="3"/>
      <c r="T46" s="5"/>
      <c r="U46" s="3"/>
      <c r="V46" s="3"/>
      <c r="W46" s="3"/>
      <c r="X46" s="3"/>
      <c r="Y46" s="5"/>
      <c r="Z46" s="3"/>
      <c r="AA46" s="3"/>
      <c r="AB46" s="3"/>
      <c r="AC46" s="3"/>
      <c r="AE46" s="44"/>
      <c r="AF46" s="44"/>
      <c r="AG46" s="44"/>
      <c r="AH46" s="44"/>
    </row>
    <row r="47" spans="1:34" s="73" customFormat="1" ht="217.5" customHeight="1" x14ac:dyDescent="0.2">
      <c r="A47" s="3"/>
      <c r="B47" s="104"/>
      <c r="C47" s="97"/>
      <c r="D47" s="3"/>
      <c r="E47" s="5"/>
      <c r="F47" s="3"/>
      <c r="G47" s="3"/>
      <c r="H47" s="3"/>
      <c r="I47" s="3"/>
      <c r="J47" s="5"/>
      <c r="K47" s="3"/>
      <c r="L47" s="3"/>
      <c r="M47" s="3"/>
      <c r="N47" s="3"/>
      <c r="O47" s="5"/>
      <c r="P47" s="3"/>
      <c r="Q47" s="3"/>
      <c r="R47" s="3"/>
      <c r="S47" s="3"/>
      <c r="T47" s="5"/>
      <c r="U47" s="3"/>
      <c r="V47" s="3"/>
      <c r="W47" s="3"/>
      <c r="X47" s="3"/>
      <c r="Y47" s="5"/>
      <c r="Z47" s="3"/>
      <c r="AA47" s="3"/>
      <c r="AB47" s="3"/>
      <c r="AC47" s="3"/>
      <c r="AE47" s="44"/>
      <c r="AF47" s="44"/>
      <c r="AG47" s="44"/>
      <c r="AH47" s="44"/>
    </row>
    <row r="48" spans="1:34" s="73" customFormat="1" ht="181.5" customHeight="1" x14ac:dyDescent="0.2">
      <c r="A48" s="3"/>
      <c r="B48" s="104"/>
      <c r="C48" s="97"/>
      <c r="D48" s="3"/>
      <c r="E48" s="5"/>
      <c r="F48" s="3"/>
      <c r="G48" s="3"/>
      <c r="H48" s="3"/>
      <c r="I48" s="3"/>
      <c r="J48" s="5"/>
      <c r="K48" s="3"/>
      <c r="L48" s="3"/>
      <c r="M48" s="3"/>
      <c r="N48" s="3"/>
      <c r="O48" s="5"/>
      <c r="P48" s="3"/>
      <c r="Q48" s="3"/>
      <c r="R48" s="3"/>
      <c r="S48" s="3"/>
      <c r="T48" s="5"/>
      <c r="U48" s="3"/>
      <c r="V48" s="3"/>
      <c r="W48" s="3"/>
      <c r="X48" s="3"/>
      <c r="Y48" s="5"/>
      <c r="Z48" s="3"/>
      <c r="AA48" s="3"/>
      <c r="AB48" s="3"/>
      <c r="AC48" s="3"/>
      <c r="AE48" s="44"/>
      <c r="AF48" s="44"/>
      <c r="AG48" s="44"/>
      <c r="AH48" s="44"/>
    </row>
    <row r="49" spans="1:198" s="73" customFormat="1" ht="286.5" customHeight="1" x14ac:dyDescent="0.2">
      <c r="A49" s="3"/>
      <c r="B49" s="104"/>
      <c r="C49" s="97"/>
      <c r="D49" s="3"/>
      <c r="E49" s="5"/>
      <c r="F49" s="3"/>
      <c r="G49" s="3"/>
      <c r="H49" s="3"/>
      <c r="I49" s="3"/>
      <c r="J49" s="5"/>
      <c r="K49" s="3"/>
      <c r="L49" s="3"/>
      <c r="M49" s="3"/>
      <c r="N49" s="3"/>
      <c r="O49" s="5"/>
      <c r="P49" s="3"/>
      <c r="Q49" s="3"/>
      <c r="R49" s="3"/>
      <c r="S49" s="3"/>
      <c r="T49" s="5"/>
      <c r="U49" s="3"/>
      <c r="V49" s="3"/>
      <c r="W49" s="3"/>
      <c r="X49" s="3"/>
      <c r="Y49" s="5"/>
      <c r="Z49" s="3"/>
      <c r="AA49" s="3"/>
      <c r="AB49" s="3"/>
      <c r="AC49" s="3"/>
      <c r="AE49" s="44"/>
      <c r="AF49" s="44"/>
      <c r="AG49" s="44"/>
      <c r="AH49" s="44"/>
    </row>
    <row r="50" spans="1:198" s="106" customFormat="1" ht="39" customHeight="1" x14ac:dyDescent="0.2">
      <c r="A50" s="3"/>
      <c r="B50" s="104"/>
      <c r="C50" s="97"/>
      <c r="D50" s="3"/>
      <c r="E50" s="5"/>
      <c r="F50" s="3"/>
      <c r="G50" s="3"/>
      <c r="H50" s="3"/>
      <c r="I50" s="3"/>
      <c r="J50" s="5"/>
      <c r="K50" s="3"/>
      <c r="L50" s="3"/>
      <c r="M50" s="3"/>
      <c r="N50" s="3"/>
      <c r="O50" s="5"/>
      <c r="P50" s="3"/>
      <c r="Q50" s="3"/>
      <c r="R50" s="3"/>
      <c r="S50" s="3"/>
      <c r="T50" s="5"/>
      <c r="U50" s="3"/>
      <c r="V50" s="3"/>
      <c r="W50" s="3"/>
      <c r="X50" s="3"/>
      <c r="Y50" s="5"/>
      <c r="Z50" s="3"/>
      <c r="AA50" s="3"/>
      <c r="AB50" s="3"/>
      <c r="AC50" s="3"/>
      <c r="AD50" s="73"/>
      <c r="AE50" s="44"/>
      <c r="AF50" s="44"/>
      <c r="AG50" s="44"/>
      <c r="AH50" s="44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</row>
    <row r="51" spans="1:198" s="73" customFormat="1" ht="90" customHeight="1" x14ac:dyDescent="0.2">
      <c r="A51" s="3"/>
      <c r="B51" s="104"/>
      <c r="C51" s="97"/>
      <c r="D51" s="3"/>
      <c r="E51" s="5"/>
      <c r="F51" s="3"/>
      <c r="G51" s="3"/>
      <c r="H51" s="3"/>
      <c r="I51" s="3"/>
      <c r="J51" s="5"/>
      <c r="K51" s="3"/>
      <c r="L51" s="3"/>
      <c r="M51" s="3"/>
      <c r="N51" s="3"/>
      <c r="O51" s="5"/>
      <c r="P51" s="3"/>
      <c r="Q51" s="3"/>
      <c r="R51" s="3"/>
      <c r="S51" s="3"/>
      <c r="T51" s="5"/>
      <c r="U51" s="3"/>
      <c r="V51" s="3"/>
      <c r="W51" s="3"/>
      <c r="X51" s="3"/>
      <c r="Y51" s="5"/>
      <c r="Z51" s="3"/>
      <c r="AA51" s="3"/>
      <c r="AB51" s="3"/>
      <c r="AC51" s="3"/>
    </row>
    <row r="52" spans="1:198" s="24" customFormat="1" ht="42" customHeight="1" x14ac:dyDescent="0.25">
      <c r="A52" s="3"/>
      <c r="B52" s="104"/>
      <c r="C52" s="97"/>
      <c r="D52" s="3"/>
      <c r="E52" s="5"/>
      <c r="F52" s="3"/>
      <c r="G52" s="3"/>
      <c r="H52" s="3"/>
      <c r="I52" s="3"/>
      <c r="J52" s="5"/>
      <c r="K52" s="3"/>
      <c r="L52" s="3"/>
      <c r="M52" s="3"/>
      <c r="N52" s="3"/>
      <c r="O52" s="5"/>
      <c r="P52" s="3"/>
      <c r="Q52" s="3"/>
      <c r="R52" s="3"/>
      <c r="S52" s="3"/>
      <c r="T52" s="5"/>
      <c r="U52" s="3"/>
      <c r="V52" s="3"/>
      <c r="W52" s="3"/>
      <c r="X52" s="3"/>
      <c r="Y52" s="5"/>
      <c r="Z52" s="3"/>
      <c r="AA52" s="3"/>
      <c r="AB52" s="3"/>
      <c r="AC52" s="3"/>
      <c r="AD52" s="73"/>
      <c r="AE52" s="48" t="e">
        <f>#REF!+#REF!+#REF!+#REF!+#REF!</f>
        <v>#REF!</v>
      </c>
      <c r="AF52" s="48" t="e">
        <f>#REF!+#REF!+#REF!+#REF!+#REF!</f>
        <v>#REF!</v>
      </c>
      <c r="AG52" s="48" t="e">
        <f>#REF!+#REF!+#REF!+#REF!+#REF!</f>
        <v>#REF!</v>
      </c>
      <c r="AH52" s="48" t="e">
        <f>#REF!+#REF!+#REF!+#REF!+#REF!</f>
        <v>#REF!</v>
      </c>
    </row>
    <row r="53" spans="1:198" s="24" customFormat="1" ht="42" customHeight="1" x14ac:dyDescent="0.25">
      <c r="A53" s="3"/>
      <c r="B53" s="104"/>
      <c r="C53" s="97"/>
      <c r="D53" s="3"/>
      <c r="E53" s="5"/>
      <c r="F53" s="3"/>
      <c r="G53" s="3"/>
      <c r="H53" s="3"/>
      <c r="I53" s="3"/>
      <c r="J53" s="5"/>
      <c r="K53" s="3"/>
      <c r="L53" s="3"/>
      <c r="M53" s="3"/>
      <c r="N53" s="3"/>
      <c r="O53" s="5"/>
      <c r="P53" s="3"/>
      <c r="Q53" s="3"/>
      <c r="R53" s="3"/>
      <c r="S53" s="3"/>
      <c r="T53" s="5"/>
      <c r="U53" s="3"/>
      <c r="V53" s="3"/>
      <c r="W53" s="3"/>
      <c r="X53" s="3"/>
      <c r="Y53" s="5"/>
      <c r="Z53" s="3"/>
      <c r="AA53" s="3"/>
      <c r="AB53" s="3"/>
      <c r="AC53" s="3"/>
      <c r="AD53" s="73"/>
      <c r="AE53" s="48" t="e">
        <f>#REF!+#REF!+#REF!+#REF!+#REF!</f>
        <v>#REF!</v>
      </c>
      <c r="AF53" s="48" t="e">
        <f>#REF!+#REF!+#REF!+#REF!+#REF!</f>
        <v>#REF!</v>
      </c>
      <c r="AG53" s="48" t="e">
        <f>#REF!+#REF!+#REF!+#REF!+#REF!</f>
        <v>#REF!</v>
      </c>
      <c r="AH53" s="48" t="e">
        <f>#REF!+#REF!+#REF!+#REF!+#REF!</f>
        <v>#REF!</v>
      </c>
    </row>
    <row r="54" spans="1:198" ht="42" customHeight="1" x14ac:dyDescent="0.2">
      <c r="AE54" s="51"/>
      <c r="AF54" s="51"/>
      <c r="AG54" s="51"/>
      <c r="AH54" s="51"/>
    </row>
    <row r="55" spans="1:198" ht="42" customHeight="1" x14ac:dyDescent="0.2">
      <c r="AE55" s="107"/>
      <c r="AF55" s="107"/>
      <c r="AG55" s="107"/>
      <c r="AH55" s="107"/>
    </row>
  </sheetData>
  <mergeCells count="20">
    <mergeCell ref="AA1:AD1"/>
    <mergeCell ref="Y5:AC5"/>
    <mergeCell ref="O5:S5"/>
    <mergeCell ref="B4:B6"/>
    <mergeCell ref="C4:C6"/>
    <mergeCell ref="E5:I5"/>
    <mergeCell ref="Y2:AD2"/>
    <mergeCell ref="A8:AD8"/>
    <mergeCell ref="A41:C41"/>
    <mergeCell ref="B18:AD18"/>
    <mergeCell ref="B29:AD29"/>
    <mergeCell ref="B32:AD32"/>
    <mergeCell ref="B9:AD9"/>
    <mergeCell ref="A4:A6"/>
    <mergeCell ref="J5:N5"/>
    <mergeCell ref="T5:X5"/>
    <mergeCell ref="B3:AD3"/>
    <mergeCell ref="D4:D6"/>
    <mergeCell ref="E4:AC4"/>
    <mergeCell ref="AD4:AD6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8" firstPageNumber="21" fitToWidth="0" orientation="landscape" useFirstPageNumber="1" r:id="rId1"/>
  <headerFooter alignWithMargins="0">
    <oddHeader>&amp;C&amp;P</oddHeader>
  </headerFooter>
  <rowBreaks count="2" manualBreakCount="2">
    <brk id="19" max="29" man="1"/>
    <brk id="32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="90" zoomScaleNormal="100" zoomScaleSheetLayoutView="90" workbookViewId="0">
      <selection activeCell="O29" sqref="O29"/>
    </sheetView>
  </sheetViews>
  <sheetFormatPr defaultColWidth="9.140625" defaultRowHeight="12.75" x14ac:dyDescent="0.2"/>
  <cols>
    <col min="1" max="1" width="6.140625" style="3" customWidth="1"/>
    <col min="2" max="2" width="47.28515625" style="3" customWidth="1"/>
    <col min="3" max="3" width="52.28515625" style="3" customWidth="1"/>
    <col min="4" max="4" width="8.85546875" style="3"/>
    <col min="5" max="5" width="15.42578125" style="3" customWidth="1"/>
    <col min="6" max="6" width="11.28515625" style="3" customWidth="1"/>
    <col min="7" max="7" width="11.5703125" style="3" customWidth="1"/>
    <col min="8" max="8" width="14" style="3" customWidth="1"/>
    <col min="9" max="9" width="13.85546875" style="3" customWidth="1"/>
    <col min="10" max="10" width="13.42578125" style="3" customWidth="1"/>
    <col min="11" max="16" width="9.140625" style="3"/>
    <col min="17" max="17" width="14.140625" style="3" customWidth="1"/>
    <col min="18" max="16384" width="9.140625" style="3"/>
  </cols>
  <sheetData>
    <row r="1" spans="1:14" ht="58.5" customHeight="1" x14ac:dyDescent="0.2">
      <c r="G1" s="130"/>
      <c r="H1" s="130"/>
      <c r="I1" s="130"/>
      <c r="J1" s="130"/>
    </row>
    <row r="2" spans="1:14" ht="85.5" customHeight="1" x14ac:dyDescent="0.2">
      <c r="G2" s="129" t="s">
        <v>158</v>
      </c>
      <c r="H2" s="129"/>
      <c r="I2" s="129"/>
      <c r="J2" s="129"/>
    </row>
    <row r="3" spans="1:14" ht="21.75" customHeight="1" x14ac:dyDescent="0.2">
      <c r="A3" s="8"/>
      <c r="B3" s="11"/>
      <c r="C3" s="12"/>
      <c r="D3" s="13"/>
      <c r="E3" s="14"/>
      <c r="F3" s="14"/>
      <c r="G3" s="14"/>
      <c r="H3" s="14"/>
      <c r="I3" s="14"/>
      <c r="J3" s="14"/>
    </row>
    <row r="4" spans="1:14" ht="31.5" customHeight="1" x14ac:dyDescent="0.2">
      <c r="A4" s="137" t="s">
        <v>159</v>
      </c>
      <c r="B4" s="138"/>
      <c r="C4" s="138"/>
      <c r="D4" s="138"/>
      <c r="E4" s="138"/>
      <c r="F4" s="137"/>
      <c r="G4" s="137"/>
      <c r="H4" s="137"/>
      <c r="I4" s="137"/>
      <c r="J4" s="137"/>
    </row>
    <row r="5" spans="1:14" ht="18.75" customHeight="1" x14ac:dyDescent="0.2">
      <c r="A5" s="116" t="s">
        <v>11</v>
      </c>
      <c r="B5" s="131" t="s">
        <v>18</v>
      </c>
      <c r="C5" s="133" t="s">
        <v>19</v>
      </c>
      <c r="D5" s="133" t="s">
        <v>20</v>
      </c>
      <c r="E5" s="135" t="s">
        <v>21</v>
      </c>
      <c r="F5" s="133" t="s">
        <v>22</v>
      </c>
      <c r="G5" s="133"/>
      <c r="H5" s="134"/>
      <c r="I5" s="134"/>
      <c r="J5" s="134"/>
    </row>
    <row r="6" spans="1:14" ht="7.5" customHeight="1" x14ac:dyDescent="0.2">
      <c r="A6" s="116"/>
      <c r="B6" s="132"/>
      <c r="C6" s="133"/>
      <c r="D6" s="134"/>
      <c r="E6" s="136"/>
      <c r="F6" s="134"/>
      <c r="G6" s="134"/>
      <c r="H6" s="134"/>
      <c r="I6" s="134"/>
      <c r="J6" s="134"/>
    </row>
    <row r="7" spans="1:14" ht="9" customHeight="1" x14ac:dyDescent="0.2">
      <c r="A7" s="116"/>
      <c r="B7" s="132"/>
      <c r="C7" s="133"/>
      <c r="D7" s="134"/>
      <c r="E7" s="136"/>
      <c r="F7" s="116">
        <v>2026</v>
      </c>
      <c r="G7" s="116">
        <v>2027</v>
      </c>
      <c r="H7" s="116">
        <v>2028</v>
      </c>
      <c r="I7" s="116">
        <v>2029</v>
      </c>
      <c r="J7" s="116">
        <v>2030</v>
      </c>
    </row>
    <row r="8" spans="1:14" ht="12" customHeight="1" x14ac:dyDescent="0.2">
      <c r="A8" s="116"/>
      <c r="B8" s="132"/>
      <c r="C8" s="133"/>
      <c r="D8" s="134"/>
      <c r="E8" s="136"/>
      <c r="F8" s="116"/>
      <c r="G8" s="116"/>
      <c r="H8" s="116"/>
      <c r="I8" s="116"/>
      <c r="J8" s="116"/>
    </row>
    <row r="9" spans="1:14" x14ac:dyDescent="0.2">
      <c r="A9" s="89">
        <v>1</v>
      </c>
      <c r="B9" s="89">
        <v>2</v>
      </c>
      <c r="C9" s="89">
        <v>3</v>
      </c>
      <c r="D9" s="89">
        <v>4</v>
      </c>
      <c r="E9" s="89">
        <v>5</v>
      </c>
      <c r="F9" s="89">
        <v>6</v>
      </c>
      <c r="G9" s="89">
        <v>7</v>
      </c>
      <c r="H9" s="89">
        <v>8</v>
      </c>
      <c r="I9" s="89">
        <v>9</v>
      </c>
      <c r="J9" s="89">
        <v>10</v>
      </c>
    </row>
    <row r="10" spans="1:14" ht="25.15" customHeight="1" x14ac:dyDescent="0.2">
      <c r="A10" s="128" t="s">
        <v>132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4" ht="27.75" customHeight="1" x14ac:dyDescent="0.2">
      <c r="A11" s="15" t="s">
        <v>133</v>
      </c>
      <c r="B11" s="139" t="s">
        <v>131</v>
      </c>
      <c r="C11" s="140"/>
      <c r="D11" s="140"/>
      <c r="E11" s="140"/>
      <c r="F11" s="140"/>
      <c r="G11" s="140"/>
      <c r="H11" s="140"/>
      <c r="I11" s="140"/>
      <c r="J11" s="141"/>
    </row>
    <row r="12" spans="1:14" ht="39" customHeight="1" x14ac:dyDescent="0.2">
      <c r="A12" s="94" t="s">
        <v>0</v>
      </c>
      <c r="B12" s="74" t="s">
        <v>58</v>
      </c>
      <c r="C12" s="53" t="s">
        <v>89</v>
      </c>
      <c r="D12" s="75" t="s">
        <v>30</v>
      </c>
      <c r="E12" s="76" t="s">
        <v>24</v>
      </c>
      <c r="F12" s="76">
        <v>100</v>
      </c>
      <c r="G12" s="76">
        <v>100</v>
      </c>
      <c r="H12" s="76">
        <v>100</v>
      </c>
      <c r="I12" s="76">
        <v>100</v>
      </c>
      <c r="J12" s="76">
        <v>100</v>
      </c>
      <c r="K12" s="41"/>
      <c r="L12" s="50"/>
      <c r="M12" s="50"/>
      <c r="N12" s="50"/>
    </row>
    <row r="13" spans="1:14" ht="30" customHeight="1" x14ac:dyDescent="0.2">
      <c r="A13" s="77" t="s">
        <v>1</v>
      </c>
      <c r="B13" s="74" t="s">
        <v>109</v>
      </c>
      <c r="C13" s="53" t="s">
        <v>113</v>
      </c>
      <c r="D13" s="78" t="s">
        <v>23</v>
      </c>
      <c r="E13" s="76">
        <v>2</v>
      </c>
      <c r="F13" s="76">
        <v>1</v>
      </c>
      <c r="G13" s="76" t="s">
        <v>24</v>
      </c>
      <c r="H13" s="76">
        <v>2</v>
      </c>
      <c r="I13" s="76" t="s">
        <v>24</v>
      </c>
      <c r="J13" s="76" t="s">
        <v>24</v>
      </c>
      <c r="K13" s="41"/>
    </row>
    <row r="14" spans="1:14" ht="28.5" customHeight="1" x14ac:dyDescent="0.2">
      <c r="A14" s="77" t="s">
        <v>2</v>
      </c>
      <c r="B14" s="74" t="s">
        <v>100</v>
      </c>
      <c r="C14" s="53" t="s">
        <v>25</v>
      </c>
      <c r="D14" s="78" t="s">
        <v>23</v>
      </c>
      <c r="E14" s="79">
        <v>25</v>
      </c>
      <c r="F14" s="79">
        <v>5</v>
      </c>
      <c r="G14" s="79">
        <v>3</v>
      </c>
      <c r="H14" s="79">
        <v>9</v>
      </c>
      <c r="I14" s="79">
        <v>8</v>
      </c>
      <c r="J14" s="79">
        <v>8</v>
      </c>
    </row>
    <row r="15" spans="1:14" ht="27.75" customHeight="1" x14ac:dyDescent="0.2">
      <c r="A15" s="94" t="s">
        <v>73</v>
      </c>
      <c r="B15" s="74" t="s">
        <v>68</v>
      </c>
      <c r="C15" s="53" t="s">
        <v>67</v>
      </c>
      <c r="D15" s="80" t="s">
        <v>23</v>
      </c>
      <c r="E15" s="79">
        <v>8</v>
      </c>
      <c r="F15" s="79">
        <v>10</v>
      </c>
      <c r="G15" s="79">
        <v>10</v>
      </c>
      <c r="H15" s="79">
        <v>10</v>
      </c>
      <c r="I15" s="79">
        <v>10</v>
      </c>
      <c r="J15" s="79">
        <v>10</v>
      </c>
    </row>
    <row r="16" spans="1:14" ht="35.25" customHeight="1" x14ac:dyDescent="0.2">
      <c r="A16" s="146" t="s">
        <v>134</v>
      </c>
      <c r="B16" s="148" t="s">
        <v>125</v>
      </c>
      <c r="C16" s="93" t="s">
        <v>108</v>
      </c>
      <c r="D16" s="86" t="s">
        <v>23</v>
      </c>
      <c r="E16" s="76">
        <v>11</v>
      </c>
      <c r="F16" s="76" t="s">
        <v>24</v>
      </c>
      <c r="G16" s="87" t="s">
        <v>24</v>
      </c>
      <c r="H16" s="76">
        <v>3</v>
      </c>
      <c r="I16" s="87" t="s">
        <v>24</v>
      </c>
      <c r="J16" s="87" t="s">
        <v>24</v>
      </c>
    </row>
    <row r="17" spans="1:10" ht="35.25" customHeight="1" x14ac:dyDescent="0.2">
      <c r="A17" s="147"/>
      <c r="B17" s="149"/>
      <c r="C17" s="93" t="s">
        <v>126</v>
      </c>
      <c r="D17" s="86" t="s">
        <v>23</v>
      </c>
      <c r="E17" s="76" t="s">
        <v>24</v>
      </c>
      <c r="F17" s="76">
        <v>1</v>
      </c>
      <c r="G17" s="76" t="s">
        <v>24</v>
      </c>
      <c r="H17" s="76" t="s">
        <v>24</v>
      </c>
      <c r="I17" s="76" t="s">
        <v>24</v>
      </c>
      <c r="J17" s="76" t="s">
        <v>24</v>
      </c>
    </row>
    <row r="18" spans="1:10" ht="30" customHeight="1" x14ac:dyDescent="0.2">
      <c r="A18" s="77" t="s">
        <v>135</v>
      </c>
      <c r="B18" s="74" t="s">
        <v>110</v>
      </c>
      <c r="C18" s="53" t="s">
        <v>115</v>
      </c>
      <c r="D18" s="92" t="s">
        <v>23</v>
      </c>
      <c r="E18" s="79">
        <v>1</v>
      </c>
      <c r="F18" s="79" t="s">
        <v>24</v>
      </c>
      <c r="G18" s="79" t="s">
        <v>24</v>
      </c>
      <c r="H18" s="79">
        <v>6</v>
      </c>
      <c r="I18" s="79" t="s">
        <v>24</v>
      </c>
      <c r="J18" s="79" t="s">
        <v>24</v>
      </c>
    </row>
    <row r="19" spans="1:10" ht="45.75" customHeight="1" x14ac:dyDescent="0.2">
      <c r="A19" s="77" t="s">
        <v>136</v>
      </c>
      <c r="B19" s="74" t="s">
        <v>52</v>
      </c>
      <c r="C19" s="53" t="s">
        <v>119</v>
      </c>
      <c r="D19" s="92" t="s">
        <v>23</v>
      </c>
      <c r="E19" s="79">
        <v>3</v>
      </c>
      <c r="F19" s="79">
        <v>6</v>
      </c>
      <c r="G19" s="81">
        <v>5</v>
      </c>
      <c r="H19" s="81" t="s">
        <v>24</v>
      </c>
      <c r="I19" s="79" t="s">
        <v>24</v>
      </c>
      <c r="J19" s="79" t="s">
        <v>24</v>
      </c>
    </row>
    <row r="20" spans="1:10" ht="36" customHeight="1" x14ac:dyDescent="0.2">
      <c r="A20" s="15" t="s">
        <v>137</v>
      </c>
      <c r="B20" s="139" t="s">
        <v>130</v>
      </c>
      <c r="C20" s="140"/>
      <c r="D20" s="140"/>
      <c r="E20" s="140"/>
      <c r="F20" s="140"/>
      <c r="G20" s="140"/>
      <c r="H20" s="140"/>
      <c r="I20" s="140"/>
      <c r="J20" s="141"/>
    </row>
    <row r="21" spans="1:10" ht="19.149999999999999" customHeight="1" x14ac:dyDescent="0.2">
      <c r="A21" s="142" t="s">
        <v>138</v>
      </c>
      <c r="B21" s="143" t="s">
        <v>47</v>
      </c>
      <c r="C21" s="53" t="s">
        <v>46</v>
      </c>
      <c r="D21" s="92" t="s">
        <v>26</v>
      </c>
      <c r="E21" s="82">
        <v>0.83599999999999997</v>
      </c>
      <c r="F21" s="83" t="s">
        <v>24</v>
      </c>
      <c r="G21" s="83" t="s">
        <v>24</v>
      </c>
      <c r="H21" s="83">
        <v>7.3999999999999996E-2</v>
      </c>
      <c r="I21" s="83" t="s">
        <v>24</v>
      </c>
      <c r="J21" s="83" t="s">
        <v>24</v>
      </c>
    </row>
    <row r="22" spans="1:10" ht="15" customHeight="1" x14ac:dyDescent="0.2">
      <c r="A22" s="142"/>
      <c r="B22" s="144"/>
      <c r="C22" s="53" t="s">
        <v>27</v>
      </c>
      <c r="D22" s="92" t="s">
        <v>23</v>
      </c>
      <c r="E22" s="77">
        <v>63</v>
      </c>
      <c r="F22" s="79" t="s">
        <v>24</v>
      </c>
      <c r="G22" s="79" t="s">
        <v>24</v>
      </c>
      <c r="H22" s="79">
        <v>26</v>
      </c>
      <c r="I22" s="79" t="s">
        <v>24</v>
      </c>
      <c r="J22" s="79" t="s">
        <v>24</v>
      </c>
    </row>
    <row r="23" spans="1:10" ht="19.899999999999999" customHeight="1" x14ac:dyDescent="0.2">
      <c r="A23" s="142"/>
      <c r="B23" s="145"/>
      <c r="C23" s="53" t="s">
        <v>50</v>
      </c>
      <c r="D23" s="92" t="s">
        <v>23</v>
      </c>
      <c r="E23" s="77">
        <v>612</v>
      </c>
      <c r="F23" s="79">
        <v>565</v>
      </c>
      <c r="G23" s="79" t="s">
        <v>24</v>
      </c>
      <c r="H23" s="79">
        <v>193</v>
      </c>
      <c r="I23" s="79">
        <v>565</v>
      </c>
      <c r="J23" s="79">
        <v>565</v>
      </c>
    </row>
    <row r="24" spans="1:10" ht="39.75" customHeight="1" x14ac:dyDescent="0.2">
      <c r="A24" s="77" t="s">
        <v>139</v>
      </c>
      <c r="B24" s="53" t="s">
        <v>48</v>
      </c>
      <c r="C24" s="53" t="s">
        <v>49</v>
      </c>
      <c r="D24" s="92" t="s">
        <v>23</v>
      </c>
      <c r="E24" s="79">
        <v>2731</v>
      </c>
      <c r="F24" s="79">
        <v>2000</v>
      </c>
      <c r="G24" s="79">
        <v>2000</v>
      </c>
      <c r="H24" s="79">
        <v>2000</v>
      </c>
      <c r="I24" s="79">
        <v>2000</v>
      </c>
      <c r="J24" s="79">
        <v>2000</v>
      </c>
    </row>
    <row r="25" spans="1:10" ht="28.5" customHeight="1" x14ac:dyDescent="0.2">
      <c r="A25" s="77" t="s">
        <v>140</v>
      </c>
      <c r="B25" s="53" t="s">
        <v>107</v>
      </c>
      <c r="C25" s="53" t="s">
        <v>118</v>
      </c>
      <c r="D25" s="92" t="s">
        <v>23</v>
      </c>
      <c r="E25" s="77" t="s">
        <v>24</v>
      </c>
      <c r="F25" s="79" t="s">
        <v>24</v>
      </c>
      <c r="G25" s="79" t="s">
        <v>24</v>
      </c>
      <c r="H25" s="79">
        <v>49</v>
      </c>
      <c r="I25" s="79">
        <v>49</v>
      </c>
      <c r="J25" s="79">
        <v>49</v>
      </c>
    </row>
    <row r="26" spans="1:10" ht="41.25" customHeight="1" x14ac:dyDescent="0.2">
      <c r="A26" s="77" t="s">
        <v>141</v>
      </c>
      <c r="B26" s="53" t="s">
        <v>120</v>
      </c>
      <c r="C26" s="52" t="s">
        <v>115</v>
      </c>
      <c r="D26" s="92" t="s">
        <v>23</v>
      </c>
      <c r="E26" s="77">
        <v>1</v>
      </c>
      <c r="F26" s="79" t="s">
        <v>24</v>
      </c>
      <c r="G26" s="79" t="s">
        <v>24</v>
      </c>
      <c r="H26" s="79">
        <v>9</v>
      </c>
      <c r="I26" s="79" t="s">
        <v>24</v>
      </c>
      <c r="J26" s="79" t="s">
        <v>24</v>
      </c>
    </row>
    <row r="27" spans="1:10" ht="28.5" customHeight="1" x14ac:dyDescent="0.2">
      <c r="A27" s="77" t="s">
        <v>142</v>
      </c>
      <c r="B27" s="53" t="s">
        <v>121</v>
      </c>
      <c r="C27" s="53" t="s">
        <v>122</v>
      </c>
      <c r="D27" s="92" t="s">
        <v>23</v>
      </c>
      <c r="E27" s="77">
        <v>1</v>
      </c>
      <c r="F27" s="79" t="s">
        <v>24</v>
      </c>
      <c r="G27" s="79" t="s">
        <v>24</v>
      </c>
      <c r="H27" s="79">
        <v>1</v>
      </c>
      <c r="I27" s="79" t="s">
        <v>24</v>
      </c>
      <c r="J27" s="79" t="s">
        <v>24</v>
      </c>
    </row>
    <row r="28" spans="1:10" ht="28.5" customHeight="1" x14ac:dyDescent="0.2">
      <c r="A28" s="77" t="s">
        <v>143</v>
      </c>
      <c r="B28" s="53" t="s">
        <v>116</v>
      </c>
      <c r="C28" s="53" t="s">
        <v>117</v>
      </c>
      <c r="D28" s="92" t="s">
        <v>23</v>
      </c>
      <c r="E28" s="79" t="s">
        <v>24</v>
      </c>
      <c r="F28" s="79" t="s">
        <v>24</v>
      </c>
      <c r="G28" s="79" t="s">
        <v>24</v>
      </c>
      <c r="H28" s="79">
        <v>1</v>
      </c>
      <c r="I28" s="79" t="s">
        <v>24</v>
      </c>
      <c r="J28" s="79" t="s">
        <v>24</v>
      </c>
    </row>
    <row r="29" spans="1:10" ht="29.25" customHeight="1" x14ac:dyDescent="0.2">
      <c r="A29" s="146" t="s">
        <v>144</v>
      </c>
      <c r="B29" s="148" t="s">
        <v>14</v>
      </c>
      <c r="C29" s="53" t="s">
        <v>32</v>
      </c>
      <c r="D29" s="92" t="s">
        <v>23</v>
      </c>
      <c r="E29" s="79">
        <v>29</v>
      </c>
      <c r="F29" s="79">
        <v>29</v>
      </c>
      <c r="G29" s="81">
        <v>29</v>
      </c>
      <c r="H29" s="79">
        <v>29</v>
      </c>
      <c r="I29" s="79">
        <v>29</v>
      </c>
      <c r="J29" s="79">
        <v>29</v>
      </c>
    </row>
    <row r="30" spans="1:10" ht="29.25" customHeight="1" x14ac:dyDescent="0.2">
      <c r="A30" s="147"/>
      <c r="B30" s="149"/>
      <c r="C30" s="53" t="s">
        <v>127</v>
      </c>
      <c r="D30" s="84" t="s">
        <v>30</v>
      </c>
      <c r="E30" s="79" t="s">
        <v>24</v>
      </c>
      <c r="F30" s="79">
        <v>100</v>
      </c>
      <c r="G30" s="81">
        <v>100</v>
      </c>
      <c r="H30" s="79">
        <v>100</v>
      </c>
      <c r="I30" s="79">
        <v>100</v>
      </c>
      <c r="J30" s="79">
        <v>100</v>
      </c>
    </row>
    <row r="31" spans="1:10" ht="42.75" customHeight="1" x14ac:dyDescent="0.2">
      <c r="A31" s="95" t="s">
        <v>162</v>
      </c>
      <c r="B31" s="53" t="s">
        <v>163</v>
      </c>
      <c r="C31" s="53" t="s">
        <v>164</v>
      </c>
      <c r="D31" s="92" t="s">
        <v>23</v>
      </c>
      <c r="E31" s="79">
        <v>1</v>
      </c>
      <c r="F31" s="79">
        <v>1</v>
      </c>
      <c r="G31" s="79" t="s">
        <v>24</v>
      </c>
      <c r="H31" s="79" t="s">
        <v>24</v>
      </c>
      <c r="I31" s="79" t="s">
        <v>24</v>
      </c>
      <c r="J31" s="79" t="s">
        <v>24</v>
      </c>
    </row>
    <row r="32" spans="1:10" ht="42.75" customHeight="1" x14ac:dyDescent="0.2">
      <c r="A32" s="77" t="s">
        <v>165</v>
      </c>
      <c r="B32" s="53" t="s">
        <v>166</v>
      </c>
      <c r="C32" s="53" t="s">
        <v>167</v>
      </c>
      <c r="D32" s="92" t="s">
        <v>23</v>
      </c>
      <c r="E32" s="79" t="s">
        <v>24</v>
      </c>
      <c r="F32" s="79">
        <v>1</v>
      </c>
      <c r="G32" s="79" t="s">
        <v>24</v>
      </c>
      <c r="H32" s="79" t="s">
        <v>24</v>
      </c>
      <c r="I32" s="79" t="s">
        <v>24</v>
      </c>
      <c r="J32" s="79" t="s">
        <v>24</v>
      </c>
    </row>
    <row r="33" spans="1:10" ht="30.6" customHeight="1" x14ac:dyDescent="0.2">
      <c r="A33" s="15" t="s">
        <v>145</v>
      </c>
      <c r="B33" s="139" t="s">
        <v>129</v>
      </c>
      <c r="C33" s="140"/>
      <c r="D33" s="140"/>
      <c r="E33" s="140"/>
      <c r="F33" s="140"/>
      <c r="G33" s="140"/>
      <c r="H33" s="140"/>
      <c r="I33" s="140"/>
      <c r="J33" s="141"/>
    </row>
    <row r="34" spans="1:10" ht="29.25" customHeight="1" x14ac:dyDescent="0.2">
      <c r="A34" s="146" t="s">
        <v>146</v>
      </c>
      <c r="B34" s="143" t="s">
        <v>156</v>
      </c>
      <c r="C34" s="53" t="s">
        <v>29</v>
      </c>
      <c r="D34" s="84" t="s">
        <v>30</v>
      </c>
      <c r="E34" s="85">
        <v>99</v>
      </c>
      <c r="F34" s="85" t="s">
        <v>102</v>
      </c>
      <c r="G34" s="85" t="s">
        <v>102</v>
      </c>
      <c r="H34" s="85" t="s">
        <v>102</v>
      </c>
      <c r="I34" s="85" t="s">
        <v>102</v>
      </c>
      <c r="J34" s="85" t="s">
        <v>102</v>
      </c>
    </row>
    <row r="35" spans="1:10" ht="29.25" customHeight="1" x14ac:dyDescent="0.2">
      <c r="A35" s="147"/>
      <c r="B35" s="145"/>
      <c r="C35" s="52" t="s">
        <v>157</v>
      </c>
      <c r="D35" s="92" t="s">
        <v>28</v>
      </c>
      <c r="E35" s="77" t="s">
        <v>24</v>
      </c>
      <c r="F35" s="79" t="s">
        <v>24</v>
      </c>
      <c r="G35" s="79" t="s">
        <v>24</v>
      </c>
      <c r="H35" s="79" t="s">
        <v>24</v>
      </c>
      <c r="I35" s="92">
        <v>1</v>
      </c>
      <c r="J35" s="92">
        <v>1</v>
      </c>
    </row>
    <row r="36" spans="1:10" ht="29.25" customHeight="1" x14ac:dyDescent="0.2">
      <c r="A36" s="15" t="s">
        <v>147</v>
      </c>
      <c r="B36" s="139" t="s">
        <v>128</v>
      </c>
      <c r="C36" s="140"/>
      <c r="D36" s="140"/>
      <c r="E36" s="140"/>
      <c r="F36" s="140"/>
      <c r="G36" s="140"/>
      <c r="H36" s="140"/>
      <c r="I36" s="140"/>
      <c r="J36" s="141"/>
    </row>
    <row r="37" spans="1:10" ht="71.25" customHeight="1" x14ac:dyDescent="0.2">
      <c r="A37" s="77" t="s">
        <v>148</v>
      </c>
      <c r="B37" s="53" t="s">
        <v>88</v>
      </c>
      <c r="C37" s="53" t="s">
        <v>76</v>
      </c>
      <c r="D37" s="92" t="s">
        <v>28</v>
      </c>
      <c r="E37" s="79">
        <v>1</v>
      </c>
      <c r="F37" s="79">
        <v>1</v>
      </c>
      <c r="G37" s="79">
        <v>1</v>
      </c>
      <c r="H37" s="79">
        <v>1</v>
      </c>
      <c r="I37" s="92">
        <v>1</v>
      </c>
      <c r="J37" s="92">
        <v>1</v>
      </c>
    </row>
    <row r="38" spans="1:10" ht="50.25" customHeight="1" x14ac:dyDescent="0.2">
      <c r="A38" s="77" t="s">
        <v>149</v>
      </c>
      <c r="B38" s="53" t="s">
        <v>75</v>
      </c>
      <c r="C38" s="53" t="s">
        <v>77</v>
      </c>
      <c r="D38" s="92" t="s">
        <v>28</v>
      </c>
      <c r="E38" s="79">
        <v>1</v>
      </c>
      <c r="F38" s="79">
        <v>1</v>
      </c>
      <c r="G38" s="79">
        <v>1</v>
      </c>
      <c r="H38" s="79">
        <v>1</v>
      </c>
      <c r="I38" s="92">
        <v>1</v>
      </c>
      <c r="J38" s="92">
        <v>1</v>
      </c>
    </row>
    <row r="39" spans="1:10" ht="43.5" customHeight="1" x14ac:dyDescent="0.2">
      <c r="A39" s="77" t="s">
        <v>150</v>
      </c>
      <c r="B39" s="53" t="s">
        <v>103</v>
      </c>
      <c r="C39" s="53" t="s">
        <v>80</v>
      </c>
      <c r="D39" s="61" t="s">
        <v>30</v>
      </c>
      <c r="E39" s="79">
        <v>100</v>
      </c>
      <c r="F39" s="79">
        <v>100</v>
      </c>
      <c r="G39" s="79">
        <v>100</v>
      </c>
      <c r="H39" s="79">
        <v>100</v>
      </c>
      <c r="I39" s="92">
        <v>100</v>
      </c>
      <c r="J39" s="92">
        <v>100</v>
      </c>
    </row>
    <row r="40" spans="1:10" ht="29.25" customHeight="1" x14ac:dyDescent="0.2">
      <c r="A40" s="77" t="s">
        <v>151</v>
      </c>
      <c r="B40" s="53" t="s">
        <v>104</v>
      </c>
      <c r="C40" s="53" t="s">
        <v>78</v>
      </c>
      <c r="D40" s="61" t="s">
        <v>30</v>
      </c>
      <c r="E40" s="79">
        <v>100</v>
      </c>
      <c r="F40" s="79">
        <v>100</v>
      </c>
      <c r="G40" s="79">
        <v>100</v>
      </c>
      <c r="H40" s="79">
        <v>100</v>
      </c>
      <c r="I40" s="92">
        <v>100</v>
      </c>
      <c r="J40" s="92">
        <v>100</v>
      </c>
    </row>
    <row r="41" spans="1:10" ht="35.25" customHeight="1" x14ac:dyDescent="0.2">
      <c r="A41" s="77" t="s">
        <v>152</v>
      </c>
      <c r="B41" s="53" t="s">
        <v>79</v>
      </c>
      <c r="C41" s="53" t="s">
        <v>78</v>
      </c>
      <c r="D41" s="61" t="s">
        <v>30</v>
      </c>
      <c r="E41" s="79">
        <v>100</v>
      </c>
      <c r="F41" s="79">
        <v>100</v>
      </c>
      <c r="G41" s="79">
        <v>100</v>
      </c>
      <c r="H41" s="79">
        <v>100</v>
      </c>
      <c r="I41" s="92">
        <v>100</v>
      </c>
      <c r="J41" s="92">
        <v>100</v>
      </c>
    </row>
    <row r="42" spans="1:10" ht="46.5" customHeight="1" x14ac:dyDescent="0.2">
      <c r="A42" s="77" t="s">
        <v>153</v>
      </c>
      <c r="B42" s="53" t="s">
        <v>82</v>
      </c>
      <c r="C42" s="53" t="s">
        <v>83</v>
      </c>
      <c r="D42" s="61" t="s">
        <v>30</v>
      </c>
      <c r="E42" s="92" t="s">
        <v>86</v>
      </c>
      <c r="F42" s="92" t="s">
        <v>86</v>
      </c>
      <c r="G42" s="92" t="s">
        <v>86</v>
      </c>
      <c r="H42" s="92" t="s">
        <v>86</v>
      </c>
      <c r="I42" s="92" t="s">
        <v>86</v>
      </c>
      <c r="J42" s="92" t="s">
        <v>86</v>
      </c>
    </row>
    <row r="43" spans="1:10" ht="43.5" customHeight="1" x14ac:dyDescent="0.2">
      <c r="A43" s="77" t="s">
        <v>154</v>
      </c>
      <c r="B43" s="53" t="s">
        <v>91</v>
      </c>
      <c r="C43" s="53" t="s">
        <v>81</v>
      </c>
      <c r="D43" s="61" t="s">
        <v>28</v>
      </c>
      <c r="E43" s="92" t="s">
        <v>85</v>
      </c>
      <c r="F43" s="92" t="s">
        <v>85</v>
      </c>
      <c r="G43" s="92" t="s">
        <v>85</v>
      </c>
      <c r="H43" s="92" t="s">
        <v>85</v>
      </c>
      <c r="I43" s="92" t="s">
        <v>85</v>
      </c>
      <c r="J43" s="92" t="s">
        <v>85</v>
      </c>
    </row>
    <row r="44" spans="1:10" x14ac:dyDescent="0.2">
      <c r="C44" s="9"/>
      <c r="D44" s="9"/>
      <c r="E44" s="9"/>
    </row>
  </sheetData>
  <mergeCells count="27">
    <mergeCell ref="B11:J11"/>
    <mergeCell ref="B20:J20"/>
    <mergeCell ref="A34:A35"/>
    <mergeCell ref="B34:B35"/>
    <mergeCell ref="B33:J33"/>
    <mergeCell ref="B36:J36"/>
    <mergeCell ref="A21:A23"/>
    <mergeCell ref="B21:B23"/>
    <mergeCell ref="A16:A17"/>
    <mergeCell ref="B16:B17"/>
    <mergeCell ref="A29:A30"/>
    <mergeCell ref="B29:B30"/>
    <mergeCell ref="A10:J10"/>
    <mergeCell ref="F7:F8"/>
    <mergeCell ref="G2:J2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5" firstPageNumber="24" fitToHeight="0" orientation="landscape" useFirstPageNumber="1" r:id="rId1"/>
  <headerFooter>
    <oddHeader>&amp;C&amp;P</oddHeader>
  </headerFooter>
  <rowBreaks count="2" manualBreakCount="2">
    <brk id="19" max="9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конеч.рез.</vt:lpstr>
      <vt:lpstr>1. Финансирование</vt:lpstr>
      <vt:lpstr>2. Показатели</vt:lpstr>
      <vt:lpstr>'1. Финансирование'!Заголовки_для_печати</vt:lpstr>
      <vt:lpstr>'2. Показатели'!Заголовки_для_печати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2025-10-07T05:36:37Z</cp:lastPrinted>
  <dcterms:created xsi:type="dcterms:W3CDTF">2014-07-04T09:02:24Z</dcterms:created>
  <dcterms:modified xsi:type="dcterms:W3CDTF">2025-10-07T05:38:50Z</dcterms:modified>
</cp:coreProperties>
</file>