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875" tabRatio="599" firstSheet="1" activeTab="3"/>
  </bookViews>
  <sheets>
    <sheet name="конеч.рез." sheetId="9" state="hidden" r:id="rId1"/>
    <sheet name="1. Финансирование" sheetId="4" r:id="rId2"/>
    <sheet name="2. Показатели" sheetId="8" r:id="rId3"/>
    <sheet name="5. Перечень МРАД " sheetId="10" r:id="rId4"/>
  </sheets>
  <externalReferences>
    <externalReference r:id="rId5"/>
  </externalReferences>
  <definedNames>
    <definedName name="_xlnm._FilterDatabase" localSheetId="1" hidden="1">'1. Финансирование'!#REF!</definedName>
    <definedName name="_xlnm._FilterDatabase" localSheetId="3" hidden="1">'5. Перечень МРАД '!$A$4:$V$6</definedName>
    <definedName name="Aс1" localSheetId="3">'[1]1. Финансирование'!#REF!</definedName>
    <definedName name="Aс1">'1. Финансирование'!#REF!</definedName>
    <definedName name="_xlnm.Print_Titles" localSheetId="1">'1. Финансирование'!$4:$7</definedName>
    <definedName name="_xlnm.Print_Titles" localSheetId="2">'2. Показатели'!$5:$9</definedName>
    <definedName name="_xlnm.Print_Titles" localSheetId="3">'5. Перечень МРАД '!$4:$7</definedName>
    <definedName name="_xlnm.Print_Titles" localSheetId="0">конеч.рез.!$3:$5</definedName>
    <definedName name="_xlnm.Print_Area" localSheetId="1">'1. Финансирование'!$A$1:$AD$92</definedName>
    <definedName name="_xlnm.Print_Area" localSheetId="2">'2. Показатели'!$A$1:$J$99</definedName>
    <definedName name="_xlnm.Print_Area" localSheetId="3">'5. Перечень МРАД '!$A$1:$T$74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U89" i="4" l="1"/>
  <c r="F89" i="4"/>
  <c r="E44" i="10" l="1"/>
  <c r="E45" i="10"/>
  <c r="E46" i="10"/>
  <c r="E47" i="10"/>
  <c r="E48" i="10"/>
  <c r="E49" i="10"/>
  <c r="E50" i="10"/>
  <c r="E51" i="10"/>
  <c r="E52" i="10"/>
  <c r="E53" i="10"/>
  <c r="R58" i="10"/>
  <c r="O58" i="10"/>
  <c r="L58" i="10"/>
  <c r="I58" i="10"/>
  <c r="F58" i="10"/>
  <c r="E58" i="10"/>
  <c r="R57" i="10"/>
  <c r="O57" i="10"/>
  <c r="L57" i="10"/>
  <c r="I57" i="10"/>
  <c r="F57" i="10"/>
  <c r="E57" i="10"/>
  <c r="R56" i="10"/>
  <c r="O56" i="10"/>
  <c r="L56" i="10"/>
  <c r="I56" i="10"/>
  <c r="F56" i="10"/>
  <c r="E56" i="10"/>
  <c r="R55" i="10"/>
  <c r="O55" i="10"/>
  <c r="L55" i="10"/>
  <c r="I55" i="10"/>
  <c r="F55" i="10"/>
  <c r="E55" i="10"/>
  <c r="R54" i="10"/>
  <c r="O54" i="10"/>
  <c r="E54" i="10" s="1"/>
  <c r="L54" i="10"/>
  <c r="I54" i="10"/>
  <c r="F54" i="10"/>
  <c r="R53" i="10"/>
  <c r="O53" i="10"/>
  <c r="L53" i="10"/>
  <c r="I53" i="10"/>
  <c r="F53" i="10"/>
  <c r="R52" i="10"/>
  <c r="O52" i="10"/>
  <c r="L52" i="10"/>
  <c r="I52" i="10"/>
  <c r="F52" i="10"/>
  <c r="R51" i="10"/>
  <c r="O51" i="10"/>
  <c r="L51" i="10"/>
  <c r="I51" i="10"/>
  <c r="F51" i="10"/>
  <c r="R50" i="10"/>
  <c r="O50" i="10"/>
  <c r="L50" i="10"/>
  <c r="I50" i="10"/>
  <c r="F50" i="10"/>
  <c r="R49" i="10"/>
  <c r="O49" i="10"/>
  <c r="L49" i="10"/>
  <c r="I49" i="10"/>
  <c r="F49" i="10"/>
  <c r="R48" i="10"/>
  <c r="O48" i="10"/>
  <c r="L48" i="10"/>
  <c r="I48" i="10"/>
  <c r="F48" i="10"/>
  <c r="R47" i="10"/>
  <c r="O47" i="10"/>
  <c r="L47" i="10"/>
  <c r="I47" i="10"/>
  <c r="F47" i="10"/>
  <c r="R46" i="10"/>
  <c r="O46" i="10"/>
  <c r="L46" i="10"/>
  <c r="I46" i="10"/>
  <c r="F46" i="10"/>
  <c r="R45" i="10"/>
  <c r="O45" i="10"/>
  <c r="L45" i="10"/>
  <c r="I45" i="10"/>
  <c r="F45" i="10"/>
  <c r="R44" i="10"/>
  <c r="O44" i="10"/>
  <c r="L44" i="10"/>
  <c r="I44" i="10"/>
  <c r="F44" i="10"/>
  <c r="Y75" i="4" l="1"/>
  <c r="Z75" i="4"/>
  <c r="T75" i="4"/>
  <c r="U75" i="4"/>
  <c r="O75" i="4"/>
  <c r="P75" i="4"/>
  <c r="J75" i="4"/>
  <c r="K75" i="4"/>
  <c r="E75" i="4"/>
  <c r="F75" i="4"/>
  <c r="AD75" i="4"/>
  <c r="Y74" i="4"/>
  <c r="T74" i="4"/>
  <c r="O74" i="4"/>
  <c r="J74" i="4"/>
  <c r="AD74" i="4" s="1"/>
  <c r="E74" i="4"/>
  <c r="Y73" i="4"/>
  <c r="T73" i="4"/>
  <c r="O73" i="4"/>
  <c r="J73" i="4"/>
  <c r="AD73" i="4" s="1"/>
  <c r="E73" i="4"/>
  <c r="Y71" i="4"/>
  <c r="T71" i="4"/>
  <c r="O71" i="4"/>
  <c r="J71" i="4"/>
  <c r="E71" i="4"/>
  <c r="AD71" i="4" s="1"/>
  <c r="Y70" i="4"/>
  <c r="T70" i="4"/>
  <c r="O70" i="4"/>
  <c r="J70" i="4"/>
  <c r="E70" i="4"/>
  <c r="AD70" i="4" s="1"/>
  <c r="Z64" i="4" l="1"/>
  <c r="AA64" i="4"/>
  <c r="U64" i="4"/>
  <c r="V64" i="4"/>
  <c r="T64" i="4" s="1"/>
  <c r="P64" i="4"/>
  <c r="Q64" i="4"/>
  <c r="K64" i="4"/>
  <c r="L64" i="4"/>
  <c r="J64" i="4" s="1"/>
  <c r="F64" i="4"/>
  <c r="G64" i="4"/>
  <c r="F60" i="4"/>
  <c r="G60" i="4"/>
  <c r="E60" i="4" s="1"/>
  <c r="K60" i="4"/>
  <c r="L60" i="4"/>
  <c r="J60" i="4" s="1"/>
  <c r="P60" i="4"/>
  <c r="Q60" i="4"/>
  <c r="U60" i="4"/>
  <c r="V60" i="4"/>
  <c r="T60" i="4" s="1"/>
  <c r="Z60" i="4"/>
  <c r="AA60" i="4"/>
  <c r="F61" i="4"/>
  <c r="G61" i="4"/>
  <c r="K61" i="4"/>
  <c r="L61" i="4"/>
  <c r="J61" i="4" s="1"/>
  <c r="P61" i="4"/>
  <c r="Q61" i="4"/>
  <c r="U61" i="4"/>
  <c r="V61" i="4"/>
  <c r="T61" i="4" s="1"/>
  <c r="Z61" i="4"/>
  <c r="AA61" i="4"/>
  <c r="F62" i="4"/>
  <c r="G62" i="4"/>
  <c r="E62" i="4" s="1"/>
  <c r="K62" i="4"/>
  <c r="L62" i="4"/>
  <c r="J62" i="4" s="1"/>
  <c r="P62" i="4"/>
  <c r="Q62" i="4"/>
  <c r="U62" i="4"/>
  <c r="V62" i="4"/>
  <c r="T62" i="4" s="1"/>
  <c r="Z62" i="4"/>
  <c r="AA62" i="4"/>
  <c r="F59" i="4"/>
  <c r="G59" i="4"/>
  <c r="K59" i="4"/>
  <c r="L59" i="4"/>
  <c r="P59" i="4"/>
  <c r="Q59" i="4"/>
  <c r="U59" i="4"/>
  <c r="V59" i="4"/>
  <c r="T59" i="4" s="1"/>
  <c r="Z59" i="4"/>
  <c r="AA59" i="4"/>
  <c r="P58" i="4"/>
  <c r="Q58" i="4"/>
  <c r="E60" i="10"/>
  <c r="F58" i="4"/>
  <c r="E58" i="4" s="1"/>
  <c r="G58" i="4"/>
  <c r="K58" i="4"/>
  <c r="L58" i="4"/>
  <c r="U58" i="4"/>
  <c r="V58" i="4"/>
  <c r="Z58" i="4"/>
  <c r="Y58" i="4" s="1"/>
  <c r="AA58" i="4"/>
  <c r="Z54" i="4"/>
  <c r="AA54" i="4"/>
  <c r="U54" i="4"/>
  <c r="V54" i="4"/>
  <c r="P54" i="4"/>
  <c r="Q54" i="4"/>
  <c r="K54" i="4"/>
  <c r="L54" i="4"/>
  <c r="J54" i="4" s="1"/>
  <c r="G54" i="4"/>
  <c r="F54" i="4"/>
  <c r="Z53" i="4"/>
  <c r="AA53" i="4"/>
  <c r="U53" i="4"/>
  <c r="V53" i="4"/>
  <c r="P53" i="4"/>
  <c r="Q53" i="4"/>
  <c r="K53" i="4"/>
  <c r="L53" i="4"/>
  <c r="F53" i="4"/>
  <c r="G53" i="4"/>
  <c r="Z52" i="4"/>
  <c r="AA52" i="4"/>
  <c r="U52" i="4"/>
  <c r="V52" i="4"/>
  <c r="P52" i="4"/>
  <c r="Q52" i="4"/>
  <c r="K52" i="4"/>
  <c r="L52" i="4"/>
  <c r="J52" i="4" s="1"/>
  <c r="F52" i="4"/>
  <c r="G52" i="4"/>
  <c r="Z51" i="4"/>
  <c r="AA51" i="4"/>
  <c r="U51" i="4"/>
  <c r="V51" i="4"/>
  <c r="P51" i="4"/>
  <c r="Q51" i="4"/>
  <c r="K51" i="4"/>
  <c r="L51" i="4"/>
  <c r="F51" i="4"/>
  <c r="G51" i="4"/>
  <c r="E51" i="4" s="1"/>
  <c r="Z50" i="4"/>
  <c r="AA50" i="4"/>
  <c r="U50" i="4"/>
  <c r="V50" i="4"/>
  <c r="P50" i="4"/>
  <c r="Q50" i="4"/>
  <c r="K50" i="4"/>
  <c r="L50" i="4"/>
  <c r="J50" i="4" s="1"/>
  <c r="F50" i="4"/>
  <c r="G50" i="4"/>
  <c r="Z49" i="4"/>
  <c r="AA49" i="4"/>
  <c r="U49" i="4"/>
  <c r="V49" i="4"/>
  <c r="P49" i="4"/>
  <c r="Q49" i="4"/>
  <c r="K49" i="4"/>
  <c r="L49" i="4"/>
  <c r="J49" i="4" s="1"/>
  <c r="F49" i="4"/>
  <c r="G49" i="4"/>
  <c r="Z47" i="4"/>
  <c r="AA47" i="4"/>
  <c r="U47" i="4"/>
  <c r="V47" i="4"/>
  <c r="P47" i="4"/>
  <c r="Q47" i="4"/>
  <c r="K47" i="4"/>
  <c r="L47" i="4"/>
  <c r="F47" i="4"/>
  <c r="G47" i="4"/>
  <c r="Z46" i="4"/>
  <c r="AA46" i="4"/>
  <c r="U46" i="4"/>
  <c r="V46" i="4"/>
  <c r="P46" i="4"/>
  <c r="Q46" i="4"/>
  <c r="K46" i="4"/>
  <c r="L46" i="4"/>
  <c r="F46" i="4"/>
  <c r="G46" i="4"/>
  <c r="Z45" i="4"/>
  <c r="AA45" i="4"/>
  <c r="U45" i="4"/>
  <c r="V45" i="4"/>
  <c r="P45" i="4"/>
  <c r="Q45" i="4"/>
  <c r="K45" i="4"/>
  <c r="L45" i="4"/>
  <c r="J45" i="4" s="1"/>
  <c r="F45" i="4"/>
  <c r="G45" i="4"/>
  <c r="E19" i="10"/>
  <c r="R66" i="10"/>
  <c r="O66" i="10"/>
  <c r="L66" i="10"/>
  <c r="I66" i="10"/>
  <c r="F66" i="10"/>
  <c r="E66" i="10" s="1"/>
  <c r="R64" i="10"/>
  <c r="O64" i="10"/>
  <c r="L64" i="10"/>
  <c r="I64" i="10"/>
  <c r="F64" i="10"/>
  <c r="E64" i="10" s="1"/>
  <c r="R63" i="10"/>
  <c r="O63" i="10"/>
  <c r="L63" i="10"/>
  <c r="I63" i="10"/>
  <c r="F63" i="10"/>
  <c r="E63" i="10" s="1"/>
  <c r="R62" i="10"/>
  <c r="O62" i="10"/>
  <c r="L62" i="10"/>
  <c r="I62" i="10"/>
  <c r="F62" i="10"/>
  <c r="E62" i="10" s="1"/>
  <c r="R61" i="10"/>
  <c r="O61" i="10"/>
  <c r="L61" i="10"/>
  <c r="I61" i="10"/>
  <c r="F61" i="10"/>
  <c r="E61" i="10" s="1"/>
  <c r="R60" i="10"/>
  <c r="O60" i="10"/>
  <c r="L60" i="10"/>
  <c r="I60" i="10"/>
  <c r="F60" i="10"/>
  <c r="T59" i="10"/>
  <c r="T42" i="10" s="1"/>
  <c r="AA56" i="4" s="1"/>
  <c r="S59" i="10"/>
  <c r="Z57" i="4" s="1"/>
  <c r="R59" i="10"/>
  <c r="Q59" i="10"/>
  <c r="V57" i="4" s="1"/>
  <c r="P59" i="10"/>
  <c r="O59" i="10" s="1"/>
  <c r="N59" i="10"/>
  <c r="N42" i="10" s="1"/>
  <c r="Q56" i="4" s="1"/>
  <c r="M59" i="10"/>
  <c r="P57" i="4" s="1"/>
  <c r="K59" i="10"/>
  <c r="L57" i="4" s="1"/>
  <c r="J59" i="10"/>
  <c r="K57" i="4" s="1"/>
  <c r="J57" i="4" s="1"/>
  <c r="H59" i="10"/>
  <c r="H42" i="10" s="1"/>
  <c r="G56" i="4" s="1"/>
  <c r="G59" i="10"/>
  <c r="F57" i="4" s="1"/>
  <c r="F59" i="10"/>
  <c r="D59" i="10"/>
  <c r="D42" i="10" s="1"/>
  <c r="E59" i="10"/>
  <c r="S42" i="10"/>
  <c r="R42" i="10" s="1"/>
  <c r="Q42" i="10"/>
  <c r="V56" i="4" s="1"/>
  <c r="M42" i="10"/>
  <c r="L42" i="10" s="1"/>
  <c r="K42" i="10"/>
  <c r="L56" i="4" s="1"/>
  <c r="G42" i="10"/>
  <c r="F42" i="10" s="1"/>
  <c r="R40" i="10"/>
  <c r="O40" i="10"/>
  <c r="L40" i="10"/>
  <c r="I40" i="10"/>
  <c r="F40" i="10"/>
  <c r="E40" i="10" s="1"/>
  <c r="R39" i="10"/>
  <c r="O39" i="10"/>
  <c r="L39" i="10"/>
  <c r="I39" i="10"/>
  <c r="F39" i="10"/>
  <c r="E39" i="10" s="1"/>
  <c r="T38" i="10"/>
  <c r="S38" i="10"/>
  <c r="R38" i="10"/>
  <c r="Q38" i="10"/>
  <c r="P38" i="10"/>
  <c r="O38" i="10" s="1"/>
  <c r="N38" i="10"/>
  <c r="M38" i="10"/>
  <c r="L38" i="10"/>
  <c r="K38" i="10"/>
  <c r="J38" i="10"/>
  <c r="I38" i="10" s="1"/>
  <c r="H38" i="10"/>
  <c r="G38" i="10"/>
  <c r="F38" i="10"/>
  <c r="R37" i="10"/>
  <c r="O37" i="10"/>
  <c r="L37" i="10"/>
  <c r="I37" i="10"/>
  <c r="F37" i="10"/>
  <c r="E37" i="10" s="1"/>
  <c r="R36" i="10"/>
  <c r="O36" i="10"/>
  <c r="L36" i="10"/>
  <c r="I36" i="10"/>
  <c r="F36" i="10"/>
  <c r="E36" i="10" s="1"/>
  <c r="T35" i="10"/>
  <c r="S35" i="10"/>
  <c r="R35" i="10"/>
  <c r="Q35" i="10"/>
  <c r="P35" i="10"/>
  <c r="O35" i="10" s="1"/>
  <c r="N35" i="10"/>
  <c r="M35" i="10"/>
  <c r="L35" i="10"/>
  <c r="K35" i="10"/>
  <c r="J35" i="10"/>
  <c r="I35" i="10" s="1"/>
  <c r="H35" i="10"/>
  <c r="G35" i="10"/>
  <c r="F35" i="10"/>
  <c r="D35" i="10"/>
  <c r="R34" i="10"/>
  <c r="O34" i="10"/>
  <c r="L34" i="10"/>
  <c r="I34" i="10"/>
  <c r="F34" i="10"/>
  <c r="E34" i="10"/>
  <c r="T33" i="10"/>
  <c r="S33" i="10"/>
  <c r="R33" i="10" s="1"/>
  <c r="Q33" i="10"/>
  <c r="P33" i="10"/>
  <c r="O33" i="10"/>
  <c r="N33" i="10"/>
  <c r="M33" i="10"/>
  <c r="L33" i="10" s="1"/>
  <c r="K33" i="10"/>
  <c r="J33" i="10"/>
  <c r="I33" i="10"/>
  <c r="H33" i="10"/>
  <c r="G33" i="10"/>
  <c r="F33" i="10" s="1"/>
  <c r="R32" i="10"/>
  <c r="O32" i="10"/>
  <c r="L32" i="10"/>
  <c r="I32" i="10"/>
  <c r="F32" i="10"/>
  <c r="E32" i="10"/>
  <c r="T31" i="10"/>
  <c r="S31" i="10"/>
  <c r="R31" i="10" s="1"/>
  <c r="Q31" i="10"/>
  <c r="P31" i="10"/>
  <c r="O31" i="10"/>
  <c r="N31" i="10"/>
  <c r="M31" i="10"/>
  <c r="L31" i="10" s="1"/>
  <c r="K31" i="10"/>
  <c r="J31" i="10"/>
  <c r="I31" i="10"/>
  <c r="H31" i="10"/>
  <c r="G31" i="10"/>
  <c r="F31" i="10" s="1"/>
  <c r="C31" i="10"/>
  <c r="R30" i="10"/>
  <c r="O30" i="10"/>
  <c r="L30" i="10"/>
  <c r="I30" i="10"/>
  <c r="F30" i="10"/>
  <c r="E30" i="10" s="1"/>
  <c r="R29" i="10"/>
  <c r="O29" i="10"/>
  <c r="L29" i="10"/>
  <c r="I29" i="10"/>
  <c r="F29" i="10"/>
  <c r="E29" i="10" s="1"/>
  <c r="R28" i="10"/>
  <c r="O28" i="10"/>
  <c r="L28" i="10"/>
  <c r="I28" i="10"/>
  <c r="F28" i="10"/>
  <c r="E28" i="10" s="1"/>
  <c r="R27" i="10"/>
  <c r="O27" i="10"/>
  <c r="L27" i="10"/>
  <c r="I27" i="10"/>
  <c r="F27" i="10"/>
  <c r="E27" i="10" s="1"/>
  <c r="R26" i="10"/>
  <c r="O26" i="10"/>
  <c r="L26" i="10"/>
  <c r="I26" i="10"/>
  <c r="F26" i="10"/>
  <c r="E26" i="10" s="1"/>
  <c r="T25" i="10"/>
  <c r="S25" i="10"/>
  <c r="R25" i="10"/>
  <c r="Q25" i="10"/>
  <c r="P25" i="10"/>
  <c r="O25" i="10" s="1"/>
  <c r="N25" i="10"/>
  <c r="M25" i="10"/>
  <c r="L25" i="10"/>
  <c r="K25" i="10"/>
  <c r="J25" i="10"/>
  <c r="I25" i="10" s="1"/>
  <c r="H25" i="10"/>
  <c r="G25" i="10"/>
  <c r="F25" i="10"/>
  <c r="E25" i="10" s="1"/>
  <c r="R24" i="10"/>
  <c r="O24" i="10"/>
  <c r="L24" i="10"/>
  <c r="I24" i="10"/>
  <c r="E24" i="10"/>
  <c r="R23" i="10"/>
  <c r="O23" i="10"/>
  <c r="L23" i="10"/>
  <c r="I23" i="10"/>
  <c r="E23" i="10" s="1"/>
  <c r="R22" i="10"/>
  <c r="O22" i="10"/>
  <c r="L22" i="10"/>
  <c r="I22" i="10"/>
  <c r="E22" i="10"/>
  <c r="R21" i="10"/>
  <c r="O21" i="10"/>
  <c r="L21" i="10"/>
  <c r="I21" i="10"/>
  <c r="E21" i="10" s="1"/>
  <c r="R20" i="10"/>
  <c r="O20" i="10"/>
  <c r="L20" i="10"/>
  <c r="I20" i="10"/>
  <c r="E20" i="10"/>
  <c r="T19" i="10"/>
  <c r="S19" i="10"/>
  <c r="R19" i="10" s="1"/>
  <c r="Q19" i="10"/>
  <c r="P19" i="10"/>
  <c r="O19" i="10"/>
  <c r="N19" i="10"/>
  <c r="M19" i="10"/>
  <c r="L19" i="10" s="1"/>
  <c r="K19" i="10"/>
  <c r="J19" i="10"/>
  <c r="I19" i="10"/>
  <c r="H19" i="10"/>
  <c r="G19" i="10"/>
  <c r="F19" i="10" s="1"/>
  <c r="D19" i="10"/>
  <c r="R17" i="10"/>
  <c r="O17" i="10"/>
  <c r="L17" i="10"/>
  <c r="I17" i="10"/>
  <c r="F17" i="10"/>
  <c r="E17" i="10" s="1"/>
  <c r="T16" i="10"/>
  <c r="S16" i="10"/>
  <c r="R16" i="10"/>
  <c r="Q16" i="10"/>
  <c r="P16" i="10"/>
  <c r="O16" i="10" s="1"/>
  <c r="N16" i="10"/>
  <c r="M16" i="10"/>
  <c r="L16" i="10"/>
  <c r="K16" i="10"/>
  <c r="J16" i="10"/>
  <c r="I16" i="10" s="1"/>
  <c r="H16" i="10"/>
  <c r="G16" i="10"/>
  <c r="F16" i="10"/>
  <c r="E16" i="10" s="1"/>
  <c r="R15" i="10"/>
  <c r="O15" i="10"/>
  <c r="L15" i="10"/>
  <c r="I15" i="10"/>
  <c r="F15" i="10"/>
  <c r="E15" i="10" s="1"/>
  <c r="T14" i="10"/>
  <c r="S14" i="10"/>
  <c r="R14" i="10"/>
  <c r="Q14" i="10"/>
  <c r="P14" i="10"/>
  <c r="O14" i="10" s="1"/>
  <c r="N14" i="10"/>
  <c r="M14" i="10"/>
  <c r="L14" i="10"/>
  <c r="K14" i="10"/>
  <c r="J14" i="10"/>
  <c r="I14" i="10" s="1"/>
  <c r="H14" i="10"/>
  <c r="G14" i="10"/>
  <c r="F14" i="10"/>
  <c r="E14" i="10" s="1"/>
  <c r="R13" i="10"/>
  <c r="O13" i="10"/>
  <c r="L13" i="10"/>
  <c r="E13" i="10" s="1"/>
  <c r="I13" i="10"/>
  <c r="R12" i="10"/>
  <c r="Q12" i="10"/>
  <c r="O12" i="10" s="1"/>
  <c r="L12" i="10"/>
  <c r="I12" i="10"/>
  <c r="F12" i="10"/>
  <c r="R11" i="10"/>
  <c r="O11" i="10"/>
  <c r="L11" i="10"/>
  <c r="I11" i="10"/>
  <c r="F11" i="10"/>
  <c r="E11" i="10" s="1"/>
  <c r="R10" i="10"/>
  <c r="Q10" i="10"/>
  <c r="P10" i="10"/>
  <c r="O10" i="10" s="1"/>
  <c r="N10" i="10"/>
  <c r="L10" i="10" s="1"/>
  <c r="K10" i="10"/>
  <c r="I10" i="10" s="1"/>
  <c r="F10" i="10"/>
  <c r="E10" i="10" s="1"/>
  <c r="T9" i="10"/>
  <c r="S9" i="10"/>
  <c r="S67" i="10" s="1"/>
  <c r="P9" i="10"/>
  <c r="N9" i="10"/>
  <c r="N67" i="10" s="1"/>
  <c r="M9" i="10"/>
  <c r="M67" i="10" s="1"/>
  <c r="J9" i="10"/>
  <c r="H9" i="10"/>
  <c r="G9" i="10"/>
  <c r="G67" i="10" s="1"/>
  <c r="Y64" i="4"/>
  <c r="O64" i="4"/>
  <c r="E64" i="4"/>
  <c r="E61" i="4"/>
  <c r="T53" i="4"/>
  <c r="T52" i="4"/>
  <c r="Y51" i="4"/>
  <c r="T50" i="4"/>
  <c r="T49" i="4"/>
  <c r="E49" i="4"/>
  <c r="AA57" i="4" l="1"/>
  <c r="Y57" i="4" s="1"/>
  <c r="Q57" i="4"/>
  <c r="I59" i="10"/>
  <c r="L59" i="10"/>
  <c r="F56" i="4"/>
  <c r="P56" i="4"/>
  <c r="Z56" i="4"/>
  <c r="Y56" i="4" s="1"/>
  <c r="G57" i="4"/>
  <c r="U57" i="4"/>
  <c r="T57" i="4" s="1"/>
  <c r="J53" i="4"/>
  <c r="O54" i="4"/>
  <c r="Y54" i="4"/>
  <c r="O59" i="4"/>
  <c r="J59" i="4"/>
  <c r="O45" i="4"/>
  <c r="T45" i="4"/>
  <c r="Y45" i="4"/>
  <c r="O52" i="4"/>
  <c r="E56" i="4"/>
  <c r="T58" i="4"/>
  <c r="J58" i="4"/>
  <c r="Y59" i="4"/>
  <c r="E59" i="4"/>
  <c r="AD59" i="4" s="1"/>
  <c r="Y62" i="4"/>
  <c r="O62" i="4"/>
  <c r="Y61" i="4"/>
  <c r="O61" i="4"/>
  <c r="Y60" i="4"/>
  <c r="O60" i="4"/>
  <c r="AD60" i="4" s="1"/>
  <c r="AD64" i="4"/>
  <c r="AD62" i="4"/>
  <c r="O58" i="4"/>
  <c r="AD58" i="4" s="1"/>
  <c r="O57" i="4"/>
  <c r="E57" i="4"/>
  <c r="O56" i="4"/>
  <c r="T54" i="4"/>
  <c r="O53" i="4"/>
  <c r="T51" i="4"/>
  <c r="O51" i="4"/>
  <c r="Y50" i="4"/>
  <c r="J51" i="4"/>
  <c r="E50" i="4"/>
  <c r="Y49" i="4"/>
  <c r="E35" i="10"/>
  <c r="H67" i="10"/>
  <c r="F67" i="10" s="1"/>
  <c r="L67" i="10"/>
  <c r="T67" i="10"/>
  <c r="R67" i="10" s="1"/>
  <c r="E12" i="10"/>
  <c r="E31" i="10"/>
  <c r="E33" i="10"/>
  <c r="E38" i="10"/>
  <c r="L9" i="10"/>
  <c r="R9" i="10"/>
  <c r="K9" i="10"/>
  <c r="K67" i="10" s="1"/>
  <c r="Q9" i="10"/>
  <c r="Q67" i="10" s="1"/>
  <c r="J42" i="10"/>
  <c r="P42" i="10"/>
  <c r="F9" i="10"/>
  <c r="AD61" i="4"/>
  <c r="E52" i="4"/>
  <c r="Y52" i="4"/>
  <c r="E53" i="4"/>
  <c r="Y53" i="4"/>
  <c r="E54" i="4"/>
  <c r="O49" i="4"/>
  <c r="AD49" i="4" s="1"/>
  <c r="O50" i="4"/>
  <c r="I42" i="10" l="1"/>
  <c r="K56" i="4"/>
  <c r="J56" i="4" s="1"/>
  <c r="J67" i="10"/>
  <c r="O42" i="10"/>
  <c r="U56" i="4"/>
  <c r="T56" i="4" s="1"/>
  <c r="AD57" i="4"/>
  <c r="AD56" i="4"/>
  <c r="AD54" i="4"/>
  <c r="AD51" i="4"/>
  <c r="AD50" i="4"/>
  <c r="P67" i="10"/>
  <c r="O67" i="10" s="1"/>
  <c r="I67" i="10"/>
  <c r="O9" i="10"/>
  <c r="I9" i="10"/>
  <c r="E9" i="10" s="1"/>
  <c r="AD53" i="4"/>
  <c r="AD52" i="4"/>
  <c r="E42" i="10" l="1"/>
  <c r="E67" i="10" s="1"/>
  <c r="Z31" i="4"/>
  <c r="Y31" i="4"/>
  <c r="U31" i="4"/>
  <c r="T31" i="4"/>
  <c r="P31" i="4"/>
  <c r="O31" i="4"/>
  <c r="J31" i="4"/>
  <c r="E31" i="4"/>
  <c r="AD31" i="4" s="1"/>
  <c r="Y29" i="4"/>
  <c r="T29" i="4"/>
  <c r="O29" i="4"/>
  <c r="J29" i="4"/>
  <c r="E29" i="4"/>
  <c r="Y28" i="4"/>
  <c r="T28" i="4"/>
  <c r="O28" i="4"/>
  <c r="J28" i="4"/>
  <c r="E28" i="4"/>
  <c r="AD28" i="4" s="1"/>
  <c r="Y27" i="4"/>
  <c r="T27" i="4"/>
  <c r="O27" i="4"/>
  <c r="J27" i="4"/>
  <c r="E27" i="4"/>
  <c r="Y26" i="4"/>
  <c r="T26" i="4"/>
  <c r="O26" i="4"/>
  <c r="J26" i="4"/>
  <c r="E26" i="4"/>
  <c r="Y25" i="4"/>
  <c r="T25" i="4"/>
  <c r="O25" i="4"/>
  <c r="J25" i="4"/>
  <c r="E25" i="4"/>
  <c r="Y24" i="4"/>
  <c r="T24" i="4"/>
  <c r="O24" i="4"/>
  <c r="J24" i="4"/>
  <c r="E24" i="4"/>
  <c r="Y23" i="4"/>
  <c r="T23" i="4"/>
  <c r="O23" i="4"/>
  <c r="J23" i="4"/>
  <c r="E23" i="4"/>
  <c r="Y22" i="4"/>
  <c r="T22" i="4"/>
  <c r="O22" i="4"/>
  <c r="J22" i="4"/>
  <c r="E22" i="4"/>
  <c r="Y21" i="4"/>
  <c r="T21" i="4"/>
  <c r="O21" i="4"/>
  <c r="J21" i="4"/>
  <c r="E21" i="4"/>
  <c r="Y19" i="4"/>
  <c r="T19" i="4"/>
  <c r="O19" i="4"/>
  <c r="J19" i="4"/>
  <c r="E19" i="4"/>
  <c r="Y18" i="4"/>
  <c r="T18" i="4"/>
  <c r="P18" i="4"/>
  <c r="O18" i="4"/>
  <c r="J18" i="4"/>
  <c r="E18" i="4"/>
  <c r="Y17" i="4"/>
  <c r="T17" i="4"/>
  <c r="P17" i="4"/>
  <c r="O17" i="4" s="1"/>
  <c r="J17" i="4"/>
  <c r="F17" i="4"/>
  <c r="E17" i="4"/>
  <c r="Y16" i="4"/>
  <c r="T16" i="4"/>
  <c r="O16" i="4"/>
  <c r="J16" i="4"/>
  <c r="E16" i="4"/>
  <c r="Y15" i="4"/>
  <c r="T15" i="4"/>
  <c r="O15" i="4"/>
  <c r="J15" i="4"/>
  <c r="E15" i="4"/>
  <c r="Y14" i="4"/>
  <c r="T14" i="4"/>
  <c r="O14" i="4"/>
  <c r="J14" i="4"/>
  <c r="E14" i="4"/>
  <c r="Y13" i="4"/>
  <c r="T13" i="4"/>
  <c r="O13" i="4"/>
  <c r="J13" i="4"/>
  <c r="E13" i="4"/>
  <c r="AD13" i="4" l="1"/>
  <c r="AD15" i="4"/>
  <c r="AD17" i="4"/>
  <c r="AD18" i="4"/>
  <c r="AD19" i="4"/>
  <c r="AD21" i="4"/>
  <c r="AD23" i="4"/>
  <c r="AD24" i="4"/>
  <c r="AD26" i="4"/>
  <c r="AD14" i="4"/>
  <c r="AD16" i="4"/>
  <c r="AD22" i="4"/>
  <c r="AD25" i="4"/>
  <c r="AD27" i="4"/>
  <c r="AD29" i="4"/>
  <c r="Y47" i="4" l="1"/>
  <c r="T47" i="4"/>
  <c r="O47" i="4"/>
  <c r="J47" i="4"/>
  <c r="E47" i="4"/>
  <c r="AD47" i="4" l="1"/>
  <c r="AC65" i="4" l="1"/>
  <c r="AB65" i="4"/>
  <c r="X65" i="4"/>
  <c r="W65" i="4"/>
  <c r="S65" i="4"/>
  <c r="R65" i="4"/>
  <c r="N65" i="4"/>
  <c r="M65" i="4"/>
  <c r="H65" i="4"/>
  <c r="I65" i="4"/>
  <c r="AH65" i="4" l="1"/>
  <c r="AG65" i="4"/>
  <c r="O46" i="4"/>
  <c r="P65" i="4"/>
  <c r="Z65" i="4"/>
  <c r="E45" i="4"/>
  <c r="AD45" i="4" s="1"/>
  <c r="E46" i="4"/>
  <c r="J46" i="4"/>
  <c r="T46" i="4"/>
  <c r="F65" i="4"/>
  <c r="Q65" i="4"/>
  <c r="V65" i="4"/>
  <c r="AA65" i="4"/>
  <c r="G65" i="4"/>
  <c r="Y46" i="4"/>
  <c r="U65" i="4"/>
  <c r="K65" i="4" l="1"/>
  <c r="AE65" i="4" s="1"/>
  <c r="L65" i="4"/>
  <c r="AF65" i="4" s="1"/>
  <c r="E87" i="4" l="1"/>
  <c r="J87" i="4"/>
  <c r="O87" i="4"/>
  <c r="T87" i="4"/>
  <c r="Y87" i="4"/>
  <c r="F88" i="4"/>
  <c r="G88" i="4"/>
  <c r="H88" i="4"/>
  <c r="I88" i="4"/>
  <c r="K88" i="4"/>
  <c r="L88" i="4"/>
  <c r="M88" i="4"/>
  <c r="N88" i="4"/>
  <c r="P88" i="4"/>
  <c r="Q88" i="4"/>
  <c r="R88" i="4"/>
  <c r="U88" i="4"/>
  <c r="V88" i="4"/>
  <c r="W88" i="4"/>
  <c r="Z88" i="4"/>
  <c r="AA88" i="4"/>
  <c r="AB88" i="4"/>
  <c r="AE88" i="4" l="1"/>
  <c r="AG88" i="4"/>
  <c r="AF88" i="4"/>
  <c r="E88" i="4"/>
  <c r="AD87" i="4"/>
  <c r="J88" i="4"/>
  <c r="F40" i="4" l="1"/>
  <c r="P40" i="4"/>
  <c r="Y85" i="4" l="1"/>
  <c r="T85" i="4"/>
  <c r="O85" i="4"/>
  <c r="J85" i="4"/>
  <c r="E85" i="4"/>
  <c r="E83" i="4"/>
  <c r="J83" i="4"/>
  <c r="O83" i="4"/>
  <c r="T83" i="4"/>
  <c r="Y83" i="4"/>
  <c r="AD85" i="4" l="1"/>
  <c r="AD83" i="4"/>
  <c r="J92" i="8" l="1"/>
  <c r="I92" i="8"/>
  <c r="H92" i="8"/>
  <c r="G92" i="8"/>
  <c r="F92" i="8"/>
  <c r="Q40" i="4" l="1"/>
  <c r="R40" i="4"/>
  <c r="S40" i="4"/>
  <c r="N40" i="4"/>
  <c r="G40" i="4"/>
  <c r="H40" i="4"/>
  <c r="I40" i="4"/>
  <c r="L40" i="4"/>
  <c r="M40" i="4"/>
  <c r="E40" i="4" l="1"/>
  <c r="O40" i="4"/>
  <c r="I13" i="9" l="1"/>
  <c r="I9" i="9"/>
  <c r="H9" i="9" l="1"/>
  <c r="H10" i="9" l="1"/>
  <c r="G17" i="9" l="1"/>
  <c r="G15" i="9"/>
  <c r="H13" i="9" l="1"/>
  <c r="U40" i="4" l="1"/>
  <c r="T40" i="4" l="1"/>
  <c r="X80" i="4" l="1"/>
  <c r="X88" i="4" s="1"/>
  <c r="T88" i="4" s="1"/>
  <c r="AC80" i="4"/>
  <c r="AC88" i="4" s="1"/>
  <c r="Y88" i="4" s="1"/>
  <c r="G22" i="9" l="1"/>
  <c r="G13" i="9"/>
  <c r="G10" i="9"/>
  <c r="G9" i="9"/>
  <c r="H18" i="9" l="1"/>
  <c r="G18" i="9"/>
  <c r="H17" i="9"/>
  <c r="H16" i="9"/>
  <c r="G16" i="9"/>
  <c r="H15" i="9"/>
  <c r="S80" i="4" l="1"/>
  <c r="S88" i="4" s="1"/>
  <c r="O88" i="4" l="1"/>
  <c r="AH88" i="4"/>
  <c r="P89" i="4" l="1"/>
  <c r="AC75" i="4" l="1"/>
  <c r="AC89" i="4" s="1"/>
  <c r="AB75" i="4"/>
  <c r="AB89" i="4" s="1"/>
  <c r="AA75" i="4"/>
  <c r="AA89" i="4" s="1"/>
  <c r="X75" i="4"/>
  <c r="X89" i="4" s="1"/>
  <c r="W75" i="4"/>
  <c r="W89" i="4" s="1"/>
  <c r="V75" i="4"/>
  <c r="V89" i="4" s="1"/>
  <c r="S75" i="4"/>
  <c r="S89" i="4" s="1"/>
  <c r="R75" i="4"/>
  <c r="R89" i="4" s="1"/>
  <c r="Q75" i="4"/>
  <c r="Q89" i="4" s="1"/>
  <c r="N75" i="4"/>
  <c r="N89" i="4" s="1"/>
  <c r="M75" i="4"/>
  <c r="M89" i="4" s="1"/>
  <c r="L75" i="4"/>
  <c r="L89" i="4" s="1"/>
  <c r="I75" i="4"/>
  <c r="H75" i="4"/>
  <c r="G75" i="4"/>
  <c r="AH75" i="4" l="1"/>
  <c r="AG75" i="4"/>
  <c r="AF75" i="4"/>
  <c r="G89" i="4"/>
  <c r="F22" i="9" l="1"/>
  <c r="G11" i="9"/>
  <c r="Z40" i="4" l="1"/>
  <c r="Y40" i="4" l="1"/>
  <c r="Z89" i="4"/>
  <c r="T84" i="4" l="1"/>
  <c r="O84" i="4"/>
  <c r="Y82" i="4"/>
  <c r="T82" i="4"/>
  <c r="O82" i="4"/>
  <c r="Y80" i="4"/>
  <c r="T80" i="4"/>
  <c r="O80" i="4"/>
  <c r="F12" i="9" l="1"/>
  <c r="K40" i="4" l="1"/>
  <c r="K89" i="4" s="1"/>
  <c r="J40" i="4" l="1"/>
  <c r="AE40" i="4"/>
  <c r="AD40" i="4" l="1"/>
  <c r="J82" i="4" l="1"/>
  <c r="E82" i="4"/>
  <c r="AD82" i="4" l="1"/>
  <c r="AE75" i="4" l="1"/>
  <c r="I89" i="4" l="1"/>
  <c r="AH89" i="4" s="1"/>
  <c r="Y84" i="4" l="1"/>
  <c r="J80" i="4" l="1"/>
  <c r="E80" i="4"/>
  <c r="AF40" i="4" l="1"/>
  <c r="AH40" i="4"/>
  <c r="AG40" i="4"/>
  <c r="AD80" i="4"/>
  <c r="E84" i="4"/>
  <c r="J84" i="4"/>
  <c r="J65" i="4"/>
  <c r="J89" i="4" l="1"/>
  <c r="E65" i="4"/>
  <c r="E89" i="4" s="1"/>
  <c r="O65" i="4"/>
  <c r="O89" i="4" s="1"/>
  <c r="Y65" i="4"/>
  <c r="Y89" i="4" s="1"/>
  <c r="T65" i="4"/>
  <c r="T89" i="4" s="1"/>
  <c r="AD84" i="4"/>
  <c r="AD88" i="4" s="1"/>
  <c r="AD89" i="4" l="1"/>
  <c r="AE89" i="4"/>
  <c r="H89" i="4" l="1"/>
  <c r="AG89" i="4" s="1"/>
  <c r="AF89" i="4"/>
  <c r="AD46" i="4" l="1"/>
  <c r="AD65" i="4" l="1"/>
</calcChain>
</file>

<file path=xl/sharedStrings.xml><?xml version="1.0" encoding="utf-8"?>
<sst xmlns="http://schemas.openxmlformats.org/spreadsheetml/2006/main" count="1096" uniqueCount="413">
  <si>
    <t>Наименование мероприятий по объектам</t>
  </si>
  <si>
    <t>1.1.</t>
  </si>
  <si>
    <t>2.1.</t>
  </si>
  <si>
    <t>4.2.</t>
  </si>
  <si>
    <t>1.1.1.</t>
  </si>
  <si>
    <t>2.1.1.</t>
  </si>
  <si>
    <t>1.2.</t>
  </si>
  <si>
    <t>1.2.1.</t>
  </si>
  <si>
    <t>1.2.2.</t>
  </si>
  <si>
    <t>Стоимость работ по годам, тыс.руб.</t>
  </si>
  <si>
    <t>1.1.2.</t>
  </si>
  <si>
    <t>1.3.</t>
  </si>
  <si>
    <t>1.2.3.</t>
  </si>
  <si>
    <t>1.1.3.</t>
  </si>
  <si>
    <t>4.1.</t>
  </si>
  <si>
    <t>4.3.</t>
  </si>
  <si>
    <t>2.1.2.</t>
  </si>
  <si>
    <t>3.1.</t>
  </si>
  <si>
    <t>3.2.</t>
  </si>
  <si>
    <t>ИТОГО ПО ПОДПРОГРАММЕ "РГПТ"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</si>
  <si>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</si>
  <si>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</si>
  <si>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</si>
  <si>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Департамент дорожного хозяйства и транспорта            администрации городского округа Тольятти</t>
  </si>
  <si>
    <t>Департамент дорожного хозяйства и транспорта администрации городского округа Тольятти</t>
  </si>
  <si>
    <t xml:space="preserve">Департамент дорожного хозяйства и транспорта  администрации городского округа Тольятти                           </t>
  </si>
  <si>
    <t>федеральный   бюджет</t>
  </si>
  <si>
    <t>Всего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</si>
  <si>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</si>
  <si>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</si>
  <si>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</si>
  <si>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</si>
  <si>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</si>
  <si>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</si>
  <si>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</si>
  <si>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>Нанесение горизонтальной дорожной разметки</t>
  </si>
  <si>
    <t>ИТОГО ПО ПОДПРОГРАММЕ "СУДС"</t>
  </si>
  <si>
    <t>Сроки реали-зации</t>
  </si>
  <si>
    <t>местный бюджет</t>
  </si>
  <si>
    <t>областной бюджет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</si>
  <si>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</si>
  <si>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</si>
  <si>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</si>
  <si>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</si>
  <si>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</si>
  <si>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</si>
  <si>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</si>
  <si>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Количество устроенных искусственных дорожных неровностей</t>
  </si>
  <si>
    <t>тыс.м.п.</t>
  </si>
  <si>
    <t>Количество обустроенных светофорных объектов</t>
  </si>
  <si>
    <t>ед.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</si>
  <si>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</si>
  <si>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</si>
  <si>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</si>
  <si>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км</t>
  </si>
  <si>
    <t>тыс. м2</t>
  </si>
  <si>
    <t>тыс.м2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</si>
  <si>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</si>
  <si>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</si>
  <si>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</si>
  <si>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>1.3.1.</t>
  </si>
  <si>
    <t>Количество перевезенных пассажиров льготной категории граждан</t>
  </si>
  <si>
    <t>тыс.пас.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</si>
  <si>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</si>
  <si>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</si>
  <si>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</si>
  <si>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</si>
  <si>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</si>
  <si>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</si>
  <si>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</si>
  <si>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</si>
  <si>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</si>
  <si>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</si>
  <si>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</si>
  <si>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</si>
  <si>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</si>
  <si>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Протяженность установленных пешеходных ограждений</t>
  </si>
  <si>
    <t>Устройство технических средств организации дорожного движения</t>
  </si>
  <si>
    <t>Приобретение дорожных знаков (заготовок дорожных знаков)</t>
  </si>
  <si>
    <t>Количество приобретенных дорожных знаков (заготовок дорожных знаков)</t>
  </si>
  <si>
    <t>Количество установленных дорожных знаков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</si>
  <si>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</si>
  <si>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</si>
  <si>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Проектно-изыскательские работы по устройству линий наружного электроосвещения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</si>
  <si>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</si>
  <si>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</si>
  <si>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</si>
  <si>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</si>
  <si>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</si>
  <si>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</si>
  <si>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работ по обеспечению безопасности участников дорожного движения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</si>
  <si>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</si>
  <si>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</si>
  <si>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3.1.1.</t>
  </si>
  <si>
    <t>3.2.1.</t>
  </si>
  <si>
    <t>4.1.1.</t>
  </si>
  <si>
    <t>4.2.1.</t>
  </si>
  <si>
    <t>4.3.1.</t>
  </si>
  <si>
    <t>1.</t>
  </si>
  <si>
    <t>2.</t>
  </si>
  <si>
    <t>1.1.4.</t>
  </si>
  <si>
    <t>1.1.5.</t>
  </si>
  <si>
    <t>1.1.6.</t>
  </si>
  <si>
    <t>1.1.7.</t>
  </si>
  <si>
    <t>1.2.4.</t>
  </si>
  <si>
    <t>1.2.5.</t>
  </si>
  <si>
    <t>3.</t>
  </si>
  <si>
    <t>3.1.2.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</si>
  <si>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</si>
  <si>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</si>
  <si>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4.2.2.</t>
  </si>
  <si>
    <t>4.2.3.</t>
  </si>
  <si>
    <t>4.2.4.</t>
  </si>
  <si>
    <t>4.</t>
  </si>
  <si>
    <t>на 2021 г.</t>
  </si>
  <si>
    <t>на 2022 г.</t>
  </si>
  <si>
    <t>на 2023 г.</t>
  </si>
  <si>
    <t>на 2024 г.</t>
  </si>
  <si>
    <t>на 2025 г.</t>
  </si>
  <si>
    <t>км.</t>
  </si>
  <si>
    <t>Пробег специализированных автомобилей, осуществляющих перевозку маломобильных граждан</t>
  </si>
  <si>
    <t>пас.</t>
  </si>
  <si>
    <t>Количество перевезенных маломобильных граждан специализированными автомобилями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</si>
  <si>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</si>
  <si>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Количество объектов, на которых установлены указатели</t>
  </si>
  <si>
    <t>Устройство тактильной плитки</t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</si>
  <si>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</si>
  <si>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</si>
  <si>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</si>
  <si>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</si>
  <si>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</si>
  <si>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№   п/п</t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</si>
  <si>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</si>
  <si>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</si>
  <si>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</si>
  <si>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Количество диагностируемых надземных пешеходных переходов (мостов, путепроводов)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</si>
  <si>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</si>
  <si>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</si>
  <si>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</si>
  <si>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</si>
  <si>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</si>
  <si>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</si>
  <si>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</si>
  <si>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</si>
  <si>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</si>
  <si>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Задача 4 подпрограммы: формирование законопослушного поведения участников дорожного движения</t>
  </si>
  <si>
    <t>Количество проведенных акций</t>
  </si>
  <si>
    <t>Количество проведенных мероприятий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</si>
  <si>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</si>
  <si>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</si>
  <si>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</si>
  <si>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</si>
  <si>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</si>
  <si>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</si>
  <si>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</si>
  <si>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</si>
  <si>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</si>
  <si>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</si>
  <si>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млн. пассажиро-километров</t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</si>
  <si>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</si>
  <si>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 xml:space="preserve">Количество разработанной документации </t>
  </si>
  <si>
    <t>Доля выполненных работ по обеспечению безопасности участников дорожного движения</t>
  </si>
  <si>
    <t>Обеспеченность парка транспортом с низким (пониженным) уровнем пола МП "ТПАТП № 3" / АО ТПАТП № 3 (с 19.11.2024)</t>
  </si>
  <si>
    <t>Размещение на официальном сайте органов местного самоуправления информации о безопасном поведении на дороге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</si>
  <si>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2026 - 2030 годы"
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</si>
  <si>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2026-2030 годы" </t>
  </si>
  <si>
    <t>№ п/п</t>
  </si>
  <si>
    <t>внебюджетные средства</t>
  </si>
  <si>
    <t xml:space="preserve"> План на 2026 год</t>
  </si>
  <si>
    <t xml:space="preserve"> План на 2027 год</t>
  </si>
  <si>
    <t xml:space="preserve"> План на 2028 год</t>
  </si>
  <si>
    <t xml:space="preserve"> План на 2029 год</t>
  </si>
  <si>
    <t xml:space="preserve"> План на 2030 год</t>
  </si>
  <si>
    <t>Задача 1 муниципальной программы: повышение безопасности дорожного движения, сохранение жизни, здоровья и имущества населения</t>
  </si>
  <si>
    <t xml:space="preserve">Подпрограмма "Безопасность дорожного движения на 2026 - 2030 годы"                      </t>
  </si>
  <si>
    <t>Цель подпрограммы: повышение безопасности дорожного движения, сохранение жизни, здоровья и имущества населения</t>
  </si>
  <si>
    <t>Задача 1 подпрограммы: проведение организационных и инженерных мероприятий, направленных на ликвидацию и предупреждение причин возникновения дорожно-транспортных происшествий</t>
  </si>
  <si>
    <t>2026-2030</t>
  </si>
  <si>
    <t>Устройство искусственных дорожных неровностей</t>
  </si>
  <si>
    <t>Задача 2 подпрограммы: оптимизация режимов движения на участках улично-дорожной сети с использованием современных схем организации дорожного движения, технических средств организации дорожного движения и автоматизированных систем управления дорожным движением</t>
  </si>
  <si>
    <t>Задача 3 подпрограммы : обеспечение деятельности муниципального казенного учреждения «Центр организации дорожного движения городского округа Тольятти»</t>
  </si>
  <si>
    <t xml:space="preserve">МП "ТТУ",                        АО ТПАТП №3          (Департамент дорожного хозяйства и транспорта  администрации городского округа Тольятти)                                                    </t>
  </si>
  <si>
    <t xml:space="preserve">ИТОГО ПО ПОДПРОГРАММЕ "БДД"                                                                                                                      </t>
  </si>
  <si>
    <t>99,5 и более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</si>
  <si>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2026 - 2030 годы"
</t>
  </si>
  <si>
    <t xml:space="preserve">ПОКАЗАТЕЛИ (ИНДИКАТОРЫ)
мероприятий муниципальной программы "Развитие транспортной системы и дорожного хозяйства городского округа Тольятти на 2026-2030 годы" 
</t>
  </si>
  <si>
    <t>Организация и проведение тестирования учащихся 3, 7, 10 классов на знание правил дорожного движения</t>
  </si>
  <si>
    <t>Проведение акции "Безопасность на дорогах начинается с семьи"</t>
  </si>
  <si>
    <t>2026, 2028-2030</t>
  </si>
  <si>
    <t>2028-2030</t>
  </si>
  <si>
    <t>Замена павильонов остановок общественного транспорта</t>
  </si>
  <si>
    <t>Подпрограмма «Развитие городского пассажирского транспорта на 2026 - 2030 годы»</t>
  </si>
  <si>
    <t>Задача 2 подпрограммы: обеспечение организации регулярных перевозок пассажиров по регулируемым тарифам</t>
  </si>
  <si>
    <t>Задача 3 подпрограммы: оптимизация структуры парков транспортных средств и обновление их подвижного состава</t>
  </si>
  <si>
    <t>90 и более</t>
  </si>
  <si>
    <t>1 000 и более</t>
  </si>
  <si>
    <t>Подпрограмма "Развитие городского пассажирского транспорта на 2026 - 2030 годы"</t>
  </si>
  <si>
    <t xml:space="preserve">Уровень исполнения обязательств по лизингу </t>
  </si>
  <si>
    <t xml:space="preserve">Количество действующих маршрутов на выполнение регулярных перевозок пассажиров и багажа по регулируемым тарифам  по муниципальным маршрутам  </t>
  </si>
  <si>
    <t xml:space="preserve">Количество действующих маршрутов на выполнение регулярных перевозок пассажиров и багажа по регулируемым тарифам по межмуниципальным маршрутам  на садово-дачные массивы    </t>
  </si>
  <si>
    <r>
      <t xml:space="preserve">Выполнение работ по осуществлению регулярных перевозок пассажиров и багажа по регулируемым тарифам по межмуниципальным маршрутам  на садово-дачные массивы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</si>
  <si>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</t>
  </si>
  <si>
    <t>Задача 3 подпрограммы: Оптимизация структуры парков транспортных средств и обновление их подвижного состава</t>
  </si>
  <si>
    <t xml:space="preserve">Изготовление и установка табличек на остановочных пунктах                                             </t>
  </si>
  <si>
    <t xml:space="preserve">Регулярность выполнения перевозок по муниципальным маршрутам  </t>
  </si>
  <si>
    <t xml:space="preserve">Количество построенных пешеходных дорожек, тротуаров
</t>
  </si>
  <si>
    <t xml:space="preserve">Устройство линий наружного электроосвещения </t>
  </si>
  <si>
    <t>Проектно-изыскательские работы по устройству пешеходных дорожек</t>
  </si>
  <si>
    <t>2026, 2028</t>
  </si>
  <si>
    <t>2026-2027</t>
  </si>
  <si>
    <t xml:space="preserve">Количество устроенных линий наружного электроосвещения 
</t>
  </si>
  <si>
    <t xml:space="preserve">Подпрограмма "Содержание улично-дорожной сети на 2026-2030 годы"                      </t>
  </si>
  <si>
    <r>
      <t>Содержание автомобильных дорог, в том числе: посадочных площадок остановок общественного транспорта, тротуаров, разделительных полос, элементов системы водоотвода, путепроводов, удерживающих барьерных ограждений</t>
    </r>
    <r>
      <rPr>
        <sz val="14"/>
        <rFont val="Times New Roman"/>
        <family val="1"/>
        <charset val="204"/>
      </rPr>
      <t xml:space="preserve"> </t>
    </r>
  </si>
  <si>
    <t xml:space="preserve">Содержание автомобильных дорог, в том числе: посадочных площадок остановок общественного транспорта, тротуаров, разделительных полос, элементов системы водоотвода, путепроводов, удерживающих барьерных ограждений </t>
  </si>
  <si>
    <t>Задача 1 подпрограммы: содержание в нормативном состоянии улично-дорожной сети, искусственных сооружений и дорожной инфраструктуры</t>
  </si>
  <si>
    <t xml:space="preserve">ИТОГО ПО МУНИЦИПАЛЬНОЙ ПРОГРАММЕ                                                  </t>
  </si>
  <si>
    <t xml:space="preserve">ИТОГО ПО ПОДПРОГРАММЕ "МРАД"                                                  </t>
  </si>
  <si>
    <t>Подпрограмма "Модернизация и развитие автомобильных дорог общего пользования местного значения на 2026 - 2030 годы"</t>
  </si>
  <si>
    <t>2.2.</t>
  </si>
  <si>
    <t>2.2.1.</t>
  </si>
  <si>
    <t>2.3.</t>
  </si>
  <si>
    <t>2.3.1.</t>
  </si>
  <si>
    <t>2.4.</t>
  </si>
  <si>
    <t>2.4.1.</t>
  </si>
  <si>
    <t>2.5.</t>
  </si>
  <si>
    <t>2.5.1.</t>
  </si>
  <si>
    <t>2.6.</t>
  </si>
  <si>
    <t xml:space="preserve">Протяженность построенных автомобильных дорог общего пользования местного значения </t>
  </si>
  <si>
    <r>
      <t xml:space="preserve">Строительство автомобильных дорог общего пользования местного значения </t>
    </r>
    <r>
      <rPr>
        <i/>
        <sz val="12"/>
        <rFont val="Times New Roman"/>
        <family val="1"/>
        <charset val="204"/>
      </rPr>
      <t>(ГП "Развитие транспортной системы Самарской области")</t>
    </r>
  </si>
  <si>
    <t>2.2.2.</t>
  </si>
  <si>
    <r>
      <t xml:space="preserve">Строительство автомобильных дорог общего пользования местного значения </t>
    </r>
    <r>
      <rPr>
        <i/>
        <sz val="10"/>
        <rFont val="Times New Roman"/>
        <family val="1"/>
        <charset val="204"/>
      </rPr>
      <t>(ГП "Развитие транспортной системы Самарской области")</t>
    </r>
  </si>
  <si>
    <t xml:space="preserve">Количество разработанной документации
</t>
  </si>
  <si>
    <t>2.3.2.</t>
  </si>
  <si>
    <t xml:space="preserve">Строительный контроль и авторский надзор  по строительству автомобильных дорог общего пользования местного значения
</t>
  </si>
  <si>
    <t xml:space="preserve">Строительный контроль и авторский надзор  по реконструкции автомобильных дорог общего пользования местного значения
</t>
  </si>
  <si>
    <r>
      <t>Реконструкция автомобильных дорог общего пользования местного значения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</t>
    </r>
    <r>
      <rPr>
        <sz val="12"/>
        <rFont val="Times New Roman"/>
        <family val="1"/>
        <charset val="204"/>
      </rPr>
      <t xml:space="preserve">
</t>
    </r>
  </si>
  <si>
    <r>
      <t xml:space="preserve">Реконструкция автомобильных дорог общего пользования местного значения </t>
    </r>
    <r>
      <rPr>
        <i/>
        <sz val="10"/>
        <rFont val="Times New Roman"/>
        <family val="1"/>
        <charset val="204"/>
      </rPr>
      <t xml:space="preserve">(ГП "Развитие транспортной системы Самарской области")
</t>
    </r>
  </si>
  <si>
    <t xml:space="preserve">Строительный контроль и авторский надзор  по строительству оавтомобильных дорог общего пользования местного значения
</t>
  </si>
  <si>
    <t xml:space="preserve">L объекта, км </t>
  </si>
  <si>
    <t>S объекта, (тыс.м2)</t>
  </si>
  <si>
    <t>2026 год</t>
  </si>
  <si>
    <t>2027 год</t>
  </si>
  <si>
    <t>2028 год</t>
  </si>
  <si>
    <t>2029 год</t>
  </si>
  <si>
    <t>2030 год</t>
  </si>
  <si>
    <t>всего</t>
  </si>
  <si>
    <t xml:space="preserve">Выполнение проектно-изыскательских работ по реконструкции автомобильных дорог общего пользования местного значения
</t>
  </si>
  <si>
    <t xml:space="preserve">Корректировка проектно-сметной документации по строительству автомобильных дорог общего пользования местного значения
</t>
  </si>
  <si>
    <t>Корректировка проектно-сметной документации по объекту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</t>
  </si>
  <si>
    <t>Корректировка проектно-сметной документации по объекту "Строительство магистральной улицы общегородского значения регулируемого движения в продолжение ул. Фермерской до Южного шоссе"</t>
  </si>
  <si>
    <t>Корректировка проектно-сметной документации по объекту "Строительство улицы Ивана Красюка в жилой застройке микрорайона Жигулевское море от ул. Казачьей до пересечения ул. Молодецкая и проезда Оренбургский"</t>
  </si>
  <si>
    <t>Корректировка проектно-сметной документации по объекту "Строительство улицы Казачья в жилой застройке микрорайона Жигулевское море от ул. Ивана Красюка до ул. Бориса Коваленко"</t>
  </si>
  <si>
    <t>Выполнение проектно-изыскательских работ по реконструкции автомобильных дорог общего пользования местного значения</t>
  </si>
  <si>
    <t>Проектно-изыскательские работы "Реконструкция кольцевой транспортной развязки  ул. Автостроителей – ул. Свердлова – ул. 40 лет Победы"</t>
  </si>
  <si>
    <t xml:space="preserve">Строительство автомобильных дорог общего пользования местного значения </t>
  </si>
  <si>
    <t>Строительство магистральной улицы районного значения транспортно-пешеходной ул. Механизаторов от ул. Громовой до ул. Лизы Чайкиной в Комсомольском районе города Тольятти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</si>
  <si>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N 8 "Союз"</t>
  </si>
  <si>
    <t>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</si>
  <si>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Строительство улицы Казачья в жилой застройке микрорайона Жигулевское море от ул. Ивана Красюка до ул. Бориса Коваленко</t>
  </si>
  <si>
    <t>Строительство магистральной улицы общегородского значения регулируемого движения в продолжение ул. Фермерской до Южного шоссе</t>
  </si>
  <si>
    <t>Строительный контроль и авторский надзор  по строительству магистральной улицы районного значения транспортно-пешеходной ул. Механизаторов от ул. Громовой до ул. Лизы Чайкиной в Комсомольском районе города Тольятти</t>
  </si>
  <si>
    <t>Строительный контроль и авторский надзор  по строительству бокового проезда - подъездной дороги к земельному участку, на котором расположен физкультурно-оздоровительный комплекс СДЮШОР N 8 "Союз"</t>
  </si>
  <si>
    <t>Строительный контроль и авторский надзор  по строительству улицы Ивана Красюка в жилой застройке микрорайона Жигулевское море от ул. Казачьей до пересечения ул. Молодецкая и проезда Оренбургский</t>
  </si>
  <si>
    <t>Строительный контроль и авторский надзор  по строительству улицы Казачья в жилой застройке микрорайона Жигулевское море от ул. Ивана Красюка до ул. Бориса Коваленко</t>
  </si>
  <si>
    <t>Строительный контроль и авторский надзор  по строительству магистральной улицы общегородского значения регулируемого движения в продолжение ул. Фермерской до Южного шоссе</t>
  </si>
  <si>
    <t>Реконструкция автомобильных дорог общего пользования местного значения</t>
  </si>
  <si>
    <t>Реконструкция кольцевой транспортной развязки  ул. Автостроителей – ул. Свердлова – ул. 40 лет Победы</t>
  </si>
  <si>
    <r>
      <t xml:space="preserve">Капитальный ремонт автомобильных  дорог общего пользования местного значения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</si>
  <si>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t>2028, 2029</t>
  </si>
  <si>
    <t xml:space="preserve">Площадь реконструированных автомобильных дорог общего пользования местного значения городского округа Тольятти
</t>
  </si>
  <si>
    <t>Строительный контроль и авторский надзор  по реконструкции кольцевой транспортной развязки  ул. Автостроителей – ул. Свердлова – ул. 40 лет Победы</t>
  </si>
  <si>
    <r>
      <t xml:space="preserve">Капитальный ремонт автомобильных  дорог общего пользования местного значения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</si>
  <si>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t xml:space="preserve">Протяженность отремонтированных путем капитального ремонта автомобильных дорог общего пользования местного значения </t>
  </si>
  <si>
    <t xml:space="preserve">Количество разработанной проектно-сметной документации </t>
  </si>
  <si>
    <t xml:space="preserve">Количество откорректированной проектно-сметной документации 
</t>
  </si>
  <si>
    <t xml:space="preserve">Капитальный ремонт автомобильных  дорог общего пользования местного значения                                       </t>
  </si>
  <si>
    <t>Капитальный ремонт автомобильной дороги по улице Базовая от ул. Комсомольская до улицы Ларина</t>
  </si>
  <si>
    <t>Капитальный ремонт автомобильной дороги по Тупиковому проезду</t>
  </si>
  <si>
    <t>Строительный контроль и авторский надзор  по капитальному ремонту автомобильной дороги по улице Базовая от ул. Комсомольская до улицы Ларина</t>
  </si>
  <si>
    <t>Строительный контроль и авторский надзор  по капитальномуремонту автомобильной дороги по Тупиковому проезду</t>
  </si>
  <si>
    <t xml:space="preserve">Доля выполненных работ от общего объема строительных работ, запланированных в текущем году
</t>
  </si>
  <si>
    <t xml:space="preserve">Доля выполненных работ от общего объема работ по капитальному ремонту, запланированных в текущем году
</t>
  </si>
  <si>
    <t>2.5.2.</t>
  </si>
  <si>
    <t xml:space="preserve">Подготовка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
</t>
  </si>
  <si>
    <t xml:space="preserve">Количество представленных экспертных заключений
</t>
  </si>
  <si>
    <t xml:space="preserve">Проведение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
</t>
  </si>
  <si>
    <t xml:space="preserve">Проведение технического учета и паспортизации автомобильных дорог общего пользования местного значения
</t>
  </si>
  <si>
    <t xml:space="preserve">Количество автомобильных дорог общего пользования местного значения городского округа Тольятти, на которых проведен технический учет и паспортизация
</t>
  </si>
  <si>
    <t xml:space="preserve">Устройство съездов для инвалидов и других маломобильных групп населения </t>
  </si>
  <si>
    <t xml:space="preserve">Количество объектов, оборудованных съездами 
</t>
  </si>
  <si>
    <t xml:space="preserve">Площадь автомобильных дорог, на которых проведен ремонт "картами"
</t>
  </si>
  <si>
    <t xml:space="preserve">Ремонт "картами"автомобильных дорог общего пользования местного значения </t>
  </si>
  <si>
    <t xml:space="preserve">Протяженность отремонтированных путем ремонта автомобильных дорог  / в т.ч. в рамках реализации национального проекта "Инфраструктура для жизни"
</t>
  </si>
  <si>
    <t xml:space="preserve">в том числе в рамках реализации национального проекта "Инфраструктура для жизни" </t>
  </si>
  <si>
    <t>ул. Комсомольская</t>
  </si>
  <si>
    <t>ул. Советская</t>
  </si>
  <si>
    <t>Московский проспект</t>
  </si>
  <si>
    <t>ул. Дзержинского</t>
  </si>
  <si>
    <t>ул. Революционная</t>
  </si>
  <si>
    <t xml:space="preserve">Итого по объектам ремонта дорог пв рамках реализации национального проекта "Инфраструктура для жизни" </t>
  </si>
  <si>
    <t>7,3 / 7,3</t>
  </si>
  <si>
    <t>2.6.1.</t>
  </si>
  <si>
    <t xml:space="preserve">Площадь отремонтированных путем отсыпки асфальтогранулятом автомобильных дорог
</t>
  </si>
  <si>
    <t>349,38 /155,27</t>
  </si>
  <si>
    <r>
      <t xml:space="preserve">Ремонт автомобильных дорог общего пользования местного значения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</t>
    </r>
  </si>
  <si>
    <t xml:space="preserve">Ремонт автомобильных дорог общего пользования местного значения                                                  </t>
  </si>
  <si>
    <t>1.2.6.</t>
  </si>
  <si>
    <t>Разработка проекта организации дорожного движения</t>
  </si>
  <si>
    <t>Количество разработанных проектов</t>
  </si>
  <si>
    <t>1.2.7.</t>
  </si>
  <si>
    <t>1.2.8.</t>
  </si>
  <si>
    <t xml:space="preserve">Количество  замененных павильонов </t>
  </si>
  <si>
    <t xml:space="preserve">Количество разработанной проектно-сметной документации 
</t>
  </si>
  <si>
    <t>Выполнение проектно-изыскательских работ по устройству рамной П-образной опоры (РМП)</t>
  </si>
  <si>
    <t xml:space="preserve">Устройство рамной П-образной опоры (РМП)
</t>
  </si>
  <si>
    <t xml:space="preserve">Количество объектов, на которых установлены РМП
</t>
  </si>
  <si>
    <t>2.1.3.</t>
  </si>
  <si>
    <t>Проектно-изыскательские работы по строительству улично-дорожной сети в мкр."Тимофеевка-2"</t>
  </si>
  <si>
    <t xml:space="preserve">в том числе в рамках реализации национального проекта "Инфраструктура для жизни"
</t>
  </si>
  <si>
    <t>2028</t>
  </si>
  <si>
    <t xml:space="preserve">Оплата услуг финансовой аренды (лизинга) за приобретенные в 2022 году автобусы </t>
  </si>
  <si>
    <t>Оплата услуг финансовой аренды (лизинга) за приобретенные в 2022 году автобусы</t>
  </si>
  <si>
    <r>
      <t xml:space="preserve">Выполнение работ по осуществлению регулярных перевозок пассажиров и багажа по регулируемым тарифам по межмуниципальным маршрутам  на садово-дачные массивы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</si>
  <si>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Департамент общественной безопасности и противодействия коррупции администрации городского округа Тольятти</t>
  </si>
  <si>
    <t xml:space="preserve">Выполнение проектно-изыскательских работ по строительству автомобильных дорог общего пользования местного значения
</t>
  </si>
  <si>
    <t xml:space="preserve">Строительный контроль и авторский надзор  по капитальному ремонту автомобильных дорог общего пользования местного значения
</t>
  </si>
  <si>
    <t>Подпрограмма "Содержание улично-дорожной сети на 2026 - 2030 годы"</t>
  </si>
  <si>
    <t xml:space="preserve">Общая стоимость работ (ориентировочная), тыс. руб
</t>
  </si>
  <si>
    <t xml:space="preserve">Строительный контроль и авторский надзор  по строительству автомобильных дорог общего пользования местного значения
</t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</si>
  <si>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 (ГП "Развитие транспортной системы Самарской области") </t>
    </r>
  </si>
  <si>
    <t xml:space="preserve">Ремонт "картами" автомобильных дорог общего пользования местного значения </t>
  </si>
  <si>
    <t>Диагностика надземных пешеходных переходов (мостов, путепроводов)</t>
  </si>
  <si>
    <t xml:space="preserve"> Устройство пешеходных дорожек, тротуаров, подходов к кнопкам вызова пешеходной фазы</t>
  </si>
  <si>
    <t>Количество светофорных объектов на которых  устроены подходы в твердом порытии</t>
  </si>
  <si>
    <r>
      <t xml:space="preserve">Ремонт автомобильных дорог общего пользования местного значения                                                                      </t>
    </r>
    <r>
      <rPr>
        <i/>
        <sz val="10"/>
        <rFont val="Times New Roman"/>
        <family val="1"/>
        <charset val="204"/>
      </rPr>
      <t xml:space="preserve">   (ГП "Развитие транспортной системы Самарской области")</t>
    </r>
  </si>
  <si>
    <t>Соответствие нанесенной дорожной разметки утвержденной дислокации горизонтальной дорожной разметки</t>
  </si>
  <si>
    <t>Отсыпка асфальтогранулятом автомобильных дорог с низкой транспортной нагрузкой</t>
  </si>
  <si>
    <t>1.2.9.</t>
  </si>
  <si>
    <t>Устройство парковочных площадок, карманов и стоянок</t>
  </si>
  <si>
    <t>Строительный контроль и авторский  надзор по устройству парковочных площадок, карманов и стоянок</t>
  </si>
  <si>
    <r>
      <t xml:space="preserve">Обеспечение деятельности МКУ "ЦОДД  ГОТ"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</si>
  <si>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t>Количество  вновь введенных в эксплуатацию (реконструируемых) парковочных площадок, карманов и стоянок</t>
  </si>
  <si>
    <t>2.2.3.</t>
  </si>
  <si>
    <t>2.2.4.</t>
  </si>
  <si>
    <t>2.2.5.</t>
  </si>
  <si>
    <t>2.2.6.</t>
  </si>
  <si>
    <t>2.2.7.</t>
  </si>
  <si>
    <t>2.2.8.</t>
  </si>
  <si>
    <t>2.2.9.</t>
  </si>
  <si>
    <t>Количество функционирующих интеллектуальных транспортных систем в г.о.Тольятти</t>
  </si>
  <si>
    <r>
      <t xml:space="preserve">Обеспечение деятельности МКУ "ЦОДД  ГОТ"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</si>
  <si>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а также дорог с низкой транспортной нагрузкой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</si>
  <si>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а также дорог с низкой транспортной нагрузкой</t>
  </si>
  <si>
    <t>Задача 1 подпрограммы:  выполнение проектно-изыскательских работ для строительства, реконструкции и капитального ремонта автомобильных дорог</t>
  </si>
  <si>
    <t>Задача 2 подпрограммы: развитие и модернизация улично-дорожной сети путём строительства, реконструкции и капитального ремонта автомобильных дорог общего пользования местного значения для приведения их в нормативное состояние и увеличения пропускной способности</t>
  </si>
  <si>
    <t>Задача 3 подпрограммы:  содержание и поддержание транспортно-эксплуатационных характеристик автомобильных дорог за счет проведения ремонтных работ</t>
  </si>
  <si>
    <t>2.3.3.</t>
  </si>
  <si>
    <t>2.3.4.</t>
  </si>
  <si>
    <t>2.3.5.</t>
  </si>
  <si>
    <t>2.3.6.</t>
  </si>
  <si>
    <t>2..4.</t>
  </si>
  <si>
    <t>Задача 4 подпрограммы:  создание и обустройство автомобильных дорог с низкой транспортной нагрузкой</t>
  </si>
  <si>
    <t>2.6.2.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</si>
  <si>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 в городском округе Тольятти на 2026 - 2030 годы" </t>
  </si>
  <si>
    <t>Задача 1 подпрограммы: выполнение проектно-изыскательских работ для строительства, реконструкции и капитального ремонта автомобильных дорог</t>
  </si>
  <si>
    <t>2.1.1.1.</t>
  </si>
  <si>
    <t>2.1.1.2.</t>
  </si>
  <si>
    <t>2.1.1.3.</t>
  </si>
  <si>
    <t>2.1.1.4.</t>
  </si>
  <si>
    <t>2.1.2.1.</t>
  </si>
  <si>
    <t>2.1.3.1.</t>
  </si>
  <si>
    <t>2.2.1.1.</t>
  </si>
  <si>
    <t>2.2.1.2.</t>
  </si>
  <si>
    <t>2.2.1.3.</t>
  </si>
  <si>
    <t>2.2.1.4.</t>
  </si>
  <si>
    <t>2.2.1.5.</t>
  </si>
  <si>
    <t xml:space="preserve">ИТОГО ПО ПОДПРОГРАММЕ "МРАД"                                             </t>
  </si>
  <si>
    <t>Задача 3 муниципальной программы: содержание улично-дорожной сети, искусственных сооружений и дорожной инфраструктуры в нормативном состоянии для обеспечения круглогодичного и бесперебойного дорожного движения</t>
  </si>
  <si>
    <t>Цель подпрограммы: содержание улично-дорожной сети, искусственных сооружений и дорожной инфраструктуры в нормативном состоянии для обеспечения круглогодичного и бесперебойного дорожного движения</t>
  </si>
  <si>
    <t>Проектно-изыскательские работы по капитальному ремонту и ремонту путепроводов, подземных пешеходных переходов и мостов</t>
  </si>
  <si>
    <t>3.2.2.</t>
  </si>
  <si>
    <t>Задача 2 подпрограммы: обеспечение безопасной эксплуатации искусственных сооружений на основе систематического контроля их технического состояния</t>
  </si>
  <si>
    <t>2.3.1.1.</t>
  </si>
  <si>
    <t>2.3.1.2.</t>
  </si>
  <si>
    <t>2.3.1.3.</t>
  </si>
  <si>
    <t>2.3.1.4.</t>
  </si>
  <si>
    <t>2.3.1.5.</t>
  </si>
  <si>
    <t>2.3.1.6.</t>
  </si>
  <si>
    <t>2.3.1.7.</t>
  </si>
  <si>
    <t>2.3.1.8.</t>
  </si>
  <si>
    <t>2.3.1.9.</t>
  </si>
  <si>
    <t>2.3.1.10.</t>
  </si>
  <si>
    <t>2.3.1.11.</t>
  </si>
  <si>
    <t>2.3.1.12.</t>
  </si>
  <si>
    <t>2.3.1.13.</t>
  </si>
  <si>
    <t>2.3.1.14.</t>
  </si>
  <si>
    <t>2.3.1.15.</t>
  </si>
  <si>
    <t>ул. Голосова (от ул. Баныкина до ул. Мира)</t>
  </si>
  <si>
    <t>ул. Родины (от ул. Комсомольской до ул. Баныкина)</t>
  </si>
  <si>
    <t>Приморский бульвар (от ул. Юбилейной до проспекта Степана Разина)</t>
  </si>
  <si>
    <t>Хрящевское шоссе (от здания по адресу: Хрящевское шоссе, 14 до здания по адресу: Северная 1Б)</t>
  </si>
  <si>
    <t>пр. Степана Разина (от ул. Фрунзе до ул. Спортивная)</t>
  </si>
  <si>
    <t>ул. Карбышева</t>
  </si>
  <si>
    <t>ул. Советская (от ул. Лесная до ул. Ленинградская)</t>
  </si>
  <si>
    <t>ул. Клавдии Вавиловой</t>
  </si>
  <si>
    <t>ул. Самарская (от ул. Чапаева до ул. Максима Горького)</t>
  </si>
  <si>
    <t>ул. Новопромышленная (от ул. Комсомольской до ул. Голосова)</t>
  </si>
  <si>
    <t>8,443 / 8,443</t>
  </si>
  <si>
    <t>Количество разработанной проектно-сметной документации по ремонту путепроводов</t>
  </si>
  <si>
    <t>Задача 3 подпрограммы: содержание и поддержание транспортно-эксплуатационных характеристик автомобильных дорог за счет проведения ремонтных работ</t>
  </si>
  <si>
    <t>Задача 4 подпрограммы: создание и обустройство автомобильных дорог с низкой транспортной нагрузкой</t>
  </si>
  <si>
    <t>Цель подпрограммы:  содержание улично-дорожной сети, искусственных сооружений и дорожной инфраструктуры в нормативном состоянии для обеспечения круглогодичного и бесперебойного дорожного движения</t>
  </si>
  <si>
    <t xml:space="preserve">Приложение № 5
к муниципальной программе
"Развитие транспортной системы
и дорожного хозяйства
городского округа Тольятти
на 2026 - 2030 гг."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</si>
</sst>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0.000"/>
    <numFmt numFmtId="172" formatCode="#,##0.000"/>
    <numFmt numFmtId="173" formatCode="#,##0;[Red]#,##0"/>
    <numFmt numFmtId="174" formatCode="0.0000"/>
    <numFmt numFmtId="175" formatCode="0.00000"/>
    <numFmt numFmtId="176" formatCode="0.0000;[Red]0.0000"/>
    <numFmt numFmtId="177" formatCode="#,##0.000;[Red]#,##0.000"/>
  </numFmts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8" fillId="0" borderId="0"/>
    <xf numFmtId="0" fontId="18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72">
    <xf numFmtId="0" fontId="0" fillId="0" borderId="0" xfId="0"/>
    <xf numFmtId="0" fontId="25" fillId="0" borderId="0" xfId="0" applyFont="1" applyAlignment="1">
      <alignment wrapText="1"/>
    </xf>
    <xf numFmtId="0" fontId="0" fillId="0" borderId="6" xfId="0" applyBorder="1"/>
    <xf numFmtId="0" fontId="6" fillId="0" borderId="0" xfId="0" applyFont="1"/>
    <xf numFmtId="0" fontId="15" fillId="0" borderId="0" xfId="0" applyFont="1"/>
    <xf numFmtId="0" fontId="24" fillId="0" borderId="0" xfId="0" applyFont="1"/>
    <xf numFmtId="0" fontId="21" fillId="0" borderId="0" xfId="0" applyFont="1" applyAlignment="1">
      <alignment horizontal="center"/>
    </xf>
    <xf numFmtId="0" fontId="20" fillId="0" borderId="0" xfId="0" applyFont="1"/>
    <xf numFmtId="0" fontId="17" fillId="0" borderId="0" xfId="0" applyFont="1"/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8" fillId="0" borderId="9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0" fillId="2" borderId="0" xfId="0" applyFill="1"/>
    <xf numFmtId="0" fontId="34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24" fillId="2" borderId="0" xfId="0" applyFont="1" applyFill="1"/>
    <xf numFmtId="0" fontId="0" fillId="2" borderId="0" xfId="0" applyFill="1" applyAlignment="1">
      <alignment wrapText="1"/>
    </xf>
    <xf numFmtId="0" fontId="19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6" xfId="0" applyFill="1" applyBorder="1"/>
    <xf numFmtId="0" fontId="19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15" fillId="2" borderId="0" xfId="0" applyFont="1" applyFill="1"/>
    <xf numFmtId="0" fontId="24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5" fillId="2" borderId="0" xfId="0" applyFont="1" applyFill="1"/>
    <xf numFmtId="2" fontId="19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4" fontId="12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/>
    </xf>
    <xf numFmtId="0" fontId="19" fillId="2" borderId="1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9" fontId="7" fillId="2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0" applyNumberFormat="1" applyFont="1" applyFill="1" applyAlignment="1">
      <alignment horizontal="center" vertical="center" wrapText="1"/>
    </xf>
    <xf numFmtId="0" fontId="8" fillId="2" borderId="0" xfId="0" applyFont="1" applyFill="1"/>
    <xf numFmtId="0" fontId="16" fillId="2" borderId="0" xfId="0" applyFont="1" applyFill="1"/>
    <xf numFmtId="3" fontId="19" fillId="2" borderId="1" xfId="0" applyNumberFormat="1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4" fontId="25" fillId="2" borderId="0" xfId="0" applyNumberFormat="1" applyFont="1" applyFill="1"/>
    <xf numFmtId="3" fontId="25" fillId="2" borderId="0" xfId="0" applyNumberFormat="1" applyFont="1" applyFill="1"/>
    <xf numFmtId="0" fontId="7" fillId="0" borderId="0" xfId="0" applyFont="1"/>
    <xf numFmtId="168" fontId="7" fillId="2" borderId="0" xfId="0" applyNumberFormat="1" applyFont="1" applyFill="1"/>
    <xf numFmtId="0" fontId="14" fillId="2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3" fontId="19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3" xfId="0" applyFont="1" applyBorder="1"/>
    <xf numFmtId="0" fontId="8" fillId="0" borderId="3" xfId="0" applyFont="1" applyBorder="1"/>
    <xf numFmtId="0" fontId="14" fillId="0" borderId="0" xfId="0" applyFont="1"/>
    <xf numFmtId="0" fontId="0" fillId="2" borderId="0" xfId="0" applyFill="1" applyBorder="1"/>
    <xf numFmtId="0" fontId="25" fillId="2" borderId="1" xfId="0" applyFont="1" applyFill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16" fillId="2" borderId="1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" fontId="25" fillId="2" borderId="1" xfId="0" applyNumberFormat="1" applyFont="1" applyFill="1" applyBorder="1" applyAlignment="1">
      <alignment horizontal="center" vertical="center" wrapText="1" shrinkToFit="1"/>
    </xf>
    <xf numFmtId="1" fontId="25" fillId="2" borderId="1" xfId="0" applyNumberFormat="1" applyFont="1" applyFill="1" applyBorder="1" applyAlignment="1">
      <alignment horizontal="center" vertical="center" shrinkToFit="1"/>
    </xf>
    <xf numFmtId="4" fontId="11" fillId="2" borderId="1" xfId="0" applyNumberFormat="1" applyFont="1" applyFill="1" applyBorder="1" applyAlignment="1">
      <alignment horizontal="center" vertical="top" wrapText="1" shrinkToFit="1"/>
    </xf>
    <xf numFmtId="0" fontId="11" fillId="2" borderId="1" xfId="0" applyFont="1" applyFill="1" applyBorder="1" applyAlignment="1">
      <alignment horizontal="left" vertical="top" wrapText="1"/>
    </xf>
    <xf numFmtId="4" fontId="11" fillId="2" borderId="1" xfId="0" applyNumberFormat="1" applyFont="1" applyFill="1" applyBorder="1" applyAlignment="1">
      <alignment vertical="top" wrapText="1" shrinkToFit="1"/>
    </xf>
    <xf numFmtId="2" fontId="11" fillId="2" borderId="1" xfId="0" applyNumberFormat="1" applyFont="1" applyFill="1" applyBorder="1" applyAlignment="1">
      <alignment horizontal="center" vertical="top" wrapText="1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4" fontId="7" fillId="2" borderId="1" xfId="0" applyNumberFormat="1" applyFont="1" applyFill="1" applyBorder="1" applyAlignment="1">
      <alignment horizontal="center" vertical="top" wrapText="1" shrinkToFit="1"/>
    </xf>
    <xf numFmtId="4" fontId="12" fillId="2" borderId="1" xfId="0" applyNumberFormat="1" applyFont="1" applyFill="1" applyBorder="1" applyAlignment="1">
      <alignment vertical="top" wrapText="1" shrinkToFit="1"/>
    </xf>
    <xf numFmtId="2" fontId="7" fillId="2" borderId="1" xfId="0" applyNumberFormat="1" applyFont="1" applyFill="1" applyBorder="1" applyAlignment="1">
      <alignment horizontal="center" vertical="top" wrapText="1" shrinkToFit="1"/>
    </xf>
    <xf numFmtId="3" fontId="7" fillId="2" borderId="1" xfId="0" applyNumberFormat="1" applyFont="1" applyFill="1" applyBorder="1" applyAlignment="1">
      <alignment horizontal="center" vertical="top" wrapText="1" shrinkToFit="1"/>
    </xf>
    <xf numFmtId="3" fontId="7" fillId="2" borderId="1" xfId="0" applyNumberFormat="1" applyFont="1" applyFill="1" applyBorder="1" applyAlignment="1">
      <alignment horizontal="center" vertical="top" shrinkToFit="1"/>
    </xf>
    <xf numFmtId="4" fontId="14" fillId="2" borderId="1" xfId="0" applyNumberFormat="1" applyFont="1" applyFill="1" applyBorder="1" applyAlignment="1">
      <alignment vertical="top" wrapText="1" shrinkToFit="1"/>
    </xf>
    <xf numFmtId="2" fontId="8" fillId="2" borderId="1" xfId="0" applyNumberFormat="1" applyFont="1" applyFill="1" applyBorder="1" applyAlignment="1">
      <alignment horizontal="center" vertical="top" wrapText="1" shrinkToFit="1"/>
    </xf>
    <xf numFmtId="0" fontId="7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175" fontId="11" fillId="2" borderId="1" xfId="0" applyNumberFormat="1" applyFont="1" applyFill="1" applyBorder="1" applyAlignment="1">
      <alignment horizontal="center" vertical="top" wrapText="1" shrinkToFit="1"/>
    </xf>
    <xf numFmtId="4" fontId="7" fillId="2" borderId="1" xfId="0" applyNumberFormat="1" applyFont="1" applyFill="1" applyBorder="1" applyAlignment="1">
      <alignment horizontal="left" vertical="top" wrapText="1" shrinkToFi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175" fontId="7" fillId="2" borderId="1" xfId="0" applyNumberFormat="1" applyFont="1" applyFill="1" applyBorder="1" applyAlignment="1">
      <alignment horizontal="center" vertical="top" wrapText="1" shrinkToFit="1"/>
    </xf>
    <xf numFmtId="4" fontId="7" fillId="2" borderId="1" xfId="0" applyNumberFormat="1" applyFont="1" applyFill="1" applyBorder="1" applyAlignment="1">
      <alignment horizontal="left" vertical="center" wrapText="1" shrinkToFit="1"/>
    </xf>
    <xf numFmtId="174" fontId="7" fillId="2" borderId="1" xfId="0" applyNumberFormat="1" applyFont="1" applyFill="1" applyBorder="1" applyAlignment="1">
      <alignment horizontal="center" vertical="top" wrapText="1" shrinkToFit="1"/>
    </xf>
    <xf numFmtId="0" fontId="25" fillId="2" borderId="1" xfId="0" applyFont="1" applyFill="1" applyBorder="1" applyAlignment="1">
      <alignment vertical="center" wrapText="1"/>
    </xf>
    <xf numFmtId="2" fontId="25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center" vertical="center" wrapText="1" shrinkToFit="1"/>
    </xf>
    <xf numFmtId="2" fontId="7" fillId="2" borderId="1" xfId="0" applyNumberFormat="1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top" wrapText="1" shrinkToFit="1"/>
    </xf>
    <xf numFmtId="176" fontId="7" fillId="2" borderId="1" xfId="0" applyNumberFormat="1" applyFont="1" applyFill="1" applyBorder="1" applyAlignment="1">
      <alignment horizontal="center" vertical="top" wrapText="1" shrinkToFit="1"/>
    </xf>
    <xf numFmtId="0" fontId="22" fillId="2" borderId="5" xfId="0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left" vertical="center" wrapText="1" shrinkToFit="1"/>
    </xf>
    <xf numFmtId="172" fontId="11" fillId="2" borderId="1" xfId="0" applyNumberFormat="1" applyFont="1" applyFill="1" applyBorder="1" applyAlignment="1">
      <alignment horizontal="center" vertical="top" wrapText="1" shrinkToFit="1"/>
    </xf>
    <xf numFmtId="171" fontId="7" fillId="2" borderId="1" xfId="0" applyNumberFormat="1" applyFont="1" applyFill="1" applyBorder="1" applyAlignment="1">
      <alignment horizontal="center" vertical="top" wrapText="1" shrinkToFit="1"/>
    </xf>
    <xf numFmtId="0" fontId="11" fillId="2" borderId="5" xfId="0" applyFont="1" applyFill="1" applyBorder="1" applyAlignment="1">
      <alignment horizontal="left" vertical="top" wrapText="1"/>
    </xf>
    <xf numFmtId="4" fontId="12" fillId="2" borderId="1" xfId="0" applyNumberFormat="1" applyFont="1" applyFill="1" applyBorder="1" applyAlignment="1">
      <alignment horizontal="left" vertical="center" wrapText="1" shrinkToFit="1"/>
    </xf>
    <xf numFmtId="2" fontId="11" fillId="2" borderId="1" xfId="0" applyNumberFormat="1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3" fontId="19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/>
    </xf>
    <xf numFmtId="0" fontId="16" fillId="2" borderId="4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center"/>
    </xf>
    <xf numFmtId="0" fontId="17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/>
    </xf>
    <xf numFmtId="168" fontId="7" fillId="2" borderId="1" xfId="0" applyNumberFormat="1" applyFont="1" applyFill="1" applyBorder="1" applyAlignment="1">
      <alignment horizontal="center" vertical="top" wrapText="1"/>
    </xf>
    <xf numFmtId="167" fontId="7" fillId="2" borderId="1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8" xfId="0" applyFont="1" applyFill="1" applyBorder="1" applyAlignment="1">
      <alignment horizontal="center" vertical="top" wrapText="1"/>
    </xf>
    <xf numFmtId="173" fontId="7" fillId="2" borderId="1" xfId="4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horizontal="center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 shrinkToFit="1"/>
    </xf>
    <xf numFmtId="4" fontId="7" fillId="2" borderId="1" xfId="0" applyNumberFormat="1" applyFont="1" applyFill="1" applyBorder="1" applyAlignment="1">
      <alignment horizontal="center" vertical="center" wrapText="1" shrinkToFit="1"/>
    </xf>
    <xf numFmtId="4" fontId="7" fillId="2" borderId="1" xfId="16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center" vertical="center" wrapText="1" shrinkToFit="1"/>
    </xf>
    <xf numFmtId="4" fontId="25" fillId="2" borderId="1" xfId="0" applyNumberFormat="1" applyFont="1" applyFill="1" applyBorder="1" applyAlignment="1">
      <alignment horizontal="center" vertical="top" wrapText="1" shrinkToFit="1"/>
    </xf>
    <xf numFmtId="4" fontId="8" fillId="2" borderId="1" xfId="0" applyNumberFormat="1" applyFont="1" applyFill="1" applyBorder="1" applyAlignment="1">
      <alignment horizontal="center" vertical="top" wrapText="1" shrinkToFit="1"/>
    </xf>
    <xf numFmtId="4" fontId="9" fillId="2" borderId="1" xfId="16" applyNumberFormat="1" applyFont="1" applyFill="1" applyBorder="1" applyAlignment="1">
      <alignment horizontal="left" vertical="top" wrapText="1"/>
    </xf>
    <xf numFmtId="4" fontId="9" fillId="2" borderId="1" xfId="16" applyNumberFormat="1" applyFont="1" applyFill="1" applyBorder="1" applyAlignment="1">
      <alignment horizontal="left" vertical="center" wrapText="1"/>
    </xf>
    <xf numFmtId="3" fontId="9" fillId="2" borderId="1" xfId="16" applyNumberFormat="1" applyFont="1" applyFill="1" applyBorder="1" applyAlignment="1">
      <alignment horizontal="center" vertical="top" wrapText="1"/>
    </xf>
    <xf numFmtId="4" fontId="9" fillId="2" borderId="1" xfId="16" applyNumberFormat="1" applyFont="1" applyFill="1" applyBorder="1" applyAlignment="1">
      <alignment horizontal="center" vertical="center" wrapText="1"/>
    </xf>
    <xf numFmtId="3" fontId="11" fillId="2" borderId="1" xfId="16" applyNumberFormat="1" applyFont="1" applyFill="1" applyBorder="1" applyAlignment="1">
      <alignment horizontal="center" vertical="top" wrapText="1"/>
    </xf>
    <xf numFmtId="4" fontId="11" fillId="2" borderId="1" xfId="16" applyNumberFormat="1" applyFont="1" applyFill="1" applyBorder="1" applyAlignment="1">
      <alignment horizontal="left" vertical="top" wrapText="1"/>
    </xf>
    <xf numFmtId="165" fontId="11" fillId="2" borderId="1" xfId="16" applyNumberFormat="1" applyFont="1" applyFill="1" applyBorder="1" applyAlignment="1">
      <alignment horizontal="center" vertical="center" wrapText="1"/>
    </xf>
    <xf numFmtId="2" fontId="12" fillId="2" borderId="1" xfId="16" applyNumberFormat="1" applyFont="1" applyFill="1" applyBorder="1" applyAlignment="1">
      <alignment horizontal="left" vertical="center" wrapText="1"/>
    </xf>
    <xf numFmtId="2" fontId="7" fillId="2" borderId="1" xfId="16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 shrinkToFit="1"/>
    </xf>
    <xf numFmtId="0" fontId="22" fillId="2" borderId="0" xfId="0" applyFont="1" applyFill="1" applyAlignment="1">
      <alignment horizontal="left" wrapText="1"/>
    </xf>
    <xf numFmtId="2" fontId="0" fillId="2" borderId="0" xfId="0" applyNumberFormat="1" applyFill="1"/>
    <xf numFmtId="2" fontId="6" fillId="2" borderId="0" xfId="0" applyNumberFormat="1" applyFont="1" applyFill="1"/>
    <xf numFmtId="0" fontId="0" fillId="2" borderId="6" xfId="0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1" fontId="0" fillId="2" borderId="0" xfId="0" applyNumberFormat="1" applyFill="1"/>
    <xf numFmtId="0" fontId="7" fillId="2" borderId="1" xfId="1" applyFont="1" applyFill="1" applyBorder="1" applyAlignment="1">
      <alignment horizontal="left" vertical="top" wrapText="1"/>
    </xf>
    <xf numFmtId="165" fontId="11" fillId="2" borderId="1" xfId="1" applyNumberFormat="1" applyFont="1" applyFill="1" applyBorder="1" applyAlignment="1">
      <alignment horizontal="left" vertical="center" wrapText="1"/>
    </xf>
    <xf numFmtId="171" fontId="7" fillId="2" borderId="1" xfId="1" applyNumberFormat="1" applyFont="1" applyFill="1" applyBorder="1" applyAlignment="1">
      <alignment horizontal="center" vertical="top" wrapText="1"/>
    </xf>
    <xf numFmtId="3" fontId="7" fillId="2" borderId="1" xfId="1" applyNumberFormat="1" applyFont="1" applyFill="1" applyBorder="1" applyAlignment="1">
      <alignment horizontal="center" vertical="top" wrapText="1"/>
    </xf>
    <xf numFmtId="2" fontId="7" fillId="2" borderId="1" xfId="1" applyNumberFormat="1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left" vertical="top" wrapText="1"/>
    </xf>
    <xf numFmtId="171" fontId="7" fillId="2" borderId="1" xfId="0" applyNumberFormat="1" applyFont="1" applyFill="1" applyBorder="1" applyAlignment="1">
      <alignment horizontal="center" vertical="top" wrapText="1"/>
    </xf>
    <xf numFmtId="4" fontId="12" fillId="2" borderId="1" xfId="1" applyNumberFormat="1" applyFont="1" applyFill="1" applyBorder="1" applyAlignment="1">
      <alignment horizontal="left" vertical="center" wrapText="1"/>
    </xf>
    <xf numFmtId="172" fontId="9" fillId="2" borderId="1" xfId="16" applyNumberFormat="1" applyFont="1" applyFill="1" applyBorder="1" applyAlignment="1">
      <alignment horizontal="center" vertical="top" wrapText="1"/>
    </xf>
    <xf numFmtId="0" fontId="25" fillId="2" borderId="0" xfId="0" applyFont="1" applyFill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center" vertical="top" wrapText="1"/>
    </xf>
    <xf numFmtId="168" fontId="35" fillId="2" borderId="1" xfId="0" applyNumberFormat="1" applyFont="1" applyFill="1" applyBorder="1" applyAlignment="1">
      <alignment horizontal="center" vertical="top" wrapText="1"/>
    </xf>
    <xf numFmtId="3" fontId="36" fillId="2" borderId="1" xfId="0" applyNumberFormat="1" applyFont="1" applyFill="1" applyBorder="1" applyAlignment="1">
      <alignment horizontal="center" vertical="top"/>
    </xf>
    <xf numFmtId="3" fontId="37" fillId="2" borderId="1" xfId="0" applyNumberFormat="1" applyFont="1" applyFill="1" applyBorder="1" applyAlignment="1">
      <alignment horizontal="center" vertical="top"/>
    </xf>
    <xf numFmtId="49" fontId="35" fillId="2" borderId="1" xfId="0" applyNumberFormat="1" applyFont="1" applyFill="1" applyBorder="1" applyAlignment="1">
      <alignment horizontal="center" vertical="top" wrapText="1"/>
    </xf>
    <xf numFmtId="0" fontId="35" fillId="2" borderId="1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left" vertical="top" wrapText="1"/>
    </xf>
    <xf numFmtId="167" fontId="25" fillId="2" borderId="1" xfId="0" applyNumberFormat="1" applyFont="1" applyFill="1" applyBorder="1" applyAlignment="1">
      <alignment horizontal="center" vertical="top" wrapText="1"/>
    </xf>
    <xf numFmtId="168" fontId="19" fillId="2" borderId="1" xfId="0" applyNumberFormat="1" applyFont="1" applyFill="1" applyBorder="1" applyAlignment="1">
      <alignment horizontal="center" vertical="top"/>
    </xf>
    <xf numFmtId="3" fontId="26" fillId="2" borderId="1" xfId="0" applyNumberFormat="1" applyFont="1" applyFill="1" applyBorder="1" applyAlignment="1">
      <alignment horizontal="center" vertical="top"/>
    </xf>
    <xf numFmtId="3" fontId="19" fillId="2" borderId="1" xfId="0" applyNumberFormat="1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 vertical="top"/>
    </xf>
    <xf numFmtId="168" fontId="25" fillId="2" borderId="1" xfId="0" applyNumberFormat="1" applyFont="1" applyFill="1" applyBorder="1" applyAlignment="1">
      <alignment horizontal="center" vertical="top" wrapText="1"/>
    </xf>
    <xf numFmtId="167" fontId="25" fillId="2" borderId="1" xfId="0" applyNumberFormat="1" applyFont="1" applyFill="1" applyBorder="1" applyAlignment="1">
      <alignment horizontal="center" vertical="center" wrapText="1"/>
    </xf>
    <xf numFmtId="168" fontId="19" fillId="2" borderId="1" xfId="0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top" wrapText="1"/>
    </xf>
    <xf numFmtId="3" fontId="19" fillId="2" borderId="1" xfId="0" applyNumberFormat="1" applyFont="1" applyFill="1" applyBorder="1" applyAlignment="1">
      <alignment horizontal="center" vertical="top" wrapText="1"/>
    </xf>
    <xf numFmtId="3" fontId="26" fillId="2" borderId="1" xfId="0" applyNumberFormat="1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3" fontId="26" fillId="2" borderId="1" xfId="4" applyNumberFormat="1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center" vertical="top" wrapText="1"/>
    </xf>
    <xf numFmtId="3" fontId="19" fillId="4" borderId="1" xfId="0" applyNumberFormat="1" applyFont="1" applyFill="1" applyBorder="1" applyAlignment="1">
      <alignment horizontal="center" vertical="top"/>
    </xf>
    <xf numFmtId="3" fontId="26" fillId="4" borderId="1" xfId="4" applyNumberFormat="1" applyFont="1" applyFill="1" applyBorder="1" applyAlignment="1">
      <alignment horizontal="center" vertical="top"/>
    </xf>
    <xf numFmtId="3" fontId="26" fillId="4" borderId="1" xfId="0" applyNumberFormat="1" applyFont="1" applyFill="1" applyBorder="1" applyAlignment="1">
      <alignment horizontal="center" vertical="top" wrapText="1"/>
    </xf>
    <xf numFmtId="3" fontId="26" fillId="4" borderId="1" xfId="0" applyNumberFormat="1" applyFont="1" applyFill="1" applyBorder="1" applyAlignment="1">
      <alignment horizontal="center" vertical="top"/>
    </xf>
    <xf numFmtId="0" fontId="25" fillId="4" borderId="1" xfId="0" applyFont="1" applyFill="1" applyBorder="1" applyAlignment="1">
      <alignment vertical="top" wrapText="1"/>
    </xf>
    <xf numFmtId="0" fontId="25" fillId="4" borderId="4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25" fillId="4" borderId="5" xfId="0" applyFont="1" applyFill="1" applyBorder="1" applyAlignment="1">
      <alignment horizontal="center" vertical="top" wrapText="1"/>
    </xf>
    <xf numFmtId="4" fontId="25" fillId="4" borderId="1" xfId="1" applyNumberFormat="1" applyFont="1" applyFill="1" applyBorder="1" applyAlignment="1">
      <alignment horizontal="left" vertical="top" wrapText="1"/>
    </xf>
    <xf numFmtId="3" fontId="19" fillId="2" borderId="1" xfId="4" applyNumberFormat="1" applyFont="1" applyFill="1" applyBorder="1" applyAlignment="1">
      <alignment horizontal="center" vertical="center"/>
    </xf>
    <xf numFmtId="3" fontId="26" fillId="2" borderId="1" xfId="4" applyNumberFormat="1" applyFont="1" applyFill="1" applyBorder="1" applyAlignment="1">
      <alignment horizontal="center" vertical="center"/>
    </xf>
    <xf numFmtId="16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top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5" fontId="25" fillId="2" borderId="1" xfId="6" applyNumberFormat="1" applyFont="1" applyFill="1" applyBorder="1" applyAlignment="1">
      <alignment horizontal="left" vertical="top" wrapText="1"/>
    </xf>
    <xf numFmtId="0" fontId="7" fillId="2" borderId="1" xfId="6" applyFont="1" applyFill="1" applyBorder="1" applyAlignment="1">
      <alignment horizontal="center" vertical="top" wrapText="1"/>
    </xf>
    <xf numFmtId="0" fontId="25" fillId="2" borderId="1" xfId="6" applyFont="1" applyFill="1" applyBorder="1" applyAlignment="1">
      <alignment horizontal="center" vertical="top" wrapText="1"/>
    </xf>
    <xf numFmtId="3" fontId="19" fillId="2" borderId="1" xfId="6" applyNumberFormat="1" applyFont="1" applyFill="1" applyBorder="1" applyAlignment="1">
      <alignment horizontal="center" vertical="top"/>
    </xf>
    <xf numFmtId="3" fontId="26" fillId="2" borderId="1" xfId="6" applyNumberFormat="1" applyFont="1" applyFill="1" applyBorder="1" applyAlignment="1">
      <alignment horizontal="center" vertical="top"/>
    </xf>
    <xf numFmtId="165" fontId="25" fillId="2" borderId="1" xfId="0" applyNumberFormat="1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center" vertical="top" wrapText="1"/>
    </xf>
    <xf numFmtId="168" fontId="7" fillId="2" borderId="4" xfId="0" applyNumberFormat="1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9" fontId="7" fillId="2" borderId="4" xfId="0" applyNumberFormat="1" applyFont="1" applyFill="1" applyBorder="1" applyAlignment="1">
      <alignment horizontal="center" vertical="top" wrapText="1"/>
    </xf>
    <xf numFmtId="168" fontId="32" fillId="2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171" fontId="7" fillId="4" borderId="1" xfId="0" applyNumberFormat="1" applyFont="1" applyFill="1" applyBorder="1" applyAlignment="1">
      <alignment horizontal="center" vertical="top"/>
    </xf>
    <xf numFmtId="170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168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top" wrapText="1"/>
    </xf>
    <xf numFmtId="168" fontId="38" fillId="4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/>
    </xf>
    <xf numFmtId="167" fontId="7" fillId="4" borderId="1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top" wrapText="1"/>
    </xf>
    <xf numFmtId="2" fontId="7" fillId="4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top" wrapText="1"/>
    </xf>
    <xf numFmtId="4" fontId="7" fillId="4" borderId="1" xfId="1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169" fontId="7" fillId="2" borderId="1" xfId="0" applyNumberFormat="1" applyFont="1" applyFill="1" applyBorder="1" applyAlignment="1">
      <alignment horizontal="center" vertical="top" wrapText="1"/>
    </xf>
    <xf numFmtId="177" fontId="7" fillId="2" borderId="1" xfId="0" applyNumberFormat="1" applyFont="1" applyFill="1" applyBorder="1" applyAlignment="1">
      <alignment horizontal="center" vertical="top" wrapText="1"/>
    </xf>
    <xf numFmtId="0" fontId="25" fillId="2" borderId="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0" fontId="16" fillId="2" borderId="7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31" fillId="2" borderId="7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0" fontId="29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 wrapText="1"/>
    </xf>
    <xf numFmtId="0" fontId="28" fillId="2" borderId="6" xfId="0" applyFont="1" applyFill="1" applyBorder="1"/>
    <xf numFmtId="0" fontId="2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32" fillId="2" borderId="5" xfId="0" applyFont="1" applyFill="1" applyBorder="1" applyAlignment="1">
      <alignment horizontal="left" vertical="top" wrapText="1"/>
    </xf>
    <xf numFmtId="0" fontId="32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8" fillId="4" borderId="5" xfId="0" applyFont="1" applyFill="1" applyBorder="1" applyAlignment="1">
      <alignment horizontal="left" vertical="top" wrapText="1"/>
    </xf>
    <xf numFmtId="0" fontId="38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center"/>
    </xf>
    <xf numFmtId="1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 shrinkToFit="1"/>
    </xf>
    <xf numFmtId="2" fontId="25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65" fontId="11" fillId="2" borderId="1" xfId="16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</cellXfs>
  <cellStyles count="17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5" xfId="12"/>
    <cellStyle name="Обычный 2 6" xfId="16"/>
    <cellStyle name="Обычный 3" xfId="2"/>
    <cellStyle name="Обычный 3 2" xfId="11"/>
    <cellStyle name="Обычный 3 2 2" xfId="15"/>
    <cellStyle name="Обычный 3 3" xfId="13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a.nu/Desktop/&#1053;&#1054;&#1042;&#1040;&#1071;%20&#1052;&#1055;/&#1053;&#1054;&#1042;&#1067;&#1045;%204%20&#1055;&#1056;&#1054;&#1043;&#1056;&#1040;&#1052;&#1052;&#1067;/&#1052;&#1056;&#1040;&#1044;/&#1055;&#1088;&#1080;&#1083;&#1086;&#1078;&#1077;&#1085;&#1080;&#1103;%20&#1052;&#1056;&#1040;&#1044;%20&#1074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 Финансирование"/>
      <sheetName val="2. Показатели"/>
      <sheetName val="5. Перечень МРАД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14"/>
      <c r="B1" s="14"/>
      <c r="C1" s="14"/>
      <c r="D1" s="14"/>
      <c r="E1" s="282" t="s">
        <v>123</v>
      </c>
      <c r="F1" s="282"/>
      <c r="G1" s="282"/>
      <c r="H1" s="282"/>
      <c r="I1" s="282"/>
      <c r="J1" s="1"/>
      <c r="K1" s="1"/>
    </row>
    <row r="2" spans="1:11" ht="40.15" customHeight="1" x14ac:dyDescent="0.2">
      <c r="A2" s="281" t="s">
        <v>81</v>
      </c>
      <c r="B2" s="281"/>
      <c r="C2" s="281"/>
      <c r="D2" s="281"/>
      <c r="E2" s="281"/>
      <c r="F2" s="281"/>
      <c r="G2" s="281"/>
      <c r="H2" s="281"/>
      <c r="I2" s="281"/>
    </row>
    <row r="3" spans="1:11" ht="31.5" customHeight="1" x14ac:dyDescent="0.2">
      <c r="A3" s="288" t="s">
        <v>32</v>
      </c>
      <c r="B3" s="288" t="s">
        <v>66</v>
      </c>
      <c r="C3" s="288" t="s">
        <v>67</v>
      </c>
      <c r="D3" s="288" t="s">
        <v>43</v>
      </c>
      <c r="E3" s="288" t="s">
        <v>68</v>
      </c>
      <c r="F3" s="288"/>
      <c r="G3" s="288"/>
      <c r="H3" s="288"/>
      <c r="I3" s="288"/>
    </row>
    <row r="4" spans="1:11" ht="27" customHeight="1" x14ac:dyDescent="0.2">
      <c r="A4" s="288"/>
      <c r="B4" s="288"/>
      <c r="C4" s="288"/>
      <c r="D4" s="288"/>
      <c r="E4" s="15" t="s">
        <v>114</v>
      </c>
      <c r="F4" s="15" t="s">
        <v>115</v>
      </c>
      <c r="G4" s="15" t="s">
        <v>116</v>
      </c>
      <c r="H4" s="15" t="s">
        <v>117</v>
      </c>
      <c r="I4" s="15" t="s">
        <v>118</v>
      </c>
    </row>
    <row r="5" spans="1:11" ht="15" x14ac:dyDescent="0.2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</row>
    <row r="6" spans="1:11" ht="61.5" customHeight="1" x14ac:dyDescent="0.2">
      <c r="A6" s="31">
        <v>1</v>
      </c>
      <c r="B6" s="23" t="s">
        <v>74</v>
      </c>
      <c r="C6" s="31" t="s">
        <v>52</v>
      </c>
      <c r="D6" s="31">
        <v>2.5</v>
      </c>
      <c r="E6" s="31">
        <v>2.4500000000000002</v>
      </c>
      <c r="F6" s="33">
        <v>2.4</v>
      </c>
      <c r="G6" s="33">
        <v>2.35</v>
      </c>
      <c r="H6" s="33" t="s">
        <v>46</v>
      </c>
      <c r="I6" s="31" t="s">
        <v>46</v>
      </c>
    </row>
    <row r="7" spans="1:11" ht="45" customHeight="1" x14ac:dyDescent="0.2">
      <c r="A7" s="31">
        <v>2</v>
      </c>
      <c r="B7" s="23" t="s">
        <v>75</v>
      </c>
      <c r="C7" s="31" t="s">
        <v>63</v>
      </c>
      <c r="D7" s="31">
        <v>789</v>
      </c>
      <c r="E7" s="31">
        <v>788</v>
      </c>
      <c r="F7" s="31">
        <v>785</v>
      </c>
      <c r="G7" s="31">
        <v>780</v>
      </c>
      <c r="H7" s="31">
        <v>775</v>
      </c>
      <c r="I7" s="31">
        <v>770</v>
      </c>
    </row>
    <row r="8" spans="1:11" ht="48" customHeight="1" x14ac:dyDescent="0.2">
      <c r="A8" s="31">
        <v>3</v>
      </c>
      <c r="B8" s="23" t="s">
        <v>155</v>
      </c>
      <c r="C8" s="31" t="s">
        <v>52</v>
      </c>
      <c r="D8" s="31" t="s">
        <v>46</v>
      </c>
      <c r="E8" s="31" t="s">
        <v>46</v>
      </c>
      <c r="F8" s="31" t="s">
        <v>46</v>
      </c>
      <c r="G8" s="31" t="s">
        <v>46</v>
      </c>
      <c r="H8" s="31">
        <v>100</v>
      </c>
      <c r="I8" s="31">
        <v>100</v>
      </c>
    </row>
    <row r="9" spans="1:11" ht="86.25" customHeight="1" x14ac:dyDescent="0.2">
      <c r="A9" s="31">
        <v>4</v>
      </c>
      <c r="B9" s="23" t="s">
        <v>86</v>
      </c>
      <c r="C9" s="31" t="s">
        <v>54</v>
      </c>
      <c r="D9" s="31">
        <v>711.9</v>
      </c>
      <c r="E9" s="32">
        <v>730.5</v>
      </c>
      <c r="F9" s="34">
        <v>755.75</v>
      </c>
      <c r="G9" s="34">
        <f>763.95-3.61+3.44-3.11</f>
        <v>760.67000000000007</v>
      </c>
      <c r="H9" s="34">
        <f>810.3-44.18-1.53+4.25+11.33-7.64</f>
        <v>772.53000000000009</v>
      </c>
      <c r="I9" s="57">
        <f>798.27</f>
        <v>798.27</v>
      </c>
    </row>
    <row r="10" spans="1:11" ht="98.25" customHeight="1" x14ac:dyDescent="0.2">
      <c r="A10" s="31">
        <v>5</v>
      </c>
      <c r="B10" s="23" t="s">
        <v>87</v>
      </c>
      <c r="C10" s="31" t="s">
        <v>52</v>
      </c>
      <c r="D10" s="31" t="s">
        <v>46</v>
      </c>
      <c r="E10" s="33">
        <v>0.35</v>
      </c>
      <c r="F10" s="34">
        <v>0.02</v>
      </c>
      <c r="G10" s="34">
        <f>0+0.19-0.17</f>
        <v>1.999999999999999E-2</v>
      </c>
      <c r="H10" s="34">
        <f>0.18-0.07</f>
        <v>0.10999999999999999</v>
      </c>
      <c r="I10" s="60" t="s">
        <v>46</v>
      </c>
    </row>
    <row r="11" spans="1:11" ht="112.5" customHeight="1" x14ac:dyDescent="0.2">
      <c r="A11" s="31">
        <v>6</v>
      </c>
      <c r="B11" s="23" t="s">
        <v>88</v>
      </c>
      <c r="C11" s="31" t="s">
        <v>52</v>
      </c>
      <c r="D11" s="31" t="s">
        <v>46</v>
      </c>
      <c r="E11" s="33">
        <v>0.1</v>
      </c>
      <c r="F11" s="34">
        <v>0.05</v>
      </c>
      <c r="G11" s="34">
        <f>100/868.09*1.96</f>
        <v>0.22578304092893592</v>
      </c>
      <c r="H11" s="31" t="s">
        <v>46</v>
      </c>
      <c r="I11" s="31" t="s">
        <v>46</v>
      </c>
    </row>
    <row r="12" spans="1:11" ht="112.5" customHeight="1" x14ac:dyDescent="0.2">
      <c r="A12" s="31">
        <v>7</v>
      </c>
      <c r="B12" s="23" t="s">
        <v>89</v>
      </c>
      <c r="C12" s="31" t="s">
        <v>52</v>
      </c>
      <c r="D12" s="31" t="s">
        <v>46</v>
      </c>
      <c r="E12" s="33">
        <v>0.05</v>
      </c>
      <c r="F12" s="34">
        <f>1.41-0.92</f>
        <v>0.48999999999999988</v>
      </c>
      <c r="G12" s="34" t="s">
        <v>46</v>
      </c>
      <c r="H12" s="33">
        <v>0.49</v>
      </c>
      <c r="I12" s="59">
        <v>0.49</v>
      </c>
    </row>
    <row r="13" spans="1:11" ht="146.25" customHeight="1" x14ac:dyDescent="0.2">
      <c r="A13" s="31">
        <v>8</v>
      </c>
      <c r="B13" s="23" t="s">
        <v>64</v>
      </c>
      <c r="C13" s="31" t="s">
        <v>52</v>
      </c>
      <c r="D13" s="31">
        <v>43.8</v>
      </c>
      <c r="E13" s="31">
        <v>3</v>
      </c>
      <c r="F13" s="35">
        <v>0.61</v>
      </c>
      <c r="G13" s="35">
        <f>2.34-0.17-0.18</f>
        <v>1.99</v>
      </c>
      <c r="H13" s="31">
        <f>2.16-0.29-0.12</f>
        <v>1.75</v>
      </c>
      <c r="I13" s="57">
        <f>0.78</f>
        <v>0.78</v>
      </c>
    </row>
    <row r="14" spans="1:11" ht="36" customHeight="1" x14ac:dyDescent="0.2">
      <c r="A14" s="31">
        <v>9</v>
      </c>
      <c r="B14" s="23" t="s">
        <v>65</v>
      </c>
      <c r="C14" s="31" t="s">
        <v>52</v>
      </c>
      <c r="D14" s="31">
        <v>40</v>
      </c>
      <c r="E14" s="31">
        <v>45</v>
      </c>
      <c r="F14" s="31">
        <v>49</v>
      </c>
      <c r="G14" s="31">
        <v>50</v>
      </c>
      <c r="H14" s="31">
        <v>55</v>
      </c>
      <c r="I14" s="31">
        <v>60</v>
      </c>
    </row>
    <row r="15" spans="1:11" ht="48.75" customHeight="1" x14ac:dyDescent="0.2">
      <c r="A15" s="31">
        <v>10</v>
      </c>
      <c r="B15" s="23" t="s">
        <v>70</v>
      </c>
      <c r="C15" s="31" t="s">
        <v>52</v>
      </c>
      <c r="D15" s="31">
        <v>20.5</v>
      </c>
      <c r="E15" s="31">
        <v>38.700000000000003</v>
      </c>
      <c r="F15" s="31">
        <v>18.8</v>
      </c>
      <c r="G15" s="31">
        <f>24.2+4.7-3.6</f>
        <v>25.299999999999997</v>
      </c>
      <c r="H15" s="31">
        <f>24.2+4.7</f>
        <v>28.9</v>
      </c>
      <c r="I15" s="57">
        <v>38.200000000000003</v>
      </c>
    </row>
    <row r="16" spans="1:11" ht="41.25" customHeight="1" x14ac:dyDescent="0.2">
      <c r="A16" s="31">
        <v>11</v>
      </c>
      <c r="B16" s="23" t="s">
        <v>71</v>
      </c>
      <c r="C16" s="31" t="s">
        <v>52</v>
      </c>
      <c r="D16" s="31">
        <v>77.5</v>
      </c>
      <c r="E16" s="31">
        <v>50.6</v>
      </c>
      <c r="F16" s="31">
        <v>54.8</v>
      </c>
      <c r="G16" s="31">
        <f>54.8+2.6</f>
        <v>57.4</v>
      </c>
      <c r="H16" s="31">
        <f>54.8+2.6</f>
        <v>57.4</v>
      </c>
      <c r="I16" s="57">
        <v>13.7</v>
      </c>
    </row>
    <row r="17" spans="1:9" ht="59.25" customHeight="1" x14ac:dyDescent="0.2">
      <c r="A17" s="31">
        <v>12</v>
      </c>
      <c r="B17" s="23" t="s">
        <v>162</v>
      </c>
      <c r="C17" s="31" t="s">
        <v>52</v>
      </c>
      <c r="D17" s="31">
        <v>90.1</v>
      </c>
      <c r="E17" s="32">
        <v>94</v>
      </c>
      <c r="F17" s="32">
        <v>95.1</v>
      </c>
      <c r="G17" s="32">
        <f>95.4+0.4-0.2</f>
        <v>95.600000000000009</v>
      </c>
      <c r="H17" s="32">
        <f>95.4+0.4</f>
        <v>95.800000000000011</v>
      </c>
      <c r="I17" s="56">
        <v>96.9</v>
      </c>
    </row>
    <row r="18" spans="1:9" ht="42" customHeight="1" x14ac:dyDescent="0.2">
      <c r="A18" s="31">
        <v>13</v>
      </c>
      <c r="B18" s="23" t="s">
        <v>72</v>
      </c>
      <c r="C18" s="31" t="s">
        <v>52</v>
      </c>
      <c r="D18" s="31">
        <v>81.3</v>
      </c>
      <c r="E18" s="31">
        <v>82.3</v>
      </c>
      <c r="F18" s="32">
        <v>89</v>
      </c>
      <c r="G18" s="32">
        <f>89+2.2</f>
        <v>91.2</v>
      </c>
      <c r="H18" s="32">
        <f>89+2.2</f>
        <v>91.2</v>
      </c>
      <c r="I18" s="58">
        <v>98</v>
      </c>
    </row>
    <row r="19" spans="1:9" ht="13.5" x14ac:dyDescent="0.25">
      <c r="A19" s="286" t="s">
        <v>92</v>
      </c>
      <c r="B19" s="287"/>
      <c r="C19" s="287"/>
      <c r="D19" s="287"/>
      <c r="E19" s="287"/>
      <c r="F19" s="287"/>
      <c r="G19" s="287"/>
      <c r="H19" s="287"/>
      <c r="I19" s="287"/>
    </row>
    <row r="20" spans="1:9" ht="39.75" customHeight="1" x14ac:dyDescent="0.2">
      <c r="A20" s="31">
        <v>14</v>
      </c>
      <c r="B20" s="29" t="s">
        <v>69</v>
      </c>
      <c r="C20" s="31" t="s">
        <v>158</v>
      </c>
      <c r="D20" s="32">
        <v>1115.1470999999999</v>
      </c>
      <c r="E20" s="31">
        <v>1115.5</v>
      </c>
      <c r="F20" s="32">
        <v>1115.75</v>
      </c>
      <c r="G20" s="32">
        <v>1116</v>
      </c>
      <c r="H20" s="32">
        <v>1116.25</v>
      </c>
      <c r="I20" s="31">
        <v>1116.5</v>
      </c>
    </row>
    <row r="21" spans="1:9" ht="29.25" customHeight="1" x14ac:dyDescent="0.25">
      <c r="A21" s="283" t="s">
        <v>91</v>
      </c>
      <c r="B21" s="284"/>
      <c r="C21" s="284"/>
      <c r="D21" s="284"/>
      <c r="E21" s="284"/>
      <c r="F21" s="284"/>
      <c r="G21" s="284"/>
      <c r="H21" s="284"/>
      <c r="I21" s="285"/>
    </row>
    <row r="22" spans="1:9" ht="49.5" customHeight="1" x14ac:dyDescent="0.2">
      <c r="A22" s="31">
        <v>15</v>
      </c>
      <c r="B22" s="23" t="s">
        <v>73</v>
      </c>
      <c r="C22" s="31" t="s">
        <v>52</v>
      </c>
      <c r="D22" s="32" t="s">
        <v>46</v>
      </c>
      <c r="E22" s="32">
        <v>74.66</v>
      </c>
      <c r="F22" s="32">
        <f>80.1+0.6</f>
        <v>80.699999999999989</v>
      </c>
      <c r="G22" s="60">
        <f>84.14+0.22-0.22</f>
        <v>84.14</v>
      </c>
      <c r="H22" s="32">
        <v>92.3</v>
      </c>
      <c r="I22" s="32">
        <v>87</v>
      </c>
    </row>
    <row r="23" spans="1:9" ht="55.5" customHeight="1" x14ac:dyDescent="0.2">
      <c r="A23" s="31">
        <v>16</v>
      </c>
      <c r="B23" s="23" t="s">
        <v>129</v>
      </c>
      <c r="C23" s="31" t="s">
        <v>52</v>
      </c>
      <c r="D23" s="31" t="s">
        <v>46</v>
      </c>
      <c r="E23" s="61">
        <v>10</v>
      </c>
      <c r="F23" s="61">
        <v>20</v>
      </c>
      <c r="G23" s="61">
        <v>30</v>
      </c>
      <c r="H23" s="61">
        <v>100</v>
      </c>
      <c r="I23" s="61" t="s">
        <v>46</v>
      </c>
    </row>
    <row r="24" spans="1:9" ht="49.5" customHeight="1" x14ac:dyDescent="0.2">
      <c r="A24" s="31">
        <v>17</v>
      </c>
      <c r="B24" s="23" t="s">
        <v>85</v>
      </c>
      <c r="C24" s="31" t="s">
        <v>52</v>
      </c>
      <c r="D24" s="31" t="s">
        <v>46</v>
      </c>
      <c r="E24" s="61">
        <v>62</v>
      </c>
      <c r="F24" s="61">
        <v>64</v>
      </c>
      <c r="G24" s="61">
        <v>66</v>
      </c>
      <c r="H24" s="61">
        <v>100</v>
      </c>
      <c r="I24" s="61" t="s">
        <v>46</v>
      </c>
    </row>
    <row r="25" spans="1:9" ht="46.5" customHeight="1" x14ac:dyDescent="0.2">
      <c r="A25" s="31">
        <v>18</v>
      </c>
      <c r="B25" s="23" t="s">
        <v>130</v>
      </c>
      <c r="C25" s="31" t="s">
        <v>52</v>
      </c>
      <c r="D25" s="31" t="s">
        <v>46</v>
      </c>
      <c r="E25" s="61" t="s">
        <v>46</v>
      </c>
      <c r="F25" s="61" t="s">
        <v>46</v>
      </c>
      <c r="G25" s="61" t="s">
        <v>46</v>
      </c>
      <c r="H25" s="61">
        <v>2.67</v>
      </c>
      <c r="I25" s="61" t="s">
        <v>46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91"/>
  <sheetViews>
    <sheetView view="pageBreakPreview" zoomScale="40" zoomScaleNormal="100" zoomScaleSheetLayoutView="40" workbookViewId="0">
      <selection activeCell="F21" sqref="F21"/>
    </sheetView>
  </sheetViews>
  <sheetFormatPr defaultColWidth="9.140625" defaultRowHeight="42" customHeight="1" outlineLevelRow="1" x14ac:dyDescent="0.2"/>
  <cols>
    <col min="1" max="1" width="8.140625" customWidth="1"/>
    <col min="2" max="2" width="23.85546875" style="13" customWidth="1"/>
    <col min="3" max="3" width="19.7109375" style="7" customWidth="1"/>
    <col min="4" max="4" width="10.28515625" customWidth="1"/>
    <col min="5" max="5" width="14.140625" style="3" customWidth="1"/>
    <col min="6" max="6" width="12.85546875" customWidth="1"/>
    <col min="7" max="7" width="13.85546875" customWidth="1"/>
    <col min="8" max="8" width="9.28515625" customWidth="1"/>
    <col min="9" max="9" width="8.85546875" customWidth="1"/>
    <col min="10" max="10" width="15" style="3" customWidth="1"/>
    <col min="11" max="11" width="13.7109375" customWidth="1"/>
    <col min="12" max="12" width="13" customWidth="1"/>
    <col min="13" max="13" width="9.140625" customWidth="1"/>
    <col min="14" max="14" width="8.42578125" customWidth="1"/>
    <col min="15" max="15" width="13.85546875" style="3" customWidth="1"/>
    <col min="16" max="16" width="14.28515625" customWidth="1"/>
    <col min="17" max="17" width="13.7109375" customWidth="1"/>
    <col min="18" max="18" width="8.5703125" customWidth="1"/>
    <col min="19" max="19" width="8.42578125" customWidth="1"/>
    <col min="20" max="20" width="14.42578125" style="3" customWidth="1"/>
    <col min="21" max="21" width="14.42578125" customWidth="1"/>
    <col min="22" max="22" width="16" customWidth="1"/>
    <col min="23" max="23" width="8.5703125" customWidth="1"/>
    <col min="24" max="24" width="8.42578125" customWidth="1"/>
    <col min="25" max="25" width="13.85546875" style="3" customWidth="1"/>
    <col min="26" max="26" width="13.140625" customWidth="1"/>
    <col min="27" max="27" width="13.85546875" customWidth="1"/>
    <col min="28" max="28" width="8.5703125" customWidth="1"/>
    <col min="29" max="29" width="7.7109375" customWidth="1"/>
    <col min="30" max="30" width="15.7109375" style="8" customWidth="1"/>
    <col min="31" max="31" width="16.42578125" bestFit="1" customWidth="1"/>
    <col min="32" max="32" width="22.28515625" customWidth="1"/>
    <col min="33" max="33" width="16.28515625" customWidth="1"/>
    <col min="34" max="34" width="14.7109375" bestFit="1" customWidth="1"/>
  </cols>
  <sheetData>
    <row r="1" spans="1:34" s="5" customFormat="1" ht="82.9" customHeight="1" x14ac:dyDescent="0.25">
      <c r="A1" s="36"/>
      <c r="B1" s="50"/>
      <c r="C1" s="51"/>
      <c r="D1" s="52"/>
      <c r="E1" s="37"/>
      <c r="F1" s="17"/>
      <c r="G1" s="17"/>
      <c r="H1" s="17"/>
      <c r="I1" s="17"/>
      <c r="J1" s="38"/>
      <c r="K1" s="18"/>
      <c r="L1" s="18"/>
      <c r="M1" s="18"/>
      <c r="N1" s="18"/>
      <c r="O1" s="14"/>
      <c r="P1" s="14"/>
      <c r="Q1" s="39"/>
      <c r="R1" s="14"/>
      <c r="S1" s="14"/>
      <c r="T1" s="14"/>
      <c r="U1" s="14"/>
      <c r="V1" s="14"/>
      <c r="W1" s="14"/>
      <c r="X1" s="14"/>
      <c r="Y1" s="16"/>
      <c r="Z1" s="14"/>
      <c r="AA1" s="310"/>
      <c r="AB1" s="310"/>
      <c r="AC1" s="310"/>
      <c r="AD1" s="310"/>
      <c r="AE1" s="17"/>
      <c r="AF1" s="17"/>
      <c r="AG1" s="17"/>
      <c r="AH1" s="17"/>
    </row>
    <row r="2" spans="1:34" s="5" customFormat="1" ht="138" customHeight="1" x14ac:dyDescent="0.25">
      <c r="A2" s="36"/>
      <c r="B2" s="50"/>
      <c r="C2" s="51"/>
      <c r="D2" s="52"/>
      <c r="E2" s="64"/>
      <c r="F2" s="41"/>
      <c r="G2" s="41"/>
      <c r="H2" s="41"/>
      <c r="I2" s="41"/>
      <c r="J2" s="192"/>
      <c r="K2" s="65"/>
      <c r="L2" s="65"/>
      <c r="M2" s="65"/>
      <c r="N2" s="65"/>
      <c r="O2" s="66"/>
      <c r="P2" s="66"/>
      <c r="Q2" s="67"/>
      <c r="R2" s="66"/>
      <c r="S2" s="66"/>
      <c r="T2" s="66"/>
      <c r="U2" s="66"/>
      <c r="V2" s="66"/>
      <c r="W2" s="66"/>
      <c r="X2" s="66"/>
      <c r="Y2" s="68"/>
      <c r="Z2" s="66"/>
      <c r="AA2" s="311" t="s">
        <v>164</v>
      </c>
      <c r="AB2" s="311"/>
      <c r="AC2" s="311"/>
      <c r="AD2" s="311"/>
      <c r="AE2" s="41"/>
      <c r="AF2" s="41"/>
      <c r="AG2" s="41"/>
      <c r="AH2" s="41"/>
    </row>
    <row r="3" spans="1:34" ht="78" customHeight="1" x14ac:dyDescent="0.35">
      <c r="A3" s="20"/>
      <c r="B3" s="316" t="s">
        <v>165</v>
      </c>
      <c r="C3" s="316"/>
      <c r="D3" s="316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66"/>
      <c r="AF3" s="66"/>
      <c r="AG3" s="66"/>
      <c r="AH3" s="66"/>
    </row>
    <row r="4" spans="1:34" ht="42" customHeight="1" x14ac:dyDescent="0.2">
      <c r="A4" s="315" t="s">
        <v>166</v>
      </c>
      <c r="B4" s="288" t="s">
        <v>31</v>
      </c>
      <c r="C4" s="288" t="s">
        <v>30</v>
      </c>
      <c r="D4" s="288" t="s">
        <v>37</v>
      </c>
      <c r="E4" s="318" t="s">
        <v>29</v>
      </c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9" t="s">
        <v>28</v>
      </c>
      <c r="AE4" s="66"/>
      <c r="AF4" s="66"/>
      <c r="AG4" s="66"/>
      <c r="AH4" s="66"/>
    </row>
    <row r="5" spans="1:34" ht="42" customHeight="1" x14ac:dyDescent="0.2">
      <c r="A5" s="315"/>
      <c r="B5" s="314"/>
      <c r="C5" s="288"/>
      <c r="D5" s="288"/>
      <c r="E5" s="312" t="s">
        <v>168</v>
      </c>
      <c r="F5" s="312"/>
      <c r="G5" s="312"/>
      <c r="H5" s="312"/>
      <c r="I5" s="312"/>
      <c r="J5" s="312" t="s">
        <v>169</v>
      </c>
      <c r="K5" s="312"/>
      <c r="L5" s="312"/>
      <c r="M5" s="312"/>
      <c r="N5" s="312"/>
      <c r="O5" s="312" t="s">
        <v>170</v>
      </c>
      <c r="P5" s="312"/>
      <c r="Q5" s="312"/>
      <c r="R5" s="312"/>
      <c r="S5" s="312"/>
      <c r="T5" s="312" t="s">
        <v>171</v>
      </c>
      <c r="U5" s="312"/>
      <c r="V5" s="312"/>
      <c r="W5" s="312"/>
      <c r="X5" s="312"/>
      <c r="Y5" s="312" t="s">
        <v>172</v>
      </c>
      <c r="Z5" s="312"/>
      <c r="AA5" s="312"/>
      <c r="AB5" s="312"/>
      <c r="AC5" s="312"/>
      <c r="AD5" s="319"/>
      <c r="AE5" s="66"/>
      <c r="AF5" s="66"/>
      <c r="AG5" s="66"/>
      <c r="AH5" s="66"/>
    </row>
    <row r="6" spans="1:34" ht="57.6" customHeight="1" x14ac:dyDescent="0.25">
      <c r="A6" s="315"/>
      <c r="B6" s="314"/>
      <c r="C6" s="288"/>
      <c r="D6" s="288"/>
      <c r="E6" s="138" t="s">
        <v>27</v>
      </c>
      <c r="F6" s="197" t="s">
        <v>38</v>
      </c>
      <c r="G6" s="197" t="s">
        <v>39</v>
      </c>
      <c r="H6" s="197" t="s">
        <v>26</v>
      </c>
      <c r="I6" s="197" t="s">
        <v>33</v>
      </c>
      <c r="J6" s="138" t="s">
        <v>27</v>
      </c>
      <c r="K6" s="197" t="s">
        <v>38</v>
      </c>
      <c r="L6" s="197" t="s">
        <v>39</v>
      </c>
      <c r="M6" s="197" t="s">
        <v>26</v>
      </c>
      <c r="N6" s="197" t="s">
        <v>167</v>
      </c>
      <c r="O6" s="138" t="s">
        <v>27</v>
      </c>
      <c r="P6" s="197" t="s">
        <v>38</v>
      </c>
      <c r="Q6" s="197" t="s">
        <v>39</v>
      </c>
      <c r="R6" s="197" t="s">
        <v>34</v>
      </c>
      <c r="S6" s="197" t="s">
        <v>33</v>
      </c>
      <c r="T6" s="138" t="s">
        <v>27</v>
      </c>
      <c r="U6" s="197" t="s">
        <v>38</v>
      </c>
      <c r="V6" s="197" t="s">
        <v>39</v>
      </c>
      <c r="W6" s="197" t="s">
        <v>34</v>
      </c>
      <c r="X6" s="197" t="s">
        <v>33</v>
      </c>
      <c r="Y6" s="138" t="s">
        <v>27</v>
      </c>
      <c r="Z6" s="197" t="s">
        <v>38</v>
      </c>
      <c r="AA6" s="197" t="s">
        <v>39</v>
      </c>
      <c r="AB6" s="197" t="s">
        <v>34</v>
      </c>
      <c r="AC6" s="197" t="s">
        <v>33</v>
      </c>
      <c r="AD6" s="319"/>
      <c r="AE6" s="53"/>
      <c r="AF6" s="53"/>
      <c r="AG6" s="53"/>
      <c r="AH6" s="53"/>
    </row>
    <row r="7" spans="1:34" s="9" customFormat="1" ht="25.15" customHeight="1" x14ac:dyDescent="0.2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40">
        <v>19</v>
      </c>
      <c r="T7" s="40">
        <v>20</v>
      </c>
      <c r="U7" s="40">
        <v>21</v>
      </c>
      <c r="V7" s="40">
        <v>22</v>
      </c>
      <c r="W7" s="40">
        <v>23</v>
      </c>
      <c r="X7" s="40">
        <v>24</v>
      </c>
      <c r="Y7" s="40">
        <v>25</v>
      </c>
      <c r="Z7" s="40">
        <v>26</v>
      </c>
      <c r="AA7" s="40">
        <v>27</v>
      </c>
      <c r="AB7" s="40">
        <v>28</v>
      </c>
      <c r="AC7" s="40">
        <v>29</v>
      </c>
      <c r="AD7" s="40">
        <v>30</v>
      </c>
      <c r="AE7" s="53"/>
      <c r="AF7" s="53"/>
      <c r="AG7" s="53"/>
      <c r="AH7" s="53"/>
    </row>
    <row r="8" spans="1:34" s="9" customFormat="1" ht="33" customHeight="1" x14ac:dyDescent="0.25">
      <c r="A8" s="313" t="s">
        <v>132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53"/>
      <c r="AF8" s="53"/>
      <c r="AG8" s="53"/>
      <c r="AH8" s="53"/>
    </row>
    <row r="9" spans="1:34" s="9" customFormat="1" ht="34.9" customHeight="1" x14ac:dyDescent="0.25">
      <c r="A9" s="202" t="s">
        <v>98</v>
      </c>
      <c r="B9" s="294" t="s">
        <v>173</v>
      </c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41"/>
      <c r="AF9" s="41"/>
      <c r="AG9" s="41"/>
      <c r="AH9" s="41"/>
    </row>
    <row r="10" spans="1:34" s="5" customFormat="1" ht="30" customHeight="1" x14ac:dyDescent="0.25">
      <c r="A10" s="296" t="s">
        <v>174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41"/>
      <c r="AF10" s="41"/>
      <c r="AG10" s="41"/>
      <c r="AH10" s="41"/>
    </row>
    <row r="11" spans="1:34" s="5" customFormat="1" ht="34.9" customHeight="1" outlineLevel="1" x14ac:dyDescent="0.25">
      <c r="A11" s="304" t="s">
        <v>175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41"/>
      <c r="AF11" s="41"/>
      <c r="AG11" s="41"/>
      <c r="AH11" s="41"/>
    </row>
    <row r="12" spans="1:34" s="5" customFormat="1" ht="38.25" customHeight="1" outlineLevel="1" x14ac:dyDescent="0.25">
      <c r="A12" s="196" t="s">
        <v>1</v>
      </c>
      <c r="B12" s="304" t="s">
        <v>176</v>
      </c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69"/>
      <c r="AF12" s="69"/>
      <c r="AG12" s="69"/>
      <c r="AH12" s="69"/>
    </row>
    <row r="13" spans="1:34" s="7" customFormat="1" ht="88.15" customHeight="1" outlineLevel="1" x14ac:dyDescent="0.25">
      <c r="A13" s="203" t="s">
        <v>4</v>
      </c>
      <c r="B13" s="204" t="s">
        <v>90</v>
      </c>
      <c r="C13" s="205" t="s">
        <v>22</v>
      </c>
      <c r="D13" s="206" t="s">
        <v>177</v>
      </c>
      <c r="E13" s="207">
        <f>SUM(F13:I13)</f>
        <v>5500</v>
      </c>
      <c r="F13" s="208">
        <v>5500</v>
      </c>
      <c r="G13" s="208">
        <v>0</v>
      </c>
      <c r="H13" s="208">
        <v>0</v>
      </c>
      <c r="I13" s="208">
        <v>0</v>
      </c>
      <c r="J13" s="207">
        <f>SUM(K13:N13)</f>
        <v>5000</v>
      </c>
      <c r="K13" s="208">
        <v>5000</v>
      </c>
      <c r="L13" s="208">
        <v>0</v>
      </c>
      <c r="M13" s="208">
        <v>0</v>
      </c>
      <c r="N13" s="208">
        <v>0</v>
      </c>
      <c r="O13" s="207">
        <f>SUM(P13:S13)</f>
        <v>5950</v>
      </c>
      <c r="P13" s="208">
        <v>5950</v>
      </c>
      <c r="Q13" s="208">
        <v>0</v>
      </c>
      <c r="R13" s="208">
        <v>0</v>
      </c>
      <c r="S13" s="208">
        <v>0</v>
      </c>
      <c r="T13" s="207">
        <f t="shared" ref="T13:T18" si="0">SUM(U13:X13)</f>
        <v>6200</v>
      </c>
      <c r="U13" s="208">
        <v>6200</v>
      </c>
      <c r="V13" s="208">
        <v>0</v>
      </c>
      <c r="W13" s="208">
        <v>0</v>
      </c>
      <c r="X13" s="208">
        <v>0</v>
      </c>
      <c r="Y13" s="207">
        <f t="shared" ref="Y13:Y18" si="1">SUM(Z13:AC13)</f>
        <v>6500</v>
      </c>
      <c r="Z13" s="208">
        <v>6500</v>
      </c>
      <c r="AA13" s="208">
        <v>0</v>
      </c>
      <c r="AB13" s="208">
        <v>0</v>
      </c>
      <c r="AC13" s="208">
        <v>0</v>
      </c>
      <c r="AD13" s="207">
        <f>E13+J13+O13+T13+Y13</f>
        <v>29150</v>
      </c>
      <c r="AE13" s="69"/>
      <c r="AF13" s="69"/>
      <c r="AG13" s="69"/>
      <c r="AH13" s="69"/>
    </row>
    <row r="14" spans="1:34" s="7" customFormat="1" ht="87.75" customHeight="1" outlineLevel="1" x14ac:dyDescent="0.2">
      <c r="A14" s="203" t="s">
        <v>10</v>
      </c>
      <c r="B14" s="204" t="s">
        <v>206</v>
      </c>
      <c r="C14" s="205" t="s">
        <v>22</v>
      </c>
      <c r="D14" s="206" t="s">
        <v>208</v>
      </c>
      <c r="E14" s="207">
        <f t="shared" ref="E14:E18" si="2">SUM(F14:I14)</f>
        <v>17119</v>
      </c>
      <c r="F14" s="208">
        <v>17119</v>
      </c>
      <c r="G14" s="208">
        <v>0</v>
      </c>
      <c r="H14" s="208">
        <v>0</v>
      </c>
      <c r="I14" s="208">
        <v>0</v>
      </c>
      <c r="J14" s="207">
        <f t="shared" ref="J14:J19" si="3">SUM(K14:N14)</f>
        <v>0</v>
      </c>
      <c r="K14" s="208">
        <v>0</v>
      </c>
      <c r="L14" s="208">
        <v>0</v>
      </c>
      <c r="M14" s="208">
        <v>0</v>
      </c>
      <c r="N14" s="208">
        <v>0</v>
      </c>
      <c r="O14" s="207">
        <f t="shared" ref="O14:O19" si="4">SUM(P14:S14)</f>
        <v>30067</v>
      </c>
      <c r="P14" s="208">
        <v>30067</v>
      </c>
      <c r="Q14" s="208">
        <v>0</v>
      </c>
      <c r="R14" s="208">
        <v>0</v>
      </c>
      <c r="S14" s="208">
        <v>0</v>
      </c>
      <c r="T14" s="207">
        <f t="shared" si="0"/>
        <v>0</v>
      </c>
      <c r="U14" s="208">
        <v>0</v>
      </c>
      <c r="V14" s="208">
        <v>0</v>
      </c>
      <c r="W14" s="208">
        <v>0</v>
      </c>
      <c r="X14" s="208">
        <v>0</v>
      </c>
      <c r="Y14" s="207">
        <f t="shared" si="1"/>
        <v>0</v>
      </c>
      <c r="Z14" s="208">
        <v>0</v>
      </c>
      <c r="AA14" s="208">
        <v>0</v>
      </c>
      <c r="AB14" s="208">
        <v>0</v>
      </c>
      <c r="AC14" s="208">
        <v>0</v>
      </c>
      <c r="AD14" s="207">
        <f>E14+J14+O14+T14+Y14</f>
        <v>47186</v>
      </c>
      <c r="AE14" s="66"/>
      <c r="AF14" s="66"/>
      <c r="AG14" s="66"/>
      <c r="AH14" s="66"/>
    </row>
    <row r="15" spans="1:34" ht="85.5" customHeight="1" outlineLevel="1" x14ac:dyDescent="0.2">
      <c r="A15" s="139" t="s">
        <v>13</v>
      </c>
      <c r="B15" s="204" t="s">
        <v>178</v>
      </c>
      <c r="C15" s="205" t="s">
        <v>22</v>
      </c>
      <c r="D15" s="206" t="s">
        <v>177</v>
      </c>
      <c r="E15" s="207">
        <f t="shared" si="2"/>
        <v>2814</v>
      </c>
      <c r="F15" s="208">
        <v>2814</v>
      </c>
      <c r="G15" s="208">
        <v>0</v>
      </c>
      <c r="H15" s="208">
        <v>0</v>
      </c>
      <c r="I15" s="208">
        <v>0</v>
      </c>
      <c r="J15" s="207">
        <f t="shared" si="3"/>
        <v>3015</v>
      </c>
      <c r="K15" s="208">
        <v>3015</v>
      </c>
      <c r="L15" s="208">
        <v>0</v>
      </c>
      <c r="M15" s="208">
        <v>0</v>
      </c>
      <c r="N15" s="208">
        <v>0</v>
      </c>
      <c r="O15" s="207">
        <f t="shared" si="4"/>
        <v>3136</v>
      </c>
      <c r="P15" s="208">
        <v>3136</v>
      </c>
      <c r="Q15" s="208">
        <v>0</v>
      </c>
      <c r="R15" s="208">
        <v>0</v>
      </c>
      <c r="S15" s="208">
        <v>0</v>
      </c>
      <c r="T15" s="207">
        <f t="shared" si="0"/>
        <v>3261</v>
      </c>
      <c r="U15" s="208">
        <v>3261</v>
      </c>
      <c r="V15" s="208">
        <v>0</v>
      </c>
      <c r="W15" s="208">
        <v>0</v>
      </c>
      <c r="X15" s="208">
        <v>0</v>
      </c>
      <c r="Y15" s="207">
        <f t="shared" si="1"/>
        <v>3391</v>
      </c>
      <c r="Z15" s="208">
        <v>3391</v>
      </c>
      <c r="AA15" s="208">
        <v>0</v>
      </c>
      <c r="AB15" s="208">
        <v>0</v>
      </c>
      <c r="AC15" s="208">
        <v>0</v>
      </c>
      <c r="AD15" s="207">
        <f t="shared" ref="AD15:AD19" si="5">E15+J15+O15+T15+Y15</f>
        <v>15617</v>
      </c>
      <c r="AE15" s="66"/>
      <c r="AF15" s="66"/>
      <c r="AG15" s="66"/>
      <c r="AH15" s="66"/>
    </row>
    <row r="16" spans="1:34" ht="88.5" customHeight="1" outlineLevel="1" x14ac:dyDescent="0.2">
      <c r="A16" s="139" t="s">
        <v>100</v>
      </c>
      <c r="B16" s="204" t="s">
        <v>125</v>
      </c>
      <c r="C16" s="205" t="s">
        <v>22</v>
      </c>
      <c r="D16" s="206" t="s">
        <v>177</v>
      </c>
      <c r="E16" s="207">
        <f t="shared" si="2"/>
        <v>4044</v>
      </c>
      <c r="F16" s="208">
        <v>4044</v>
      </c>
      <c r="G16" s="208">
        <v>0</v>
      </c>
      <c r="H16" s="208">
        <v>0</v>
      </c>
      <c r="I16" s="208">
        <v>0</v>
      </c>
      <c r="J16" s="207">
        <f t="shared" si="3"/>
        <v>4246</v>
      </c>
      <c r="K16" s="208">
        <v>4246</v>
      </c>
      <c r="L16" s="208">
        <v>0</v>
      </c>
      <c r="M16" s="208">
        <v>0</v>
      </c>
      <c r="N16" s="208">
        <v>0</v>
      </c>
      <c r="O16" s="207">
        <f t="shared" si="4"/>
        <v>4416</v>
      </c>
      <c r="P16" s="208">
        <v>4416</v>
      </c>
      <c r="Q16" s="208">
        <v>0</v>
      </c>
      <c r="R16" s="208">
        <v>0</v>
      </c>
      <c r="S16" s="208">
        <v>0</v>
      </c>
      <c r="T16" s="207">
        <f t="shared" si="0"/>
        <v>4593</v>
      </c>
      <c r="U16" s="208">
        <v>4593</v>
      </c>
      <c r="V16" s="208">
        <v>0</v>
      </c>
      <c r="W16" s="208">
        <v>0</v>
      </c>
      <c r="X16" s="208">
        <v>0</v>
      </c>
      <c r="Y16" s="207">
        <f t="shared" si="1"/>
        <v>4777</v>
      </c>
      <c r="Z16" s="208">
        <v>4777</v>
      </c>
      <c r="AA16" s="208">
        <v>0</v>
      </c>
      <c r="AB16" s="208">
        <v>0</v>
      </c>
      <c r="AC16" s="208">
        <v>0</v>
      </c>
      <c r="AD16" s="207">
        <f t="shared" si="5"/>
        <v>22076</v>
      </c>
      <c r="AE16" s="66"/>
      <c r="AF16" s="66"/>
      <c r="AG16" s="66"/>
      <c r="AH16" s="66"/>
    </row>
    <row r="17" spans="1:34" ht="84.75" customHeight="1" outlineLevel="1" x14ac:dyDescent="0.2">
      <c r="A17" s="139" t="s">
        <v>101</v>
      </c>
      <c r="B17" s="204" t="s">
        <v>332</v>
      </c>
      <c r="C17" s="205" t="s">
        <v>22</v>
      </c>
      <c r="D17" s="206" t="s">
        <v>208</v>
      </c>
      <c r="E17" s="207">
        <f t="shared" ref="E17" si="6">SUM(F17:I17)</f>
        <v>56</v>
      </c>
      <c r="F17" s="208">
        <f>15692-15636</f>
        <v>56</v>
      </c>
      <c r="G17" s="208">
        <v>0</v>
      </c>
      <c r="H17" s="208">
        <v>0</v>
      </c>
      <c r="I17" s="208">
        <v>0</v>
      </c>
      <c r="J17" s="207">
        <f t="shared" si="3"/>
        <v>0</v>
      </c>
      <c r="K17" s="208">
        <v>0</v>
      </c>
      <c r="L17" s="208">
        <v>0</v>
      </c>
      <c r="M17" s="208">
        <v>0</v>
      </c>
      <c r="N17" s="208">
        <v>0</v>
      </c>
      <c r="O17" s="207">
        <f t="shared" si="4"/>
        <v>123354</v>
      </c>
      <c r="P17" s="208">
        <f>2722+120632</f>
        <v>123354</v>
      </c>
      <c r="Q17" s="208">
        <v>0</v>
      </c>
      <c r="R17" s="208">
        <v>0</v>
      </c>
      <c r="S17" s="208">
        <v>0</v>
      </c>
      <c r="T17" s="207">
        <f t="shared" ref="T17" si="7">SUM(U17:X17)</f>
        <v>0</v>
      </c>
      <c r="U17" s="208">
        <v>0</v>
      </c>
      <c r="V17" s="208">
        <v>0</v>
      </c>
      <c r="W17" s="208">
        <v>0</v>
      </c>
      <c r="X17" s="208">
        <v>0</v>
      </c>
      <c r="Y17" s="207">
        <f>SUM(Z17:AC17)</f>
        <v>0</v>
      </c>
      <c r="Z17" s="208">
        <v>0</v>
      </c>
      <c r="AA17" s="208">
        <v>0</v>
      </c>
      <c r="AB17" s="208">
        <v>0</v>
      </c>
      <c r="AC17" s="208">
        <v>0</v>
      </c>
      <c r="AD17" s="207">
        <f t="shared" si="5"/>
        <v>123410</v>
      </c>
      <c r="AE17" s="66"/>
      <c r="AF17" s="66"/>
      <c r="AG17" s="66"/>
      <c r="AH17" s="66"/>
    </row>
    <row r="18" spans="1:34" ht="87.75" customHeight="1" outlineLevel="1" x14ac:dyDescent="0.2">
      <c r="A18" s="203" t="s">
        <v>102</v>
      </c>
      <c r="B18" s="204" t="s">
        <v>207</v>
      </c>
      <c r="C18" s="205" t="s">
        <v>25</v>
      </c>
      <c r="D18" s="209" t="s">
        <v>319</v>
      </c>
      <c r="E18" s="207">
        <f t="shared" si="2"/>
        <v>0</v>
      </c>
      <c r="F18" s="208">
        <v>0</v>
      </c>
      <c r="G18" s="208">
        <v>0</v>
      </c>
      <c r="H18" s="208">
        <v>0</v>
      </c>
      <c r="I18" s="208">
        <v>0</v>
      </c>
      <c r="J18" s="207">
        <f t="shared" si="3"/>
        <v>0</v>
      </c>
      <c r="K18" s="208">
        <v>0</v>
      </c>
      <c r="L18" s="208">
        <v>0</v>
      </c>
      <c r="M18" s="208">
        <v>0</v>
      </c>
      <c r="N18" s="208">
        <v>0</v>
      </c>
      <c r="O18" s="207">
        <f t="shared" si="4"/>
        <v>11860</v>
      </c>
      <c r="P18" s="208">
        <f>4296+7564</f>
        <v>11860</v>
      </c>
      <c r="Q18" s="208">
        <v>0</v>
      </c>
      <c r="R18" s="208">
        <v>0</v>
      </c>
      <c r="S18" s="208">
        <v>0</v>
      </c>
      <c r="T18" s="207">
        <f t="shared" si="0"/>
        <v>0</v>
      </c>
      <c r="U18" s="208">
        <v>0</v>
      </c>
      <c r="V18" s="208">
        <v>0</v>
      </c>
      <c r="W18" s="208">
        <v>0</v>
      </c>
      <c r="X18" s="208">
        <v>0</v>
      </c>
      <c r="Y18" s="207">
        <f t="shared" si="1"/>
        <v>0</v>
      </c>
      <c r="Z18" s="208">
        <v>0</v>
      </c>
      <c r="AA18" s="208">
        <v>0</v>
      </c>
      <c r="AB18" s="208">
        <v>0</v>
      </c>
      <c r="AC18" s="208">
        <v>0</v>
      </c>
      <c r="AD18" s="207">
        <f t="shared" si="5"/>
        <v>11860</v>
      </c>
      <c r="AE18" s="66"/>
      <c r="AF18" s="66"/>
      <c r="AG18" s="66"/>
      <c r="AH18" s="66"/>
    </row>
    <row r="19" spans="1:34" ht="87.75" customHeight="1" outlineLevel="1" x14ac:dyDescent="0.2">
      <c r="A19" s="139" t="s">
        <v>103</v>
      </c>
      <c r="B19" s="204" t="s">
        <v>83</v>
      </c>
      <c r="C19" s="205" t="s">
        <v>22</v>
      </c>
      <c r="D19" s="206" t="s">
        <v>209</v>
      </c>
      <c r="E19" s="207">
        <f t="shared" ref="E19" si="8">SUM(F19:I19)</f>
        <v>9555</v>
      </c>
      <c r="F19" s="208">
        <v>9555</v>
      </c>
      <c r="G19" s="208">
        <v>0</v>
      </c>
      <c r="H19" s="208">
        <v>0</v>
      </c>
      <c r="I19" s="208">
        <v>0</v>
      </c>
      <c r="J19" s="207">
        <f t="shared" si="3"/>
        <v>10490</v>
      </c>
      <c r="K19" s="208">
        <v>10490</v>
      </c>
      <c r="L19" s="208">
        <v>0</v>
      </c>
      <c r="M19" s="208">
        <v>0</v>
      </c>
      <c r="N19" s="208">
        <v>0</v>
      </c>
      <c r="O19" s="207">
        <f t="shared" si="4"/>
        <v>0</v>
      </c>
      <c r="P19" s="208">
        <v>0</v>
      </c>
      <c r="Q19" s="208">
        <v>0</v>
      </c>
      <c r="R19" s="208">
        <v>0</v>
      </c>
      <c r="S19" s="208">
        <v>0</v>
      </c>
      <c r="T19" s="207">
        <f t="shared" ref="T19" si="9">SUM(U19:X19)</f>
        <v>0</v>
      </c>
      <c r="U19" s="208">
        <v>0</v>
      </c>
      <c r="V19" s="208">
        <v>0</v>
      </c>
      <c r="W19" s="208">
        <v>0</v>
      </c>
      <c r="X19" s="208">
        <v>0</v>
      </c>
      <c r="Y19" s="207">
        <f t="shared" ref="Y19" si="10">SUM(Z19:AC19)</f>
        <v>0</v>
      </c>
      <c r="Z19" s="208">
        <v>0</v>
      </c>
      <c r="AA19" s="208">
        <v>0</v>
      </c>
      <c r="AB19" s="208">
        <v>0</v>
      </c>
      <c r="AC19" s="208">
        <v>0</v>
      </c>
      <c r="AD19" s="207">
        <f t="shared" si="5"/>
        <v>20045</v>
      </c>
      <c r="AE19" s="66"/>
      <c r="AF19" s="66"/>
      <c r="AG19" s="66"/>
      <c r="AH19" s="66"/>
    </row>
    <row r="20" spans="1:34" ht="40.9" customHeight="1" outlineLevel="1" x14ac:dyDescent="0.2">
      <c r="A20" s="202" t="s">
        <v>6</v>
      </c>
      <c r="B20" s="294" t="s">
        <v>179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66"/>
      <c r="AF20" s="66"/>
      <c r="AG20" s="66"/>
      <c r="AH20" s="66"/>
    </row>
    <row r="21" spans="1:34" ht="97.5" customHeight="1" outlineLevel="1" x14ac:dyDescent="0.2">
      <c r="A21" s="203" t="s">
        <v>7</v>
      </c>
      <c r="B21" s="204" t="s">
        <v>77</v>
      </c>
      <c r="C21" s="205" t="s">
        <v>127</v>
      </c>
      <c r="D21" s="210" t="s">
        <v>188</v>
      </c>
      <c r="E21" s="207">
        <f t="shared" ref="E21:E29" si="11">SUM(F21:I21)</f>
        <v>5639</v>
      </c>
      <c r="F21" s="208">
        <v>5639</v>
      </c>
      <c r="G21" s="208">
        <v>0</v>
      </c>
      <c r="H21" s="208">
        <v>0</v>
      </c>
      <c r="I21" s="208">
        <v>0</v>
      </c>
      <c r="J21" s="207">
        <f>SUM(K21:N21)</f>
        <v>0</v>
      </c>
      <c r="K21" s="208">
        <v>0</v>
      </c>
      <c r="L21" s="208">
        <v>0</v>
      </c>
      <c r="M21" s="208">
        <v>0</v>
      </c>
      <c r="N21" s="208">
        <v>0</v>
      </c>
      <c r="O21" s="207">
        <f>SUM(P21:S21)</f>
        <v>92475</v>
      </c>
      <c r="P21" s="208">
        <v>92475</v>
      </c>
      <c r="Q21" s="208">
        <v>0</v>
      </c>
      <c r="R21" s="208">
        <v>0</v>
      </c>
      <c r="S21" s="208">
        <v>0</v>
      </c>
      <c r="T21" s="207">
        <f t="shared" ref="T21:T27" si="12">SUM(U21:X21)</f>
        <v>6100</v>
      </c>
      <c r="U21" s="208">
        <v>6100</v>
      </c>
      <c r="V21" s="208">
        <v>0</v>
      </c>
      <c r="W21" s="208">
        <v>0</v>
      </c>
      <c r="X21" s="208">
        <v>0</v>
      </c>
      <c r="Y21" s="207">
        <f t="shared" ref="Y21:Y27" si="13">SUM(Z21:AC21)</f>
        <v>6344</v>
      </c>
      <c r="Z21" s="208">
        <v>6344</v>
      </c>
      <c r="AA21" s="208">
        <v>0</v>
      </c>
      <c r="AB21" s="208">
        <v>0</v>
      </c>
      <c r="AC21" s="208">
        <v>0</v>
      </c>
      <c r="AD21" s="207">
        <f t="shared" ref="AD21:AD29" si="14">E21+J21+O21+T21+Y21</f>
        <v>110558</v>
      </c>
      <c r="AE21" s="66"/>
      <c r="AF21" s="66"/>
      <c r="AG21" s="66"/>
      <c r="AH21" s="66"/>
    </row>
    <row r="22" spans="1:34" ht="94.9" customHeight="1" outlineLevel="1" x14ac:dyDescent="0.2">
      <c r="A22" s="139" t="s">
        <v>8</v>
      </c>
      <c r="B22" s="204" t="s">
        <v>78</v>
      </c>
      <c r="C22" s="205" t="s">
        <v>128</v>
      </c>
      <c r="D22" s="210" t="s">
        <v>177</v>
      </c>
      <c r="E22" s="207">
        <f t="shared" si="11"/>
        <v>4234</v>
      </c>
      <c r="F22" s="208">
        <v>4234</v>
      </c>
      <c r="G22" s="208">
        <v>0</v>
      </c>
      <c r="H22" s="208">
        <v>0</v>
      </c>
      <c r="I22" s="208">
        <v>0</v>
      </c>
      <c r="J22" s="207">
        <f>K22</f>
        <v>4547</v>
      </c>
      <c r="K22" s="208">
        <v>4547</v>
      </c>
      <c r="L22" s="208">
        <v>0</v>
      </c>
      <c r="M22" s="208">
        <v>0</v>
      </c>
      <c r="N22" s="208">
        <v>0</v>
      </c>
      <c r="O22" s="207">
        <f t="shared" ref="O22:O27" si="15">SUM(P22:S22)</f>
        <v>6315</v>
      </c>
      <c r="P22" s="208">
        <v>6315</v>
      </c>
      <c r="Q22" s="208">
        <v>0</v>
      </c>
      <c r="R22" s="208">
        <v>0</v>
      </c>
      <c r="S22" s="208">
        <v>0</v>
      </c>
      <c r="T22" s="207">
        <f t="shared" si="12"/>
        <v>6568</v>
      </c>
      <c r="U22" s="208">
        <v>6568</v>
      </c>
      <c r="V22" s="208">
        <v>0</v>
      </c>
      <c r="W22" s="208">
        <v>0</v>
      </c>
      <c r="X22" s="208">
        <v>0</v>
      </c>
      <c r="Y22" s="207">
        <f t="shared" si="13"/>
        <v>6831</v>
      </c>
      <c r="Z22" s="208">
        <v>6831</v>
      </c>
      <c r="AA22" s="208">
        <v>0</v>
      </c>
      <c r="AB22" s="208">
        <v>0</v>
      </c>
      <c r="AC22" s="208">
        <v>0</v>
      </c>
      <c r="AD22" s="207">
        <f>E22+J22+O22+T22+Y22</f>
        <v>28495</v>
      </c>
      <c r="AE22" s="66"/>
      <c r="AF22" s="66"/>
      <c r="AG22" s="66"/>
      <c r="AH22" s="66"/>
    </row>
    <row r="23" spans="1:34" ht="105.75" customHeight="1" outlineLevel="1" x14ac:dyDescent="0.2">
      <c r="A23" s="139" t="s">
        <v>12</v>
      </c>
      <c r="B23" s="204" t="s">
        <v>190</v>
      </c>
      <c r="C23" s="205" t="s">
        <v>128</v>
      </c>
      <c r="D23" s="210" t="s">
        <v>189</v>
      </c>
      <c r="E23" s="207">
        <f t="shared" si="11"/>
        <v>0</v>
      </c>
      <c r="F23" s="208">
        <v>0</v>
      </c>
      <c r="G23" s="208">
        <v>0</v>
      </c>
      <c r="H23" s="208">
        <v>0</v>
      </c>
      <c r="I23" s="208">
        <v>0</v>
      </c>
      <c r="J23" s="207">
        <f>SUM(K23:N23)</f>
        <v>0</v>
      </c>
      <c r="K23" s="208">
        <v>0</v>
      </c>
      <c r="L23" s="208">
        <v>0</v>
      </c>
      <c r="M23" s="208">
        <v>0</v>
      </c>
      <c r="N23" s="208">
        <v>0</v>
      </c>
      <c r="O23" s="207">
        <f t="shared" si="15"/>
        <v>29155</v>
      </c>
      <c r="P23" s="208">
        <v>29155</v>
      </c>
      <c r="Q23" s="208">
        <v>0</v>
      </c>
      <c r="R23" s="208">
        <v>0</v>
      </c>
      <c r="S23" s="208">
        <v>0</v>
      </c>
      <c r="T23" s="207">
        <f t="shared" si="12"/>
        <v>30321</v>
      </c>
      <c r="U23" s="208">
        <v>30321</v>
      </c>
      <c r="V23" s="208">
        <v>0</v>
      </c>
      <c r="W23" s="208">
        <v>0</v>
      </c>
      <c r="X23" s="208">
        <v>0</v>
      </c>
      <c r="Y23" s="207">
        <f t="shared" si="13"/>
        <v>31534</v>
      </c>
      <c r="Z23" s="208">
        <v>31534</v>
      </c>
      <c r="AA23" s="208">
        <v>0</v>
      </c>
      <c r="AB23" s="208">
        <v>0</v>
      </c>
      <c r="AC23" s="208">
        <v>0</v>
      </c>
      <c r="AD23" s="207">
        <f t="shared" si="14"/>
        <v>91010</v>
      </c>
      <c r="AE23" s="66"/>
      <c r="AF23" s="66"/>
      <c r="AG23" s="66"/>
      <c r="AH23" s="66"/>
    </row>
    <row r="24" spans="1:34" ht="105" customHeight="1" outlineLevel="1" x14ac:dyDescent="0.2">
      <c r="A24" s="139" t="s">
        <v>104</v>
      </c>
      <c r="B24" s="204" t="s">
        <v>313</v>
      </c>
      <c r="C24" s="205" t="s">
        <v>128</v>
      </c>
      <c r="D24" s="210">
        <v>2028</v>
      </c>
      <c r="E24" s="207">
        <f t="shared" si="11"/>
        <v>0</v>
      </c>
      <c r="F24" s="208">
        <v>0</v>
      </c>
      <c r="G24" s="208">
        <v>0</v>
      </c>
      <c r="H24" s="208">
        <v>0</v>
      </c>
      <c r="I24" s="208">
        <v>0</v>
      </c>
      <c r="J24" s="207">
        <f t="shared" ref="J24:J25" si="16">SUM(K24:N24)</f>
        <v>0</v>
      </c>
      <c r="K24" s="208">
        <v>0</v>
      </c>
      <c r="L24" s="208">
        <v>0</v>
      </c>
      <c r="M24" s="208">
        <v>0</v>
      </c>
      <c r="N24" s="208">
        <v>0</v>
      </c>
      <c r="O24" s="207">
        <f t="shared" si="15"/>
        <v>3075</v>
      </c>
      <c r="P24" s="208">
        <v>3075</v>
      </c>
      <c r="Q24" s="208">
        <v>0</v>
      </c>
      <c r="R24" s="208">
        <v>0</v>
      </c>
      <c r="S24" s="208">
        <v>0</v>
      </c>
      <c r="T24" s="207">
        <f t="shared" si="12"/>
        <v>0</v>
      </c>
      <c r="U24" s="208">
        <v>0</v>
      </c>
      <c r="V24" s="208">
        <v>0</v>
      </c>
      <c r="W24" s="208">
        <v>0</v>
      </c>
      <c r="X24" s="208">
        <v>0</v>
      </c>
      <c r="Y24" s="207">
        <f t="shared" si="13"/>
        <v>0</v>
      </c>
      <c r="Z24" s="208">
        <v>0</v>
      </c>
      <c r="AA24" s="208">
        <v>0</v>
      </c>
      <c r="AB24" s="208">
        <v>0</v>
      </c>
      <c r="AC24" s="208">
        <v>0</v>
      </c>
      <c r="AD24" s="207">
        <f t="shared" si="14"/>
        <v>3075</v>
      </c>
      <c r="AE24" s="66"/>
      <c r="AF24" s="66"/>
      <c r="AG24" s="66"/>
      <c r="AH24" s="66"/>
    </row>
    <row r="25" spans="1:34" ht="105" customHeight="1" outlineLevel="1" x14ac:dyDescent="0.2">
      <c r="A25" s="139" t="s">
        <v>105</v>
      </c>
      <c r="B25" s="204" t="s">
        <v>314</v>
      </c>
      <c r="C25" s="205" t="s">
        <v>128</v>
      </c>
      <c r="D25" s="210">
        <v>2028</v>
      </c>
      <c r="E25" s="207">
        <f t="shared" si="11"/>
        <v>0</v>
      </c>
      <c r="F25" s="208">
        <v>0</v>
      </c>
      <c r="G25" s="208">
        <v>0</v>
      </c>
      <c r="H25" s="208">
        <v>0</v>
      </c>
      <c r="I25" s="208">
        <v>0</v>
      </c>
      <c r="J25" s="207">
        <f t="shared" si="16"/>
        <v>0</v>
      </c>
      <c r="K25" s="208">
        <v>0</v>
      </c>
      <c r="L25" s="208">
        <v>0</v>
      </c>
      <c r="M25" s="208">
        <v>0</v>
      </c>
      <c r="N25" s="208">
        <v>0</v>
      </c>
      <c r="O25" s="207">
        <f t="shared" si="15"/>
        <v>4388</v>
      </c>
      <c r="P25" s="208">
        <v>4388</v>
      </c>
      <c r="Q25" s="208">
        <v>0</v>
      </c>
      <c r="R25" s="208">
        <v>0</v>
      </c>
      <c r="S25" s="208">
        <v>0</v>
      </c>
      <c r="T25" s="207">
        <f t="shared" si="12"/>
        <v>0</v>
      </c>
      <c r="U25" s="208">
        <v>0</v>
      </c>
      <c r="V25" s="208">
        <v>0</v>
      </c>
      <c r="W25" s="208">
        <v>0</v>
      </c>
      <c r="X25" s="208">
        <v>0</v>
      </c>
      <c r="Y25" s="207">
        <f t="shared" si="13"/>
        <v>0</v>
      </c>
      <c r="Z25" s="208">
        <v>0</v>
      </c>
      <c r="AA25" s="208">
        <v>0</v>
      </c>
      <c r="AB25" s="208">
        <v>0</v>
      </c>
      <c r="AC25" s="208">
        <v>0</v>
      </c>
      <c r="AD25" s="207">
        <f t="shared" si="14"/>
        <v>4388</v>
      </c>
      <c r="AE25" s="66"/>
      <c r="AF25" s="66"/>
      <c r="AG25" s="66"/>
      <c r="AH25" s="66"/>
    </row>
    <row r="26" spans="1:34" ht="105" customHeight="1" outlineLevel="1" x14ac:dyDescent="0.2">
      <c r="A26" s="139" t="s">
        <v>306</v>
      </c>
      <c r="B26" s="204" t="s">
        <v>307</v>
      </c>
      <c r="C26" s="205" t="s">
        <v>22</v>
      </c>
      <c r="D26" s="210">
        <v>2028</v>
      </c>
      <c r="E26" s="207">
        <f t="shared" si="11"/>
        <v>0</v>
      </c>
      <c r="F26" s="208">
        <v>0</v>
      </c>
      <c r="G26" s="208">
        <v>0</v>
      </c>
      <c r="H26" s="208">
        <v>0</v>
      </c>
      <c r="I26" s="208">
        <v>0</v>
      </c>
      <c r="J26" s="207">
        <f>SUM(K26:N26)</f>
        <v>0</v>
      </c>
      <c r="K26" s="208">
        <v>0</v>
      </c>
      <c r="L26" s="208">
        <v>0</v>
      </c>
      <c r="M26" s="208">
        <v>0</v>
      </c>
      <c r="N26" s="208">
        <v>0</v>
      </c>
      <c r="O26" s="207">
        <f t="shared" si="15"/>
        <v>26119</v>
      </c>
      <c r="P26" s="208">
        <v>26119</v>
      </c>
      <c r="Q26" s="208">
        <v>0</v>
      </c>
      <c r="R26" s="208">
        <v>0</v>
      </c>
      <c r="S26" s="208">
        <v>0</v>
      </c>
      <c r="T26" s="207">
        <f t="shared" si="12"/>
        <v>0</v>
      </c>
      <c r="U26" s="208">
        <v>0</v>
      </c>
      <c r="V26" s="208">
        <v>0</v>
      </c>
      <c r="W26" s="208">
        <v>0</v>
      </c>
      <c r="X26" s="208">
        <v>0</v>
      </c>
      <c r="Y26" s="207">
        <f t="shared" si="13"/>
        <v>0</v>
      </c>
      <c r="Z26" s="208">
        <v>0</v>
      </c>
      <c r="AA26" s="208">
        <v>0</v>
      </c>
      <c r="AB26" s="208">
        <v>0</v>
      </c>
      <c r="AC26" s="208">
        <v>0</v>
      </c>
      <c r="AD26" s="207">
        <f t="shared" si="14"/>
        <v>26119</v>
      </c>
      <c r="AE26" s="66"/>
      <c r="AF26" s="66"/>
      <c r="AG26" s="66"/>
      <c r="AH26" s="66"/>
    </row>
    <row r="27" spans="1:34" ht="93" customHeight="1" outlineLevel="1" x14ac:dyDescent="0.2">
      <c r="A27" s="139" t="s">
        <v>309</v>
      </c>
      <c r="B27" s="204" t="s">
        <v>35</v>
      </c>
      <c r="C27" s="205" t="s">
        <v>22</v>
      </c>
      <c r="D27" s="210" t="s">
        <v>177</v>
      </c>
      <c r="E27" s="207">
        <f t="shared" si="11"/>
        <v>72095</v>
      </c>
      <c r="F27" s="208">
        <v>72095</v>
      </c>
      <c r="G27" s="208">
        <v>0</v>
      </c>
      <c r="H27" s="208">
        <v>0</v>
      </c>
      <c r="I27" s="208">
        <v>0</v>
      </c>
      <c r="J27" s="207">
        <f>SUM(K27:N27)</f>
        <v>74340</v>
      </c>
      <c r="K27" s="208">
        <v>74340</v>
      </c>
      <c r="L27" s="208">
        <v>0</v>
      </c>
      <c r="M27" s="208">
        <v>0</v>
      </c>
      <c r="N27" s="208">
        <v>0</v>
      </c>
      <c r="O27" s="207">
        <f t="shared" si="15"/>
        <v>77314</v>
      </c>
      <c r="P27" s="208">
        <v>77314</v>
      </c>
      <c r="Q27" s="208">
        <v>0</v>
      </c>
      <c r="R27" s="208">
        <v>0</v>
      </c>
      <c r="S27" s="208">
        <v>0</v>
      </c>
      <c r="T27" s="207">
        <f t="shared" si="12"/>
        <v>80407</v>
      </c>
      <c r="U27" s="208">
        <v>80407</v>
      </c>
      <c r="V27" s="208">
        <v>0</v>
      </c>
      <c r="W27" s="208">
        <v>0</v>
      </c>
      <c r="X27" s="208">
        <v>0</v>
      </c>
      <c r="Y27" s="207">
        <f t="shared" si="13"/>
        <v>83623</v>
      </c>
      <c r="Z27" s="208">
        <v>83623</v>
      </c>
      <c r="AA27" s="208">
        <v>0</v>
      </c>
      <c r="AB27" s="208">
        <v>0</v>
      </c>
      <c r="AC27" s="208">
        <v>0</v>
      </c>
      <c r="AD27" s="207">
        <f t="shared" si="14"/>
        <v>387779</v>
      </c>
      <c r="AE27" s="66"/>
      <c r="AF27" s="66"/>
      <c r="AG27" s="66"/>
      <c r="AH27" s="66"/>
    </row>
    <row r="28" spans="1:34" ht="93" customHeight="1" outlineLevel="1" x14ac:dyDescent="0.2">
      <c r="A28" s="139" t="s">
        <v>310</v>
      </c>
      <c r="B28" s="204" t="s">
        <v>338</v>
      </c>
      <c r="C28" s="205" t="s">
        <v>22</v>
      </c>
      <c r="D28" s="210">
        <v>2026</v>
      </c>
      <c r="E28" s="207">
        <f t="shared" si="11"/>
        <v>18686</v>
      </c>
      <c r="F28" s="208">
        <v>18686</v>
      </c>
      <c r="G28" s="208">
        <v>0</v>
      </c>
      <c r="H28" s="208">
        <v>0</v>
      </c>
      <c r="I28" s="208">
        <v>0</v>
      </c>
      <c r="J28" s="207">
        <f>SUM(K28:N28)</f>
        <v>0</v>
      </c>
      <c r="K28" s="208">
        <v>0</v>
      </c>
      <c r="L28" s="208">
        <v>0</v>
      </c>
      <c r="M28" s="208">
        <v>0</v>
      </c>
      <c r="N28" s="208">
        <v>0</v>
      </c>
      <c r="O28" s="207">
        <f>SUM(P28:S28)</f>
        <v>0</v>
      </c>
      <c r="P28" s="208">
        <v>0</v>
      </c>
      <c r="Q28" s="208">
        <v>0</v>
      </c>
      <c r="R28" s="208">
        <v>0</v>
      </c>
      <c r="S28" s="208">
        <v>0</v>
      </c>
      <c r="T28" s="207">
        <f>SUM(U28:X28)</f>
        <v>0</v>
      </c>
      <c r="U28" s="208">
        <v>0</v>
      </c>
      <c r="V28" s="208">
        <v>0</v>
      </c>
      <c r="W28" s="208">
        <v>0</v>
      </c>
      <c r="X28" s="208">
        <v>0</v>
      </c>
      <c r="Y28" s="207">
        <f>SUM(Z28:AC28)</f>
        <v>0</v>
      </c>
      <c r="Z28" s="208">
        <v>0</v>
      </c>
      <c r="AA28" s="208">
        <v>0</v>
      </c>
      <c r="AB28" s="208">
        <v>0</v>
      </c>
      <c r="AC28" s="208">
        <v>0</v>
      </c>
      <c r="AD28" s="207">
        <f t="shared" si="14"/>
        <v>18686</v>
      </c>
      <c r="AE28" s="66"/>
      <c r="AF28" s="66"/>
      <c r="AG28" s="66"/>
      <c r="AH28" s="66"/>
    </row>
    <row r="29" spans="1:34" ht="107.25" customHeight="1" outlineLevel="1" x14ac:dyDescent="0.2">
      <c r="A29" s="139" t="s">
        <v>337</v>
      </c>
      <c r="B29" s="204" t="s">
        <v>339</v>
      </c>
      <c r="C29" s="205" t="s">
        <v>22</v>
      </c>
      <c r="D29" s="210">
        <v>2026</v>
      </c>
      <c r="E29" s="207">
        <f t="shared" si="11"/>
        <v>437</v>
      </c>
      <c r="F29" s="208">
        <v>437</v>
      </c>
      <c r="G29" s="208">
        <v>0</v>
      </c>
      <c r="H29" s="208">
        <v>0</v>
      </c>
      <c r="I29" s="208">
        <v>0</v>
      </c>
      <c r="J29" s="207">
        <f>SUM(K29:N29)</f>
        <v>0</v>
      </c>
      <c r="K29" s="208">
        <v>0</v>
      </c>
      <c r="L29" s="208">
        <v>0</v>
      </c>
      <c r="M29" s="208">
        <v>0</v>
      </c>
      <c r="N29" s="208">
        <v>0</v>
      </c>
      <c r="O29" s="207">
        <f>SUM(P29:S29)</f>
        <v>0</v>
      </c>
      <c r="P29" s="208">
        <v>0</v>
      </c>
      <c r="Q29" s="208">
        <v>0</v>
      </c>
      <c r="R29" s="208">
        <v>0</v>
      </c>
      <c r="S29" s="208">
        <v>0</v>
      </c>
      <c r="T29" s="207">
        <f>SUM(U29:X29)</f>
        <v>0</v>
      </c>
      <c r="U29" s="208">
        <v>0</v>
      </c>
      <c r="V29" s="208">
        <v>0</v>
      </c>
      <c r="W29" s="208">
        <v>0</v>
      </c>
      <c r="X29" s="208">
        <v>0</v>
      </c>
      <c r="Y29" s="207">
        <f>SUM(Z29:AC29)</f>
        <v>0</v>
      </c>
      <c r="Z29" s="208">
        <v>0</v>
      </c>
      <c r="AA29" s="208">
        <v>0</v>
      </c>
      <c r="AB29" s="208">
        <v>0</v>
      </c>
      <c r="AC29" s="208">
        <v>0</v>
      </c>
      <c r="AD29" s="207">
        <f t="shared" si="14"/>
        <v>437</v>
      </c>
      <c r="AE29" s="66"/>
      <c r="AF29" s="66"/>
      <c r="AG29" s="66"/>
      <c r="AH29" s="66"/>
    </row>
    <row r="30" spans="1:34" ht="46.9" customHeight="1" outlineLevel="1" x14ac:dyDescent="0.2">
      <c r="A30" s="202" t="s">
        <v>11</v>
      </c>
      <c r="B30" s="294" t="s">
        <v>180</v>
      </c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66"/>
      <c r="AF30" s="66"/>
      <c r="AG30" s="66"/>
      <c r="AH30" s="66"/>
    </row>
    <row r="31" spans="1:34" ht="99" customHeight="1" outlineLevel="1" x14ac:dyDescent="0.2">
      <c r="A31" s="139" t="s">
        <v>60</v>
      </c>
      <c r="B31" s="211" t="s">
        <v>340</v>
      </c>
      <c r="C31" s="153" t="s">
        <v>128</v>
      </c>
      <c r="D31" s="212" t="s">
        <v>177</v>
      </c>
      <c r="E31" s="213">
        <f>SUM(F31:I31)</f>
        <v>92457</v>
      </c>
      <c r="F31" s="214">
        <v>92457</v>
      </c>
      <c r="G31" s="214">
        <v>0</v>
      </c>
      <c r="H31" s="214">
        <v>0</v>
      </c>
      <c r="I31" s="214">
        <v>0</v>
      </c>
      <c r="J31" s="215">
        <f>SUM(K31:N31)</f>
        <v>93423</v>
      </c>
      <c r="K31" s="214">
        <v>93423</v>
      </c>
      <c r="L31" s="214">
        <v>0</v>
      </c>
      <c r="M31" s="214">
        <v>0</v>
      </c>
      <c r="N31" s="214">
        <v>0</v>
      </c>
      <c r="O31" s="215">
        <f>SUM(P31:S31)</f>
        <v>95574</v>
      </c>
      <c r="P31" s="214">
        <f>89030+6544</f>
        <v>95574</v>
      </c>
      <c r="Q31" s="214">
        <v>0</v>
      </c>
      <c r="R31" s="214">
        <v>0</v>
      </c>
      <c r="S31" s="214">
        <v>0</v>
      </c>
      <c r="T31" s="215">
        <f>SUM(U31:X31)</f>
        <v>99397</v>
      </c>
      <c r="U31" s="214">
        <f>92591+6806</f>
        <v>99397</v>
      </c>
      <c r="V31" s="214">
        <v>0</v>
      </c>
      <c r="W31" s="214">
        <v>0</v>
      </c>
      <c r="X31" s="214">
        <v>0</v>
      </c>
      <c r="Y31" s="215">
        <f>SUM(Z31:AC31)</f>
        <v>103373</v>
      </c>
      <c r="Z31" s="214">
        <f>96295+7078</f>
        <v>103373</v>
      </c>
      <c r="AA31" s="214">
        <v>0</v>
      </c>
      <c r="AB31" s="214">
        <v>0</v>
      </c>
      <c r="AC31" s="214">
        <v>0</v>
      </c>
      <c r="AD31" s="215">
        <f>E31+J31+O31+T31+Y31</f>
        <v>484224</v>
      </c>
      <c r="AE31" s="66"/>
      <c r="AF31" s="66"/>
      <c r="AG31" s="66"/>
      <c r="AH31" s="66"/>
    </row>
    <row r="32" spans="1:34" ht="49.5" customHeight="1" outlineLevel="1" x14ac:dyDescent="0.2">
      <c r="A32" s="202" t="s">
        <v>136</v>
      </c>
      <c r="B32" s="294" t="s">
        <v>145</v>
      </c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66"/>
      <c r="AF32" s="66"/>
      <c r="AG32" s="66"/>
      <c r="AH32" s="66"/>
    </row>
    <row r="33" spans="1:34" ht="264" customHeight="1" outlineLevel="1" x14ac:dyDescent="0.2">
      <c r="A33" s="216" t="s">
        <v>137</v>
      </c>
      <c r="B33" s="211" t="s">
        <v>159</v>
      </c>
      <c r="C33" s="153" t="s">
        <v>143</v>
      </c>
      <c r="D33" s="217" t="s">
        <v>177</v>
      </c>
      <c r="E33" s="214" t="s">
        <v>46</v>
      </c>
      <c r="F33" s="214" t="s">
        <v>46</v>
      </c>
      <c r="G33" s="214" t="s">
        <v>46</v>
      </c>
      <c r="H33" s="214" t="s">
        <v>46</v>
      </c>
      <c r="I33" s="214" t="s">
        <v>46</v>
      </c>
      <c r="J33" s="214" t="s">
        <v>46</v>
      </c>
      <c r="K33" s="214" t="s">
        <v>46</v>
      </c>
      <c r="L33" s="214" t="s">
        <v>46</v>
      </c>
      <c r="M33" s="214" t="s">
        <v>46</v>
      </c>
      <c r="N33" s="214" t="s">
        <v>46</v>
      </c>
      <c r="O33" s="214" t="s">
        <v>46</v>
      </c>
      <c r="P33" s="214" t="s">
        <v>46</v>
      </c>
      <c r="Q33" s="214" t="s">
        <v>46</v>
      </c>
      <c r="R33" s="214" t="s">
        <v>46</v>
      </c>
      <c r="S33" s="214" t="s">
        <v>46</v>
      </c>
      <c r="T33" s="215" t="s">
        <v>46</v>
      </c>
      <c r="U33" s="215" t="s">
        <v>46</v>
      </c>
      <c r="V33" s="215" t="s">
        <v>46</v>
      </c>
      <c r="W33" s="215" t="s">
        <v>46</v>
      </c>
      <c r="X33" s="215" t="s">
        <v>46</v>
      </c>
      <c r="Y33" s="215" t="s">
        <v>46</v>
      </c>
      <c r="Z33" s="215" t="s">
        <v>46</v>
      </c>
      <c r="AA33" s="215" t="s">
        <v>46</v>
      </c>
      <c r="AB33" s="215" t="s">
        <v>46</v>
      </c>
      <c r="AC33" s="215" t="s">
        <v>46</v>
      </c>
      <c r="AD33" s="215" t="s">
        <v>46</v>
      </c>
      <c r="AE33" s="66"/>
      <c r="AF33" s="66"/>
      <c r="AG33" s="66"/>
      <c r="AH33" s="66"/>
    </row>
    <row r="34" spans="1:34" ht="132.75" customHeight="1" outlineLevel="1" x14ac:dyDescent="0.2">
      <c r="A34" s="216" t="s">
        <v>138</v>
      </c>
      <c r="B34" s="211" t="s">
        <v>144</v>
      </c>
      <c r="C34" s="153" t="s">
        <v>143</v>
      </c>
      <c r="D34" s="217" t="s">
        <v>177</v>
      </c>
      <c r="E34" s="214" t="s">
        <v>46</v>
      </c>
      <c r="F34" s="214" t="s">
        <v>46</v>
      </c>
      <c r="G34" s="214" t="s">
        <v>46</v>
      </c>
      <c r="H34" s="214" t="s">
        <v>46</v>
      </c>
      <c r="I34" s="214" t="s">
        <v>46</v>
      </c>
      <c r="J34" s="214" t="s">
        <v>46</v>
      </c>
      <c r="K34" s="214" t="s">
        <v>46</v>
      </c>
      <c r="L34" s="214" t="s">
        <v>46</v>
      </c>
      <c r="M34" s="214" t="s">
        <v>46</v>
      </c>
      <c r="N34" s="214" t="s">
        <v>46</v>
      </c>
      <c r="O34" s="214" t="s">
        <v>46</v>
      </c>
      <c r="P34" s="214" t="s">
        <v>46</v>
      </c>
      <c r="Q34" s="214" t="s">
        <v>46</v>
      </c>
      <c r="R34" s="214" t="s">
        <v>46</v>
      </c>
      <c r="S34" s="214" t="s">
        <v>46</v>
      </c>
      <c r="T34" s="215" t="s">
        <v>46</v>
      </c>
      <c r="U34" s="215" t="s">
        <v>46</v>
      </c>
      <c r="V34" s="215" t="s">
        <v>46</v>
      </c>
      <c r="W34" s="215" t="s">
        <v>46</v>
      </c>
      <c r="X34" s="215" t="s">
        <v>46</v>
      </c>
      <c r="Y34" s="215" t="s">
        <v>46</v>
      </c>
      <c r="Z34" s="215" t="s">
        <v>46</v>
      </c>
      <c r="AA34" s="215" t="s">
        <v>46</v>
      </c>
      <c r="AB34" s="215" t="s">
        <v>46</v>
      </c>
      <c r="AC34" s="215" t="s">
        <v>46</v>
      </c>
      <c r="AD34" s="215" t="s">
        <v>46</v>
      </c>
      <c r="AE34" s="66"/>
      <c r="AF34" s="66"/>
      <c r="AG34" s="66"/>
      <c r="AH34" s="66"/>
    </row>
    <row r="35" spans="1:34" ht="120" customHeight="1" outlineLevel="1" x14ac:dyDescent="0.2">
      <c r="A35" s="216" t="s">
        <v>139</v>
      </c>
      <c r="B35" s="211" t="s">
        <v>186</v>
      </c>
      <c r="C35" s="153" t="s">
        <v>143</v>
      </c>
      <c r="D35" s="217" t="s">
        <v>177</v>
      </c>
      <c r="E35" s="214" t="s">
        <v>46</v>
      </c>
      <c r="F35" s="214" t="s">
        <v>46</v>
      </c>
      <c r="G35" s="214" t="s">
        <v>46</v>
      </c>
      <c r="H35" s="214" t="s">
        <v>46</v>
      </c>
      <c r="I35" s="214" t="s">
        <v>46</v>
      </c>
      <c r="J35" s="214" t="s">
        <v>46</v>
      </c>
      <c r="K35" s="214" t="s">
        <v>46</v>
      </c>
      <c r="L35" s="214" t="s">
        <v>46</v>
      </c>
      <c r="M35" s="214" t="s">
        <v>46</v>
      </c>
      <c r="N35" s="214" t="s">
        <v>46</v>
      </c>
      <c r="O35" s="214" t="s">
        <v>46</v>
      </c>
      <c r="P35" s="214" t="s">
        <v>46</v>
      </c>
      <c r="Q35" s="214" t="s">
        <v>46</v>
      </c>
      <c r="R35" s="214" t="s">
        <v>46</v>
      </c>
      <c r="S35" s="214" t="s">
        <v>46</v>
      </c>
      <c r="T35" s="215" t="s">
        <v>46</v>
      </c>
      <c r="U35" s="215" t="s">
        <v>46</v>
      </c>
      <c r="V35" s="215" t="s">
        <v>46</v>
      </c>
      <c r="W35" s="215" t="s">
        <v>46</v>
      </c>
      <c r="X35" s="215" t="s">
        <v>46</v>
      </c>
      <c r="Y35" s="215" t="s">
        <v>46</v>
      </c>
      <c r="Z35" s="215" t="s">
        <v>46</v>
      </c>
      <c r="AA35" s="215" t="s">
        <v>46</v>
      </c>
      <c r="AB35" s="215" t="s">
        <v>46</v>
      </c>
      <c r="AC35" s="215" t="s">
        <v>46</v>
      </c>
      <c r="AD35" s="215" t="s">
        <v>46</v>
      </c>
      <c r="AE35" s="66"/>
      <c r="AF35" s="66"/>
      <c r="AG35" s="66"/>
      <c r="AH35" s="66"/>
    </row>
    <row r="36" spans="1:34" ht="76.5" customHeight="1" outlineLevel="1" x14ac:dyDescent="0.2">
      <c r="A36" s="216" t="s">
        <v>140</v>
      </c>
      <c r="B36" s="211" t="s">
        <v>187</v>
      </c>
      <c r="C36" s="153" t="s">
        <v>143</v>
      </c>
      <c r="D36" s="217" t="s">
        <v>177</v>
      </c>
      <c r="E36" s="214" t="s">
        <v>46</v>
      </c>
      <c r="F36" s="214" t="s">
        <v>46</v>
      </c>
      <c r="G36" s="214" t="s">
        <v>46</v>
      </c>
      <c r="H36" s="214" t="s">
        <v>46</v>
      </c>
      <c r="I36" s="214" t="s">
        <v>46</v>
      </c>
      <c r="J36" s="214" t="s">
        <v>46</v>
      </c>
      <c r="K36" s="214" t="s">
        <v>46</v>
      </c>
      <c r="L36" s="214" t="s">
        <v>46</v>
      </c>
      <c r="M36" s="214" t="s">
        <v>46</v>
      </c>
      <c r="N36" s="214" t="s">
        <v>46</v>
      </c>
      <c r="O36" s="214" t="s">
        <v>46</v>
      </c>
      <c r="P36" s="214" t="s">
        <v>46</v>
      </c>
      <c r="Q36" s="214" t="s">
        <v>46</v>
      </c>
      <c r="R36" s="214" t="s">
        <v>46</v>
      </c>
      <c r="S36" s="214" t="s">
        <v>46</v>
      </c>
      <c r="T36" s="215" t="s">
        <v>46</v>
      </c>
      <c r="U36" s="215" t="s">
        <v>46</v>
      </c>
      <c r="V36" s="215" t="s">
        <v>46</v>
      </c>
      <c r="W36" s="215" t="s">
        <v>46</v>
      </c>
      <c r="X36" s="215" t="s">
        <v>46</v>
      </c>
      <c r="Y36" s="215" t="s">
        <v>46</v>
      </c>
      <c r="Z36" s="215" t="s">
        <v>46</v>
      </c>
      <c r="AA36" s="215" t="s">
        <v>46</v>
      </c>
      <c r="AB36" s="215" t="s">
        <v>46</v>
      </c>
      <c r="AC36" s="215" t="s">
        <v>46</v>
      </c>
      <c r="AD36" s="215" t="s">
        <v>46</v>
      </c>
      <c r="AE36" s="66"/>
      <c r="AF36" s="66"/>
      <c r="AG36" s="66"/>
      <c r="AH36" s="66"/>
    </row>
    <row r="37" spans="1:34" ht="74.25" customHeight="1" outlineLevel="1" x14ac:dyDescent="0.2">
      <c r="A37" s="216" t="s">
        <v>141</v>
      </c>
      <c r="B37" s="211" t="s">
        <v>149</v>
      </c>
      <c r="C37" s="153" t="s">
        <v>143</v>
      </c>
      <c r="D37" s="217" t="s">
        <v>177</v>
      </c>
      <c r="E37" s="214" t="s">
        <v>46</v>
      </c>
      <c r="F37" s="214" t="s">
        <v>46</v>
      </c>
      <c r="G37" s="214" t="s">
        <v>46</v>
      </c>
      <c r="H37" s="214" t="s">
        <v>46</v>
      </c>
      <c r="I37" s="214" t="s">
        <v>46</v>
      </c>
      <c r="J37" s="214" t="s">
        <v>46</v>
      </c>
      <c r="K37" s="214" t="s">
        <v>46</v>
      </c>
      <c r="L37" s="214" t="s">
        <v>46</v>
      </c>
      <c r="M37" s="214" t="s">
        <v>46</v>
      </c>
      <c r="N37" s="214" t="s">
        <v>46</v>
      </c>
      <c r="O37" s="214" t="s">
        <v>46</v>
      </c>
      <c r="P37" s="214" t="s">
        <v>46</v>
      </c>
      <c r="Q37" s="214" t="s">
        <v>46</v>
      </c>
      <c r="R37" s="214" t="s">
        <v>46</v>
      </c>
      <c r="S37" s="214" t="s">
        <v>46</v>
      </c>
      <c r="T37" s="215" t="s">
        <v>46</v>
      </c>
      <c r="U37" s="215" t="s">
        <v>46</v>
      </c>
      <c r="V37" s="215" t="s">
        <v>46</v>
      </c>
      <c r="W37" s="215" t="s">
        <v>46</v>
      </c>
      <c r="X37" s="215" t="s">
        <v>46</v>
      </c>
      <c r="Y37" s="215" t="s">
        <v>46</v>
      </c>
      <c r="Z37" s="215" t="s">
        <v>46</v>
      </c>
      <c r="AA37" s="215" t="s">
        <v>46</v>
      </c>
      <c r="AB37" s="215" t="s">
        <v>46</v>
      </c>
      <c r="AC37" s="215" t="s">
        <v>46</v>
      </c>
      <c r="AD37" s="215" t="s">
        <v>46</v>
      </c>
      <c r="AE37" s="66"/>
      <c r="AF37" s="66"/>
      <c r="AG37" s="66"/>
      <c r="AH37" s="66"/>
    </row>
    <row r="38" spans="1:34" ht="112.5" customHeight="1" outlineLevel="1" x14ac:dyDescent="0.2">
      <c r="A38" s="216" t="s">
        <v>142</v>
      </c>
      <c r="B38" s="115" t="s">
        <v>153</v>
      </c>
      <c r="C38" s="198" t="s">
        <v>181</v>
      </c>
      <c r="D38" s="217" t="s">
        <v>177</v>
      </c>
      <c r="E38" s="214" t="s">
        <v>46</v>
      </c>
      <c r="F38" s="214" t="s">
        <v>46</v>
      </c>
      <c r="G38" s="214" t="s">
        <v>46</v>
      </c>
      <c r="H38" s="214" t="s">
        <v>46</v>
      </c>
      <c r="I38" s="214" t="s">
        <v>46</v>
      </c>
      <c r="J38" s="214" t="s">
        <v>46</v>
      </c>
      <c r="K38" s="214" t="s">
        <v>46</v>
      </c>
      <c r="L38" s="214" t="s">
        <v>46</v>
      </c>
      <c r="M38" s="214" t="s">
        <v>46</v>
      </c>
      <c r="N38" s="214" t="s">
        <v>46</v>
      </c>
      <c r="O38" s="214" t="s">
        <v>46</v>
      </c>
      <c r="P38" s="214" t="s">
        <v>46</v>
      </c>
      <c r="Q38" s="214" t="s">
        <v>46</v>
      </c>
      <c r="R38" s="214" t="s">
        <v>46</v>
      </c>
      <c r="S38" s="214" t="s">
        <v>46</v>
      </c>
      <c r="T38" s="215" t="s">
        <v>46</v>
      </c>
      <c r="U38" s="215" t="s">
        <v>46</v>
      </c>
      <c r="V38" s="215" t="s">
        <v>46</v>
      </c>
      <c r="W38" s="215" t="s">
        <v>46</v>
      </c>
      <c r="X38" s="215" t="s">
        <v>46</v>
      </c>
      <c r="Y38" s="215" t="s">
        <v>46</v>
      </c>
      <c r="Z38" s="215" t="s">
        <v>46</v>
      </c>
      <c r="AA38" s="215" t="s">
        <v>46</v>
      </c>
      <c r="AB38" s="215" t="s">
        <v>46</v>
      </c>
      <c r="AC38" s="215" t="s">
        <v>46</v>
      </c>
      <c r="AD38" s="215" t="s">
        <v>46</v>
      </c>
      <c r="AE38" s="66"/>
      <c r="AF38" s="66"/>
      <c r="AG38" s="66"/>
      <c r="AH38" s="66"/>
    </row>
    <row r="39" spans="1:34" ht="114.75" customHeight="1" outlineLevel="1" x14ac:dyDescent="0.2">
      <c r="A39" s="216" t="s">
        <v>151</v>
      </c>
      <c r="B39" s="115" t="s">
        <v>163</v>
      </c>
      <c r="C39" s="153" t="s">
        <v>323</v>
      </c>
      <c r="D39" s="217" t="s">
        <v>177</v>
      </c>
      <c r="E39" s="214" t="s">
        <v>46</v>
      </c>
      <c r="F39" s="214" t="s">
        <v>46</v>
      </c>
      <c r="G39" s="214" t="s">
        <v>46</v>
      </c>
      <c r="H39" s="214" t="s">
        <v>46</v>
      </c>
      <c r="I39" s="214" t="s">
        <v>46</v>
      </c>
      <c r="J39" s="214" t="s">
        <v>46</v>
      </c>
      <c r="K39" s="214" t="s">
        <v>46</v>
      </c>
      <c r="L39" s="214" t="s">
        <v>46</v>
      </c>
      <c r="M39" s="214" t="s">
        <v>46</v>
      </c>
      <c r="N39" s="214" t="s">
        <v>46</v>
      </c>
      <c r="O39" s="214" t="s">
        <v>46</v>
      </c>
      <c r="P39" s="214" t="s">
        <v>46</v>
      </c>
      <c r="Q39" s="214" t="s">
        <v>46</v>
      </c>
      <c r="R39" s="214" t="s">
        <v>46</v>
      </c>
      <c r="S39" s="214" t="s">
        <v>46</v>
      </c>
      <c r="T39" s="214" t="s">
        <v>46</v>
      </c>
      <c r="U39" s="214" t="s">
        <v>46</v>
      </c>
      <c r="V39" s="214" t="s">
        <v>46</v>
      </c>
      <c r="W39" s="214" t="s">
        <v>46</v>
      </c>
      <c r="X39" s="214" t="s">
        <v>46</v>
      </c>
      <c r="Y39" s="214" t="s">
        <v>46</v>
      </c>
      <c r="Z39" s="214" t="s">
        <v>46</v>
      </c>
      <c r="AA39" s="214" t="s">
        <v>46</v>
      </c>
      <c r="AB39" s="214" t="s">
        <v>46</v>
      </c>
      <c r="AC39" s="214" t="s">
        <v>46</v>
      </c>
      <c r="AD39" s="215" t="s">
        <v>46</v>
      </c>
      <c r="AE39" s="66"/>
      <c r="AF39" s="66"/>
      <c r="AG39" s="66"/>
      <c r="AH39" s="66"/>
    </row>
    <row r="40" spans="1:34" ht="50.25" customHeight="1" outlineLevel="1" x14ac:dyDescent="0.2">
      <c r="A40" s="297" t="s">
        <v>182</v>
      </c>
      <c r="B40" s="298"/>
      <c r="C40" s="299"/>
      <c r="D40" s="218"/>
      <c r="E40" s="219">
        <f>SUM(F40:I40)</f>
        <v>232636</v>
      </c>
      <c r="F40" s="71">
        <f>SUM(F13:F31)</f>
        <v>232636</v>
      </c>
      <c r="G40" s="71">
        <f>SUM(G13:G31)</f>
        <v>0</v>
      </c>
      <c r="H40" s="71">
        <f>SUM(H13:H31)</f>
        <v>0</v>
      </c>
      <c r="I40" s="71">
        <f>SUM(I13:I31)</f>
        <v>0</v>
      </c>
      <c r="J40" s="70">
        <f>SUM(K40:N40)</f>
        <v>195061</v>
      </c>
      <c r="K40" s="71">
        <f>SUM(K13:K31)</f>
        <v>195061</v>
      </c>
      <c r="L40" s="71">
        <f>SUM(L13:L31)</f>
        <v>0</v>
      </c>
      <c r="M40" s="71">
        <f>SUM(M13:M31)</f>
        <v>0</v>
      </c>
      <c r="N40" s="71">
        <f>SUM(N13:N31)</f>
        <v>0</v>
      </c>
      <c r="O40" s="70">
        <f>SUM(P40:S40)</f>
        <v>513198</v>
      </c>
      <c r="P40" s="71">
        <f>SUM(P13:P31)</f>
        <v>513198</v>
      </c>
      <c r="Q40" s="71">
        <f>SUM(Q13:Q31)</f>
        <v>0</v>
      </c>
      <c r="R40" s="71">
        <f>SUM(R13:R31)</f>
        <v>0</v>
      </c>
      <c r="S40" s="71">
        <f>SUM(S13:S31)</f>
        <v>0</v>
      </c>
      <c r="T40" s="70">
        <f t="shared" ref="T40" si="17">SUM(U40:X40)</f>
        <v>236847</v>
      </c>
      <c r="U40" s="71">
        <f>SUM(U13:U31)</f>
        <v>236847</v>
      </c>
      <c r="V40" s="71">
        <v>0</v>
      </c>
      <c r="W40" s="71">
        <v>0</v>
      </c>
      <c r="X40" s="71">
        <v>0</v>
      </c>
      <c r="Y40" s="70">
        <f>SUM(Z40:AC40)</f>
        <v>246373</v>
      </c>
      <c r="Z40" s="71">
        <f>SUM(Z13:Z31)</f>
        <v>246373</v>
      </c>
      <c r="AA40" s="71">
        <v>0</v>
      </c>
      <c r="AB40" s="71">
        <v>0</v>
      </c>
      <c r="AC40" s="71">
        <v>0</v>
      </c>
      <c r="AD40" s="70">
        <f>E40+J40+O40+T40+Y40</f>
        <v>1424115</v>
      </c>
      <c r="AE40" s="71">
        <f>F40+K40+P40+U40+Z40</f>
        <v>1424115</v>
      </c>
      <c r="AF40" s="71">
        <f>G40+L40+Q40+V40+AA40</f>
        <v>0</v>
      </c>
      <c r="AG40" s="71">
        <f>H40+M40+R40+W40+AB40</f>
        <v>0</v>
      </c>
      <c r="AH40" s="71">
        <f>I40+N40+S40+X40+AC40</f>
        <v>0</v>
      </c>
    </row>
    <row r="41" spans="1:34" s="6" customFormat="1" ht="55.15" customHeight="1" x14ac:dyDescent="0.2">
      <c r="A41" s="196" t="s">
        <v>99</v>
      </c>
      <c r="B41" s="291" t="s">
        <v>351</v>
      </c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303"/>
      <c r="AE41" s="141"/>
      <c r="AF41" s="141"/>
      <c r="AG41" s="141"/>
      <c r="AH41" s="141"/>
    </row>
    <row r="42" spans="1:34" ht="42" customHeight="1" x14ac:dyDescent="0.2">
      <c r="A42" s="296" t="s">
        <v>217</v>
      </c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66"/>
      <c r="AF42" s="66"/>
      <c r="AG42" s="66"/>
      <c r="AH42" s="66"/>
    </row>
    <row r="43" spans="1:34" s="10" customFormat="1" ht="43.15" customHeight="1" outlineLevel="1" x14ac:dyDescent="0.2">
      <c r="A43" s="304" t="s">
        <v>352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66"/>
      <c r="AF43" s="66"/>
      <c r="AG43" s="66"/>
      <c r="AH43" s="66"/>
    </row>
    <row r="44" spans="1:34" s="10" customFormat="1" ht="54" customHeight="1" outlineLevel="1" x14ac:dyDescent="0.2">
      <c r="A44" s="196" t="s">
        <v>2</v>
      </c>
      <c r="B44" s="300" t="s">
        <v>353</v>
      </c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2"/>
      <c r="AE44" s="66"/>
      <c r="AF44" s="66"/>
      <c r="AG44" s="66"/>
      <c r="AH44" s="66"/>
    </row>
    <row r="45" spans="1:34" s="10" customFormat="1" ht="122.25" customHeight="1" outlineLevel="1" x14ac:dyDescent="0.2">
      <c r="A45" s="139" t="s">
        <v>5</v>
      </c>
      <c r="B45" s="211" t="s">
        <v>247</v>
      </c>
      <c r="C45" s="153" t="s">
        <v>24</v>
      </c>
      <c r="D45" s="220" t="s">
        <v>208</v>
      </c>
      <c r="E45" s="221">
        <f>SUM(F45:I45)</f>
        <v>9879</v>
      </c>
      <c r="F45" s="222">
        <f>'5. Перечень МРАД '!G9</f>
        <v>9879</v>
      </c>
      <c r="G45" s="222">
        <f>'5. Перечень МРАД '!H9</f>
        <v>0</v>
      </c>
      <c r="H45" s="223">
        <v>0</v>
      </c>
      <c r="I45" s="223">
        <v>0</v>
      </c>
      <c r="J45" s="221">
        <f>SUM(K45:N45)</f>
        <v>0</v>
      </c>
      <c r="K45" s="222">
        <f>'5. Перечень МРАД '!J9</f>
        <v>0</v>
      </c>
      <c r="L45" s="222">
        <f>'5. Перечень МРАД '!K9</f>
        <v>0</v>
      </c>
      <c r="M45" s="223">
        <v>0</v>
      </c>
      <c r="N45" s="223">
        <v>0</v>
      </c>
      <c r="O45" s="221">
        <f>SUM(P45:S45)</f>
        <v>14620</v>
      </c>
      <c r="P45" s="222">
        <f>'5. Перечень МРАД '!M9</f>
        <v>14620</v>
      </c>
      <c r="Q45" s="222">
        <f>'5. Перечень МРАД '!N9</f>
        <v>0</v>
      </c>
      <c r="R45" s="223">
        <v>0</v>
      </c>
      <c r="S45" s="223">
        <v>0</v>
      </c>
      <c r="T45" s="221">
        <f>SUM(U45:X45)</f>
        <v>0</v>
      </c>
      <c r="U45" s="222">
        <f>'5. Перечень МРАД '!P9</f>
        <v>0</v>
      </c>
      <c r="V45" s="222">
        <f>'5. Перечень МРАД '!Q9</f>
        <v>0</v>
      </c>
      <c r="W45" s="223">
        <v>0</v>
      </c>
      <c r="X45" s="223">
        <v>0</v>
      </c>
      <c r="Y45" s="221">
        <f>SUM(Z45:AC45)</f>
        <v>0</v>
      </c>
      <c r="Z45" s="222">
        <f>'5. Перечень МРАД '!S9</f>
        <v>0</v>
      </c>
      <c r="AA45" s="222">
        <f>'5. Перечень МРАД '!T9</f>
        <v>0</v>
      </c>
      <c r="AB45" s="223">
        <v>0</v>
      </c>
      <c r="AC45" s="223">
        <v>0</v>
      </c>
      <c r="AD45" s="215">
        <f>E45+J45+O45+T45+Y45</f>
        <v>24499</v>
      </c>
      <c r="AE45" s="66"/>
      <c r="AF45" s="66"/>
      <c r="AG45" s="66"/>
      <c r="AH45" s="66"/>
    </row>
    <row r="46" spans="1:34" ht="109.5" customHeight="1" outlineLevel="1" x14ac:dyDescent="0.2">
      <c r="A46" s="139" t="s">
        <v>16</v>
      </c>
      <c r="B46" s="211" t="s">
        <v>246</v>
      </c>
      <c r="C46" s="153" t="s">
        <v>24</v>
      </c>
      <c r="D46" s="220">
        <v>2026</v>
      </c>
      <c r="E46" s="221">
        <f>SUM(F46:I46)</f>
        <v>3406</v>
      </c>
      <c r="F46" s="224">
        <f>'5. Перечень МРАД '!G14</f>
        <v>3406</v>
      </c>
      <c r="G46" s="224">
        <f>'5. Перечень МРАД '!H14</f>
        <v>0</v>
      </c>
      <c r="H46" s="224">
        <v>0</v>
      </c>
      <c r="I46" s="222">
        <v>0</v>
      </c>
      <c r="J46" s="221">
        <f>SUM(K46:N46)</f>
        <v>0</v>
      </c>
      <c r="K46" s="224">
        <f>'5. Перечень МРАД '!J14</f>
        <v>0</v>
      </c>
      <c r="L46" s="224">
        <f>'5. Перечень МРАД '!K14</f>
        <v>0</v>
      </c>
      <c r="M46" s="224">
        <v>0</v>
      </c>
      <c r="N46" s="222">
        <v>0</v>
      </c>
      <c r="O46" s="221">
        <f>SUM(P46:S46)</f>
        <v>0</v>
      </c>
      <c r="P46" s="224">
        <f>'5. Перечень МРАД '!M14</f>
        <v>0</v>
      </c>
      <c r="Q46" s="224">
        <f>'5. Перечень МРАД '!N14</f>
        <v>0</v>
      </c>
      <c r="R46" s="224">
        <v>0</v>
      </c>
      <c r="S46" s="222">
        <v>0</v>
      </c>
      <c r="T46" s="221">
        <f>SUM(U46:X46)</f>
        <v>0</v>
      </c>
      <c r="U46" s="214">
        <f>'5. Перечень МРАД '!P14</f>
        <v>0</v>
      </c>
      <c r="V46" s="214">
        <f>'5. Перечень МРАД '!Q14</f>
        <v>0</v>
      </c>
      <c r="W46" s="214">
        <v>0</v>
      </c>
      <c r="X46" s="214">
        <v>0</v>
      </c>
      <c r="Y46" s="221">
        <f>SUM(Z46:AC46)</f>
        <v>0</v>
      </c>
      <c r="Z46" s="214">
        <f>'5. Перечень МРАД '!S14</f>
        <v>0</v>
      </c>
      <c r="AA46" s="214">
        <f>'5. Перечень МРАД '!T14</f>
        <v>0</v>
      </c>
      <c r="AB46" s="214">
        <v>0</v>
      </c>
      <c r="AC46" s="214">
        <v>0</v>
      </c>
      <c r="AD46" s="215">
        <f>E46+J46+O46+T46+Y46</f>
        <v>3406</v>
      </c>
      <c r="AE46" s="66"/>
      <c r="AF46" s="66"/>
      <c r="AG46" s="66"/>
      <c r="AH46" s="66"/>
    </row>
    <row r="47" spans="1:34" ht="109.5" customHeight="1" outlineLevel="1" x14ac:dyDescent="0.2">
      <c r="A47" s="146" t="s">
        <v>316</v>
      </c>
      <c r="B47" s="103" t="s">
        <v>324</v>
      </c>
      <c r="C47" s="153" t="s">
        <v>24</v>
      </c>
      <c r="D47" s="220">
        <v>2028</v>
      </c>
      <c r="E47" s="221">
        <f>SUM(F47:I47)</f>
        <v>0</v>
      </c>
      <c r="F47" s="224">
        <f>'5. Перечень МРАД '!G16</f>
        <v>0</v>
      </c>
      <c r="G47" s="224">
        <f>'5. Перечень МРАД '!H16</f>
        <v>0</v>
      </c>
      <c r="H47" s="224">
        <v>0</v>
      </c>
      <c r="I47" s="222">
        <v>0</v>
      </c>
      <c r="J47" s="221">
        <f>SUM(K47:N47)</f>
        <v>0</v>
      </c>
      <c r="K47" s="224">
        <f>'5. Перечень МРАД '!J16</f>
        <v>0</v>
      </c>
      <c r="L47" s="224">
        <f>'5. Перечень МРАД '!K16</f>
        <v>0</v>
      </c>
      <c r="M47" s="224">
        <v>0</v>
      </c>
      <c r="N47" s="222">
        <v>0</v>
      </c>
      <c r="O47" s="221">
        <f>SUM(P47:S47)</f>
        <v>29103</v>
      </c>
      <c r="P47" s="224">
        <f>'5. Перечень МРАД '!M16</f>
        <v>29103</v>
      </c>
      <c r="Q47" s="224">
        <f>'5. Перечень МРАД '!N16</f>
        <v>0</v>
      </c>
      <c r="R47" s="224">
        <v>0</v>
      </c>
      <c r="S47" s="222">
        <v>0</v>
      </c>
      <c r="T47" s="221">
        <f>SUM(U47:X47)</f>
        <v>0</v>
      </c>
      <c r="U47" s="214">
        <f>'5. Перечень МРАД '!P16</f>
        <v>0</v>
      </c>
      <c r="V47" s="214">
        <f>'5. Перечень МРАД '!Q16</f>
        <v>0</v>
      </c>
      <c r="W47" s="214">
        <v>0</v>
      </c>
      <c r="X47" s="214">
        <v>0</v>
      </c>
      <c r="Y47" s="221">
        <f>SUM(Z47:AC47)</f>
        <v>0</v>
      </c>
      <c r="Z47" s="214">
        <f>'5. Перечень МРАД '!S16</f>
        <v>0</v>
      </c>
      <c r="AA47" s="214">
        <f>'5. Перечень МРАД '!T16</f>
        <v>0</v>
      </c>
      <c r="AB47" s="214">
        <v>0</v>
      </c>
      <c r="AC47" s="214">
        <v>0</v>
      </c>
      <c r="AD47" s="215">
        <f>E47+J47+O47+T47+Y47</f>
        <v>29103</v>
      </c>
      <c r="AE47" s="66"/>
      <c r="AF47" s="66"/>
      <c r="AG47" s="66"/>
      <c r="AH47" s="66"/>
    </row>
    <row r="48" spans="1:34" ht="49.5" customHeight="1" outlineLevel="1" x14ac:dyDescent="0.2">
      <c r="A48" s="225" t="s">
        <v>218</v>
      </c>
      <c r="B48" s="300" t="s">
        <v>354</v>
      </c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2"/>
      <c r="AE48" s="66"/>
      <c r="AF48" s="66"/>
      <c r="AG48" s="66"/>
      <c r="AH48" s="66"/>
    </row>
    <row r="49" spans="1:34" ht="142.5" customHeight="1" outlineLevel="1" x14ac:dyDescent="0.2">
      <c r="A49" s="139" t="s">
        <v>219</v>
      </c>
      <c r="B49" s="226" t="s">
        <v>228</v>
      </c>
      <c r="C49" s="227" t="s">
        <v>24</v>
      </c>
      <c r="D49" s="228" t="s">
        <v>189</v>
      </c>
      <c r="E49" s="229">
        <f t="shared" ref="E49:E54" si="18">SUM(F49:I49)</f>
        <v>0</v>
      </c>
      <c r="F49" s="230">
        <f>'5. Перечень МРАД '!G19</f>
        <v>0</v>
      </c>
      <c r="G49" s="230">
        <f>'5. Перечень МРАД '!H19</f>
        <v>0</v>
      </c>
      <c r="H49" s="230">
        <v>0</v>
      </c>
      <c r="I49" s="231">
        <v>0</v>
      </c>
      <c r="J49" s="229">
        <f t="shared" ref="J49:J53" si="19">SUM(K49:N49)</f>
        <v>0</v>
      </c>
      <c r="K49" s="230">
        <f>'5. Перечень МРАД '!J19</f>
        <v>0</v>
      </c>
      <c r="L49" s="230">
        <f>'5. Перечень МРАД '!K19</f>
        <v>0</v>
      </c>
      <c r="M49" s="230">
        <v>0</v>
      </c>
      <c r="N49" s="231">
        <v>0</v>
      </c>
      <c r="O49" s="229">
        <f t="shared" ref="O49:O53" si="20">SUM(P49:S49)</f>
        <v>303715</v>
      </c>
      <c r="P49" s="230">
        <f>'5. Перечень МРАД '!M19</f>
        <v>21869</v>
      </c>
      <c r="Q49" s="230">
        <f>'5. Перечень МРАД '!N19</f>
        <v>281846</v>
      </c>
      <c r="R49" s="230">
        <v>0</v>
      </c>
      <c r="S49" s="231">
        <v>0</v>
      </c>
      <c r="T49" s="229">
        <f t="shared" ref="T49:T53" si="21">SUM(U49:X49)</f>
        <v>220827</v>
      </c>
      <c r="U49" s="232">
        <f>'5. Перечень МРАД '!P19</f>
        <v>15899</v>
      </c>
      <c r="V49" s="232">
        <f>'5. Перечень МРАД '!Q19</f>
        <v>204928</v>
      </c>
      <c r="W49" s="232">
        <v>0</v>
      </c>
      <c r="X49" s="232">
        <v>0</v>
      </c>
      <c r="Y49" s="229">
        <f t="shared" ref="Y49:Y53" si="22">SUM(Z49:AC49)</f>
        <v>515262</v>
      </c>
      <c r="Z49" s="232">
        <f>'5. Перечень МРАД '!S19</f>
        <v>37099</v>
      </c>
      <c r="AA49" s="232">
        <f>'5. Перечень МРАД '!T19</f>
        <v>478163</v>
      </c>
      <c r="AB49" s="232">
        <v>0</v>
      </c>
      <c r="AC49" s="232">
        <v>0</v>
      </c>
      <c r="AD49" s="229">
        <f t="shared" ref="AD49:AD54" si="23">E49+J49+O49+T49+Y49</f>
        <v>1039804</v>
      </c>
      <c r="AE49" s="66"/>
      <c r="AF49" s="66"/>
      <c r="AG49" s="66"/>
      <c r="AH49" s="66"/>
    </row>
    <row r="50" spans="1:34" ht="134.25" customHeight="1" outlineLevel="1" x14ac:dyDescent="0.2">
      <c r="A50" s="139" t="s">
        <v>229</v>
      </c>
      <c r="B50" s="233" t="s">
        <v>233</v>
      </c>
      <c r="C50" s="227" t="s">
        <v>24</v>
      </c>
      <c r="D50" s="228" t="s">
        <v>189</v>
      </c>
      <c r="E50" s="229">
        <f t="shared" si="18"/>
        <v>0</v>
      </c>
      <c r="F50" s="230">
        <f>'5. Перечень МРАД '!G25</f>
        <v>0</v>
      </c>
      <c r="G50" s="230">
        <f xml:space="preserve"> '5. Перечень МРАД '!H25</f>
        <v>0</v>
      </c>
      <c r="H50" s="230">
        <v>0</v>
      </c>
      <c r="I50" s="231">
        <v>0</v>
      </c>
      <c r="J50" s="229">
        <f t="shared" si="19"/>
        <v>0</v>
      </c>
      <c r="K50" s="230">
        <f>'5. Перечень МРАД '!J25</f>
        <v>0</v>
      </c>
      <c r="L50" s="230">
        <f>'5. Перечень МРАД '!K25</f>
        <v>0</v>
      </c>
      <c r="M50" s="230">
        <v>0</v>
      </c>
      <c r="N50" s="231">
        <v>0</v>
      </c>
      <c r="O50" s="229">
        <f t="shared" si="20"/>
        <v>6501</v>
      </c>
      <c r="P50" s="230">
        <f>'5. Перечень МРАД '!M25</f>
        <v>6501</v>
      </c>
      <c r="Q50" s="230">
        <f>'5. Перечень МРАД '!N25</f>
        <v>0</v>
      </c>
      <c r="R50" s="230">
        <v>0</v>
      </c>
      <c r="S50" s="231">
        <v>0</v>
      </c>
      <c r="T50" s="229">
        <f t="shared" si="21"/>
        <v>4262</v>
      </c>
      <c r="U50" s="232">
        <f>'5. Перечень МРАД '!P25</f>
        <v>4262</v>
      </c>
      <c r="V50" s="232">
        <f>'5. Перечень МРАД '!Q25</f>
        <v>0</v>
      </c>
      <c r="W50" s="232">
        <v>0</v>
      </c>
      <c r="X50" s="232">
        <v>0</v>
      </c>
      <c r="Y50" s="229">
        <f t="shared" si="22"/>
        <v>9945</v>
      </c>
      <c r="Z50" s="232">
        <f>'5. Перечень МРАД '!S25</f>
        <v>9945</v>
      </c>
      <c r="AA50" s="232">
        <f>'5. Перечень МРАД '!T25</f>
        <v>0</v>
      </c>
      <c r="AB50" s="232">
        <v>0</v>
      </c>
      <c r="AC50" s="232">
        <v>0</v>
      </c>
      <c r="AD50" s="229">
        <f t="shared" si="23"/>
        <v>20708</v>
      </c>
      <c r="AE50" s="66"/>
      <c r="AF50" s="66"/>
      <c r="AG50" s="66"/>
      <c r="AH50" s="66"/>
    </row>
    <row r="51" spans="1:34" ht="138" customHeight="1" outlineLevel="1" x14ac:dyDescent="0.2">
      <c r="A51" s="139" t="s">
        <v>342</v>
      </c>
      <c r="B51" s="234" t="s">
        <v>235</v>
      </c>
      <c r="C51" s="227" t="s">
        <v>24</v>
      </c>
      <c r="D51" s="228">
        <v>2028</v>
      </c>
      <c r="E51" s="229">
        <f t="shared" si="18"/>
        <v>0</v>
      </c>
      <c r="F51" s="230">
        <f>'5. Перечень МРАД '!G31</f>
        <v>0</v>
      </c>
      <c r="G51" s="230">
        <f>'5. Перечень МРАД '!H31</f>
        <v>0</v>
      </c>
      <c r="H51" s="230">
        <v>0</v>
      </c>
      <c r="I51" s="231">
        <v>0</v>
      </c>
      <c r="J51" s="229">
        <f t="shared" si="19"/>
        <v>0</v>
      </c>
      <c r="K51" s="230">
        <f>'5. Перечень МРАД '!J31</f>
        <v>0</v>
      </c>
      <c r="L51" s="230">
        <f>'5. Перечень МРАД '!K31</f>
        <v>0</v>
      </c>
      <c r="M51" s="230">
        <v>0</v>
      </c>
      <c r="N51" s="231">
        <v>0</v>
      </c>
      <c r="O51" s="229">
        <f>SUM(P51:S51)</f>
        <v>181308</v>
      </c>
      <c r="P51" s="230">
        <f>'5. Перечень МРАД '!M31</f>
        <v>5439</v>
      </c>
      <c r="Q51" s="230">
        <f>'5. Перечень МРАД '!N31</f>
        <v>175869</v>
      </c>
      <c r="R51" s="230">
        <v>0</v>
      </c>
      <c r="S51" s="231">
        <v>0</v>
      </c>
      <c r="T51" s="229">
        <f>SUM(U51:X51)</f>
        <v>0</v>
      </c>
      <c r="U51" s="232">
        <f>'5. Перечень МРАД '!P31</f>
        <v>0</v>
      </c>
      <c r="V51" s="232">
        <f>'5. Перечень МРАД '!Q31</f>
        <v>0</v>
      </c>
      <c r="W51" s="232">
        <v>0</v>
      </c>
      <c r="X51" s="232">
        <v>0</v>
      </c>
      <c r="Y51" s="229">
        <f t="shared" si="22"/>
        <v>0</v>
      </c>
      <c r="Z51" s="232">
        <f>'5. Перечень МРАД '!S31</f>
        <v>0</v>
      </c>
      <c r="AA51" s="232">
        <f>'5. Перечень МРАД '!T31</f>
        <v>0</v>
      </c>
      <c r="AB51" s="232">
        <v>0</v>
      </c>
      <c r="AC51" s="232">
        <v>0</v>
      </c>
      <c r="AD51" s="229">
        <f t="shared" si="23"/>
        <v>181308</v>
      </c>
      <c r="AE51" s="66"/>
      <c r="AF51" s="66"/>
      <c r="AG51" s="66"/>
      <c r="AH51" s="66"/>
    </row>
    <row r="52" spans="1:34" ht="135" customHeight="1" outlineLevel="1" x14ac:dyDescent="0.2">
      <c r="A52" s="142" t="s">
        <v>343</v>
      </c>
      <c r="B52" s="235" t="s">
        <v>234</v>
      </c>
      <c r="C52" s="227" t="s">
        <v>24</v>
      </c>
      <c r="D52" s="228">
        <v>2028</v>
      </c>
      <c r="E52" s="229">
        <f t="shared" si="18"/>
        <v>0</v>
      </c>
      <c r="F52" s="230">
        <f>'5. Перечень МРАД '!G33</f>
        <v>0</v>
      </c>
      <c r="G52" s="230">
        <f>'5. Перечень МРАД '!H33</f>
        <v>0</v>
      </c>
      <c r="H52" s="230">
        <v>0</v>
      </c>
      <c r="I52" s="231">
        <v>0</v>
      </c>
      <c r="J52" s="229">
        <f t="shared" si="19"/>
        <v>0</v>
      </c>
      <c r="K52" s="230">
        <f>'5. Перечень МРАД '!J33</f>
        <v>0</v>
      </c>
      <c r="L52" s="230">
        <f>'5. Перечень МРАД '!K33</f>
        <v>0</v>
      </c>
      <c r="M52" s="230">
        <v>0</v>
      </c>
      <c r="N52" s="231">
        <v>0</v>
      </c>
      <c r="O52" s="229">
        <f>SUM(P52:S52)</f>
        <v>3880</v>
      </c>
      <c r="P52" s="230">
        <f>'5. Перечень МРАД '!M33</f>
        <v>3880</v>
      </c>
      <c r="Q52" s="230">
        <f>'5. Перечень МРАД '!N33</f>
        <v>0</v>
      </c>
      <c r="R52" s="230">
        <v>0</v>
      </c>
      <c r="S52" s="231">
        <v>0</v>
      </c>
      <c r="T52" s="229">
        <f>SUM(U52:X52)</f>
        <v>0</v>
      </c>
      <c r="U52" s="232">
        <f>'5. Перечень МРАД '!P33</f>
        <v>0</v>
      </c>
      <c r="V52" s="232">
        <f>'5. Перечень МРАД '!Q33</f>
        <v>0</v>
      </c>
      <c r="W52" s="232">
        <v>0</v>
      </c>
      <c r="X52" s="232">
        <v>0</v>
      </c>
      <c r="Y52" s="229">
        <f t="shared" si="22"/>
        <v>0</v>
      </c>
      <c r="Z52" s="232">
        <f>'5. Перечень МРАД '!S33</f>
        <v>0</v>
      </c>
      <c r="AA52" s="232">
        <f>'5. Перечень МРАД '!T33</f>
        <v>0</v>
      </c>
      <c r="AB52" s="232">
        <v>0</v>
      </c>
      <c r="AC52" s="232">
        <v>0</v>
      </c>
      <c r="AD52" s="229">
        <f t="shared" si="23"/>
        <v>3880</v>
      </c>
      <c r="AE52" s="66"/>
      <c r="AF52" s="66"/>
      <c r="AG52" s="66"/>
      <c r="AH52" s="66"/>
    </row>
    <row r="53" spans="1:34" ht="123" customHeight="1" outlineLevel="1" x14ac:dyDescent="0.2">
      <c r="A53" s="142" t="s">
        <v>344</v>
      </c>
      <c r="B53" s="235" t="s">
        <v>267</v>
      </c>
      <c r="C53" s="236" t="s">
        <v>20</v>
      </c>
      <c r="D53" s="228" t="s">
        <v>268</v>
      </c>
      <c r="E53" s="229">
        <f t="shared" si="18"/>
        <v>0</v>
      </c>
      <c r="F53" s="230">
        <f>'5. Перечень МРАД '!G35</f>
        <v>0</v>
      </c>
      <c r="G53" s="230">
        <f>'5. Перечень МРАД '!H35</f>
        <v>0</v>
      </c>
      <c r="H53" s="230">
        <v>0</v>
      </c>
      <c r="I53" s="231">
        <v>0</v>
      </c>
      <c r="J53" s="229">
        <f t="shared" si="19"/>
        <v>0</v>
      </c>
      <c r="K53" s="230">
        <f>'5. Перечень МРАД '!J35</f>
        <v>0</v>
      </c>
      <c r="L53" s="230">
        <f>'5. Перечень МРАД '!K35</f>
        <v>0</v>
      </c>
      <c r="M53" s="230">
        <v>0</v>
      </c>
      <c r="N53" s="231">
        <v>0</v>
      </c>
      <c r="O53" s="229">
        <f t="shared" si="20"/>
        <v>543936</v>
      </c>
      <c r="P53" s="230">
        <f>'5. Перечень МРАД '!M35</f>
        <v>17627</v>
      </c>
      <c r="Q53" s="230">
        <f>'5. Перечень МРАД '!N35</f>
        <v>526309</v>
      </c>
      <c r="R53" s="230">
        <v>0</v>
      </c>
      <c r="S53" s="231">
        <v>0</v>
      </c>
      <c r="T53" s="229">
        <f t="shared" si="21"/>
        <v>511258</v>
      </c>
      <c r="U53" s="232">
        <f>'5. Перечень МРАД '!P35</f>
        <v>18391</v>
      </c>
      <c r="V53" s="232">
        <f>'5. Перечень МРАД '!Q35</f>
        <v>492867</v>
      </c>
      <c r="W53" s="232">
        <v>0</v>
      </c>
      <c r="X53" s="232">
        <v>0</v>
      </c>
      <c r="Y53" s="229">
        <f t="shared" si="22"/>
        <v>0</v>
      </c>
      <c r="Z53" s="232">
        <f>'5. Перечень МРАД '!S35</f>
        <v>0</v>
      </c>
      <c r="AA53" s="232">
        <f>'5. Перечень МРАД '!T35</f>
        <v>0</v>
      </c>
      <c r="AB53" s="232">
        <v>0</v>
      </c>
      <c r="AC53" s="232">
        <v>0</v>
      </c>
      <c r="AD53" s="229">
        <f t="shared" si="23"/>
        <v>1055194</v>
      </c>
      <c r="AE53" s="66"/>
      <c r="AF53" s="66"/>
      <c r="AG53" s="66"/>
      <c r="AH53" s="66"/>
    </row>
    <row r="54" spans="1:34" ht="66.75" customHeight="1" outlineLevel="1" x14ac:dyDescent="0.2">
      <c r="A54" s="143" t="s">
        <v>345</v>
      </c>
      <c r="B54" s="226" t="s">
        <v>325</v>
      </c>
      <c r="C54" s="236" t="s">
        <v>20</v>
      </c>
      <c r="D54" s="228" t="s">
        <v>268</v>
      </c>
      <c r="E54" s="229">
        <f t="shared" si="18"/>
        <v>0</v>
      </c>
      <c r="F54" s="230">
        <f>'5. Перечень МРАД '!G38</f>
        <v>0</v>
      </c>
      <c r="G54" s="230">
        <f>'5. Перечень МРАД '!H38</f>
        <v>0</v>
      </c>
      <c r="H54" s="230">
        <v>0</v>
      </c>
      <c r="I54" s="231">
        <v>0</v>
      </c>
      <c r="J54" s="229">
        <f t="shared" ref="J54" si="24">SUM(K54:N54)</f>
        <v>0</v>
      </c>
      <c r="K54" s="230">
        <f>'5. Перечень МРАД '!J38</f>
        <v>0</v>
      </c>
      <c r="L54" s="230">
        <f>'5. Перечень МРАД '!K38</f>
        <v>0</v>
      </c>
      <c r="M54" s="230">
        <v>0</v>
      </c>
      <c r="N54" s="231">
        <v>0</v>
      </c>
      <c r="O54" s="229">
        <f t="shared" ref="O54" si="25">SUM(P54:S54)</f>
        <v>10499</v>
      </c>
      <c r="P54" s="230">
        <f>'5. Перечень МРАД '!M38</f>
        <v>10499</v>
      </c>
      <c r="Q54" s="230">
        <f>'5. Перечень МРАД '!N38</f>
        <v>0</v>
      </c>
      <c r="R54" s="230">
        <v>0</v>
      </c>
      <c r="S54" s="231">
        <v>0</v>
      </c>
      <c r="T54" s="229">
        <f t="shared" ref="T54" si="26">SUM(U54:X54)</f>
        <v>9868</v>
      </c>
      <c r="U54" s="232">
        <f>'5. Перечень МРАД '!P38</f>
        <v>9868</v>
      </c>
      <c r="V54" s="232">
        <f>'5. Перечень МРАД '!Q38</f>
        <v>0</v>
      </c>
      <c r="W54" s="232">
        <v>0</v>
      </c>
      <c r="X54" s="232">
        <v>0</v>
      </c>
      <c r="Y54" s="229">
        <f t="shared" ref="Y54" si="27">SUM(Z54:AC54)</f>
        <v>0</v>
      </c>
      <c r="Z54" s="232">
        <f>'5. Перечень МРАД '!S38</f>
        <v>0</v>
      </c>
      <c r="AA54" s="232">
        <f>'5. Перечень МРАД '!T38</f>
        <v>0</v>
      </c>
      <c r="AB54" s="232">
        <v>0</v>
      </c>
      <c r="AC54" s="232">
        <v>0</v>
      </c>
      <c r="AD54" s="229">
        <f t="shared" si="23"/>
        <v>20367</v>
      </c>
      <c r="AE54" s="66"/>
      <c r="AF54" s="66"/>
      <c r="AG54" s="66"/>
      <c r="AH54" s="66"/>
    </row>
    <row r="55" spans="1:34" ht="57" customHeight="1" outlineLevel="1" x14ac:dyDescent="0.2">
      <c r="A55" s="194" t="s">
        <v>220</v>
      </c>
      <c r="B55" s="300" t="s">
        <v>355</v>
      </c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2"/>
      <c r="AE55" s="66"/>
      <c r="AF55" s="66"/>
      <c r="AG55" s="66"/>
      <c r="AH55" s="66"/>
    </row>
    <row r="56" spans="1:34" ht="156.75" customHeight="1" outlineLevel="1" x14ac:dyDescent="0.2">
      <c r="A56" s="306" t="s">
        <v>221</v>
      </c>
      <c r="B56" s="226" t="s">
        <v>304</v>
      </c>
      <c r="C56" s="308" t="s">
        <v>24</v>
      </c>
      <c r="D56" s="237" t="s">
        <v>209</v>
      </c>
      <c r="E56" s="229">
        <f t="shared" ref="E56:E62" si="28">F56+G56+H56+I56</f>
        <v>754311</v>
      </c>
      <c r="F56" s="230">
        <f>'5. Перечень МРАД '!G42</f>
        <v>54311</v>
      </c>
      <c r="G56" s="230">
        <f>'5. Перечень МРАД '!H42</f>
        <v>700000</v>
      </c>
      <c r="H56" s="230">
        <v>0</v>
      </c>
      <c r="I56" s="231">
        <v>0</v>
      </c>
      <c r="J56" s="229">
        <f t="shared" ref="J56" si="29">SUM(K56:N56)</f>
        <v>754311</v>
      </c>
      <c r="K56" s="230">
        <f>'5. Перечень МРАД '!J42</f>
        <v>54311</v>
      </c>
      <c r="L56" s="230">
        <f>'5. Перечень МРАД '!K42</f>
        <v>700000</v>
      </c>
      <c r="M56" s="230">
        <v>0</v>
      </c>
      <c r="N56" s="231">
        <v>0</v>
      </c>
      <c r="O56" s="229">
        <f t="shared" ref="O56" si="30">SUM(P56:S56)</f>
        <v>0</v>
      </c>
      <c r="P56" s="230">
        <f>'5. Перечень МРАД '!M42</f>
        <v>0</v>
      </c>
      <c r="Q56" s="230">
        <f>'5. Перечень МРАД '!N42</f>
        <v>0</v>
      </c>
      <c r="R56" s="230">
        <v>0</v>
      </c>
      <c r="S56" s="231">
        <v>0</v>
      </c>
      <c r="T56" s="229">
        <f t="shared" ref="T56" si="31">SUM(U56:X56)</f>
        <v>0</v>
      </c>
      <c r="U56" s="232">
        <f>'5. Перечень МРАД '!P42</f>
        <v>0</v>
      </c>
      <c r="V56" s="232">
        <f>'5. Перечень МРАД '!Q42</f>
        <v>0</v>
      </c>
      <c r="W56" s="232">
        <v>0</v>
      </c>
      <c r="X56" s="232">
        <v>0</v>
      </c>
      <c r="Y56" s="229">
        <f t="shared" ref="Y56" si="32">SUM(Z56:AC56)</f>
        <v>0</v>
      </c>
      <c r="Z56" s="232">
        <f>'5. Перечень МРАД '!S42</f>
        <v>0</v>
      </c>
      <c r="AA56" s="232">
        <f>'5. Перечень МРАД '!T42</f>
        <v>0</v>
      </c>
      <c r="AB56" s="232">
        <v>0</v>
      </c>
      <c r="AC56" s="232">
        <v>0</v>
      </c>
      <c r="AD56" s="229">
        <f t="shared" ref="AD56:AD62" si="33">E56+J56+O56+T56+Y56</f>
        <v>1508622</v>
      </c>
      <c r="AE56" s="66"/>
      <c r="AF56" s="66"/>
      <c r="AG56" s="66"/>
      <c r="AH56" s="66"/>
    </row>
    <row r="57" spans="1:34" ht="109.5" customHeight="1" outlineLevel="1" x14ac:dyDescent="0.2">
      <c r="A57" s="307"/>
      <c r="B57" s="226" t="s">
        <v>318</v>
      </c>
      <c r="C57" s="309"/>
      <c r="D57" s="237" t="s">
        <v>209</v>
      </c>
      <c r="E57" s="229">
        <f t="shared" si="28"/>
        <v>754311</v>
      </c>
      <c r="F57" s="230">
        <f>'5. Перечень МРАД '!G59</f>
        <v>54311</v>
      </c>
      <c r="G57" s="230">
        <f>'5. Перечень МРАД '!H59</f>
        <v>700000</v>
      </c>
      <c r="H57" s="230">
        <v>0</v>
      </c>
      <c r="I57" s="231">
        <v>0</v>
      </c>
      <c r="J57" s="229">
        <f t="shared" ref="J57" si="34">SUM(K57:N57)</f>
        <v>754311</v>
      </c>
      <c r="K57" s="230">
        <f>'5. Перечень МРАД '!J59</f>
        <v>54311</v>
      </c>
      <c r="L57" s="230">
        <f>'5. Перечень МРАД '!K59</f>
        <v>700000</v>
      </c>
      <c r="M57" s="230">
        <v>0</v>
      </c>
      <c r="N57" s="231">
        <v>0</v>
      </c>
      <c r="O57" s="229">
        <f t="shared" ref="O57" si="35">SUM(P57:S57)</f>
        <v>0</v>
      </c>
      <c r="P57" s="230">
        <f>'5. Перечень МРАД '!M59</f>
        <v>0</v>
      </c>
      <c r="Q57" s="230">
        <f>'5. Перечень МРАД '!N59</f>
        <v>0</v>
      </c>
      <c r="R57" s="230">
        <v>0</v>
      </c>
      <c r="S57" s="231">
        <v>0</v>
      </c>
      <c r="T57" s="229">
        <f t="shared" ref="T57" si="36">SUM(U57:X57)</f>
        <v>0</v>
      </c>
      <c r="U57" s="232">
        <f>'5. Перечень МРАД '!P59</f>
        <v>0</v>
      </c>
      <c r="V57" s="232">
        <f>'5. Перечень МРАД '!Q59</f>
        <v>0</v>
      </c>
      <c r="W57" s="232">
        <v>0</v>
      </c>
      <c r="X57" s="232">
        <v>0</v>
      </c>
      <c r="Y57" s="229">
        <f t="shared" ref="Y57" si="37">SUM(Z57:AC57)</f>
        <v>0</v>
      </c>
      <c r="Z57" s="232">
        <f>'5. Перечень МРАД '!S59</f>
        <v>0</v>
      </c>
      <c r="AA57" s="232">
        <f>'5. Перечень МРАД '!T59</f>
        <v>0</v>
      </c>
      <c r="AB57" s="232">
        <v>0</v>
      </c>
      <c r="AC57" s="232">
        <v>0</v>
      </c>
      <c r="AD57" s="229">
        <f t="shared" si="33"/>
        <v>1508622</v>
      </c>
      <c r="AE57" s="66"/>
      <c r="AF57" s="66"/>
      <c r="AG57" s="66"/>
      <c r="AH57" s="66"/>
    </row>
    <row r="58" spans="1:34" ht="203.25" customHeight="1" outlineLevel="1" x14ac:dyDescent="0.2">
      <c r="A58" s="193" t="s">
        <v>232</v>
      </c>
      <c r="B58" s="235" t="s">
        <v>283</v>
      </c>
      <c r="C58" s="236" t="s">
        <v>20</v>
      </c>
      <c r="D58" s="228" t="s">
        <v>177</v>
      </c>
      <c r="E58" s="229">
        <f t="shared" si="28"/>
        <v>2062</v>
      </c>
      <c r="F58" s="230">
        <f>'5. Перечень МРАД '!G60</f>
        <v>2062</v>
      </c>
      <c r="G58" s="230">
        <f>'5. Перечень МРАД '!H60</f>
        <v>0</v>
      </c>
      <c r="H58" s="230">
        <v>0</v>
      </c>
      <c r="I58" s="231">
        <v>0</v>
      </c>
      <c r="J58" s="229">
        <f t="shared" ref="J58" si="38">SUM(K58:N58)</f>
        <v>2062</v>
      </c>
      <c r="K58" s="230">
        <f>'5. Перечень МРАД '!J60</f>
        <v>2062</v>
      </c>
      <c r="L58" s="230">
        <f>'5. Перечень МРАД '!K60</f>
        <v>0</v>
      </c>
      <c r="M58" s="230">
        <v>0</v>
      </c>
      <c r="N58" s="231">
        <v>0</v>
      </c>
      <c r="O58" s="229">
        <f t="shared" ref="O58" si="39">SUM(P58:S58)</f>
        <v>2230</v>
      </c>
      <c r="P58" s="230">
        <f>'5. Перечень МРАД '!M60</f>
        <v>2230</v>
      </c>
      <c r="Q58" s="230">
        <f>'5. Перечень МРАД '!N60</f>
        <v>0</v>
      </c>
      <c r="R58" s="230">
        <v>0</v>
      </c>
      <c r="S58" s="231">
        <v>0</v>
      </c>
      <c r="T58" s="229">
        <f t="shared" ref="T58" si="40">SUM(U58:X58)</f>
        <v>2319</v>
      </c>
      <c r="U58" s="232">
        <f>'5. Перечень МРАД '!P60</f>
        <v>2319</v>
      </c>
      <c r="V58" s="232">
        <f>'5. Перечень МРАД '!Q60</f>
        <v>0</v>
      </c>
      <c r="W58" s="232">
        <v>0</v>
      </c>
      <c r="X58" s="232">
        <v>0</v>
      </c>
      <c r="Y58" s="229">
        <f t="shared" ref="Y58" si="41">SUM(Z58:AC58)</f>
        <v>2412</v>
      </c>
      <c r="Z58" s="232">
        <f>'5. Перечень МРАД '!S60</f>
        <v>2412</v>
      </c>
      <c r="AA58" s="232">
        <f>'5. Перечень МРАД '!T60</f>
        <v>0</v>
      </c>
      <c r="AB58" s="232">
        <v>0</v>
      </c>
      <c r="AC58" s="232">
        <v>0</v>
      </c>
      <c r="AD58" s="229">
        <f t="shared" si="33"/>
        <v>11085</v>
      </c>
      <c r="AE58" s="66"/>
      <c r="AF58" s="66"/>
      <c r="AG58" s="66"/>
      <c r="AH58" s="66"/>
    </row>
    <row r="59" spans="1:34" ht="234.75" customHeight="1" outlineLevel="1" x14ac:dyDescent="0.2">
      <c r="A59" s="193" t="s">
        <v>356</v>
      </c>
      <c r="B59" s="235" t="s">
        <v>285</v>
      </c>
      <c r="C59" s="236" t="s">
        <v>20</v>
      </c>
      <c r="D59" s="237" t="s">
        <v>177</v>
      </c>
      <c r="E59" s="229">
        <f t="shared" si="28"/>
        <v>200</v>
      </c>
      <c r="F59" s="230">
        <f>'5. Перечень МРАД '!G61</f>
        <v>200</v>
      </c>
      <c r="G59" s="230">
        <f>'5. Перечень МРАД '!H61</f>
        <v>0</v>
      </c>
      <c r="H59" s="230">
        <v>0</v>
      </c>
      <c r="I59" s="231">
        <v>0</v>
      </c>
      <c r="J59" s="229">
        <f t="shared" ref="J59:J60" si="42">SUM(K59:N59)</f>
        <v>200</v>
      </c>
      <c r="K59" s="230">
        <f>'5. Перечень МРАД '!J61</f>
        <v>200</v>
      </c>
      <c r="L59" s="230">
        <f>'5. Перечень МРАД '!K61</f>
        <v>0</v>
      </c>
      <c r="M59" s="230">
        <v>0</v>
      </c>
      <c r="N59" s="231">
        <v>0</v>
      </c>
      <c r="O59" s="229">
        <f t="shared" ref="O59:O60" si="43">SUM(P59:S59)</f>
        <v>208</v>
      </c>
      <c r="P59" s="230">
        <f>'5. Перечень МРАД '!M61</f>
        <v>208</v>
      </c>
      <c r="Q59" s="230">
        <f>'5. Перечень МРАД '!N61</f>
        <v>0</v>
      </c>
      <c r="R59" s="230">
        <v>0</v>
      </c>
      <c r="S59" s="231">
        <v>0</v>
      </c>
      <c r="T59" s="229">
        <f t="shared" ref="T59:T60" si="44">SUM(U59:X59)</f>
        <v>216</v>
      </c>
      <c r="U59" s="232">
        <f>'5. Перечень МРАД '!P61</f>
        <v>216</v>
      </c>
      <c r="V59" s="232">
        <f>'5. Перечень МРАД '!Q61</f>
        <v>0</v>
      </c>
      <c r="W59" s="232">
        <v>0</v>
      </c>
      <c r="X59" s="232">
        <v>0</v>
      </c>
      <c r="Y59" s="229">
        <f t="shared" ref="Y59:Y60" si="45">SUM(Z59:AC59)</f>
        <v>225</v>
      </c>
      <c r="Z59" s="232">
        <f>'5. Перечень МРАД '!S61</f>
        <v>225</v>
      </c>
      <c r="AA59" s="232">
        <f>'5. Перечень МРАД '!T61</f>
        <v>0</v>
      </c>
      <c r="AB59" s="232">
        <v>0</v>
      </c>
      <c r="AC59" s="232">
        <v>0</v>
      </c>
      <c r="AD59" s="229">
        <f t="shared" si="33"/>
        <v>1049</v>
      </c>
      <c r="AE59" s="66"/>
      <c r="AF59" s="66"/>
      <c r="AG59" s="66"/>
      <c r="AH59" s="66"/>
    </row>
    <row r="60" spans="1:34" ht="105.75" customHeight="1" outlineLevel="1" x14ac:dyDescent="0.2">
      <c r="A60" s="193" t="s">
        <v>357</v>
      </c>
      <c r="B60" s="235" t="s">
        <v>286</v>
      </c>
      <c r="C60" s="236" t="s">
        <v>20</v>
      </c>
      <c r="D60" s="228" t="s">
        <v>177</v>
      </c>
      <c r="E60" s="229">
        <f t="shared" si="28"/>
        <v>500</v>
      </c>
      <c r="F60" s="230">
        <f>'5. Перечень МРАД '!G62</f>
        <v>500</v>
      </c>
      <c r="G60" s="230">
        <f>'5. Перечень МРАД '!H62</f>
        <v>0</v>
      </c>
      <c r="H60" s="230">
        <v>0</v>
      </c>
      <c r="I60" s="231">
        <v>0</v>
      </c>
      <c r="J60" s="229">
        <f t="shared" si="42"/>
        <v>500</v>
      </c>
      <c r="K60" s="230">
        <f>'5. Перечень МРАД '!J62</f>
        <v>500</v>
      </c>
      <c r="L60" s="230">
        <f>'5. Перечень МРАД '!K62</f>
        <v>0</v>
      </c>
      <c r="M60" s="230">
        <v>0</v>
      </c>
      <c r="N60" s="231">
        <v>0</v>
      </c>
      <c r="O60" s="229">
        <f t="shared" si="43"/>
        <v>520</v>
      </c>
      <c r="P60" s="230">
        <f>'5. Перечень МРАД '!M62</f>
        <v>520</v>
      </c>
      <c r="Q60" s="230">
        <f>'5. Перечень МРАД '!N62</f>
        <v>0</v>
      </c>
      <c r="R60" s="230">
        <v>0</v>
      </c>
      <c r="S60" s="231">
        <v>0</v>
      </c>
      <c r="T60" s="229">
        <f t="shared" si="44"/>
        <v>541</v>
      </c>
      <c r="U60" s="232">
        <f>'5. Перечень МРАД '!P62</f>
        <v>541</v>
      </c>
      <c r="V60" s="232">
        <f>'5. Перечень МРАД '!Q62</f>
        <v>0</v>
      </c>
      <c r="W60" s="232">
        <v>0</v>
      </c>
      <c r="X60" s="232">
        <v>0</v>
      </c>
      <c r="Y60" s="229">
        <f t="shared" si="45"/>
        <v>563</v>
      </c>
      <c r="Z60" s="232">
        <f>'5. Перечень МРАД '!S62</f>
        <v>563</v>
      </c>
      <c r="AA60" s="232">
        <f>'5. Перечень МРАД '!T62</f>
        <v>0</v>
      </c>
      <c r="AB60" s="232">
        <v>0</v>
      </c>
      <c r="AC60" s="232">
        <v>0</v>
      </c>
      <c r="AD60" s="229">
        <f t="shared" si="33"/>
        <v>2624</v>
      </c>
      <c r="AE60" s="66"/>
      <c r="AF60" s="66"/>
      <c r="AG60" s="66"/>
      <c r="AH60" s="66"/>
    </row>
    <row r="61" spans="1:34" ht="93.75" customHeight="1" outlineLevel="1" x14ac:dyDescent="0.2">
      <c r="A61" s="193" t="s">
        <v>358</v>
      </c>
      <c r="B61" s="238" t="s">
        <v>288</v>
      </c>
      <c r="C61" s="236" t="s">
        <v>20</v>
      </c>
      <c r="D61" s="237" t="s">
        <v>177</v>
      </c>
      <c r="E61" s="229">
        <f t="shared" si="28"/>
        <v>3040</v>
      </c>
      <c r="F61" s="230">
        <f>'5. Перечень МРАД '!G63</f>
        <v>3040</v>
      </c>
      <c r="G61" s="230">
        <f>'5. Перечень МРАД '!H63</f>
        <v>0</v>
      </c>
      <c r="H61" s="230">
        <v>0</v>
      </c>
      <c r="I61" s="231">
        <v>0</v>
      </c>
      <c r="J61" s="229">
        <f t="shared" ref="J61:J62" si="46">SUM(K61:N61)</f>
        <v>3169</v>
      </c>
      <c r="K61" s="230">
        <f>'5. Перечень МРАД '!J63</f>
        <v>3169</v>
      </c>
      <c r="L61" s="230">
        <f>'5. Перечень МРАД '!K63</f>
        <v>0</v>
      </c>
      <c r="M61" s="230">
        <v>0</v>
      </c>
      <c r="N61" s="231">
        <v>0</v>
      </c>
      <c r="O61" s="229">
        <f t="shared" ref="O61:O62" si="47">SUM(P61:S61)</f>
        <v>3296</v>
      </c>
      <c r="P61" s="230">
        <f>'5. Перечень МРАД '!M63</f>
        <v>3296</v>
      </c>
      <c r="Q61" s="230">
        <f>'5. Перечень МРАД '!N63</f>
        <v>0</v>
      </c>
      <c r="R61" s="230">
        <v>0</v>
      </c>
      <c r="S61" s="231">
        <v>0</v>
      </c>
      <c r="T61" s="229">
        <f t="shared" ref="T61:T62" si="48">SUM(U61:X61)</f>
        <v>3428</v>
      </c>
      <c r="U61" s="232">
        <f>'5. Перечень МРАД '!P63</f>
        <v>3428</v>
      </c>
      <c r="V61" s="232">
        <f>'5. Перечень МРАД '!Q63</f>
        <v>0</v>
      </c>
      <c r="W61" s="232">
        <v>0</v>
      </c>
      <c r="X61" s="232">
        <v>0</v>
      </c>
      <c r="Y61" s="229">
        <f t="shared" ref="Y61:Y62" si="49">SUM(Z61:AC61)</f>
        <v>3565</v>
      </c>
      <c r="Z61" s="232">
        <f>'5. Перечень МРАД '!S63</f>
        <v>3565</v>
      </c>
      <c r="AA61" s="232">
        <f>'5. Перечень МРАД '!T63</f>
        <v>0</v>
      </c>
      <c r="AB61" s="232">
        <v>0</v>
      </c>
      <c r="AC61" s="232">
        <v>0</v>
      </c>
      <c r="AD61" s="229">
        <f t="shared" si="33"/>
        <v>16498</v>
      </c>
      <c r="AE61" s="66"/>
      <c r="AF61" s="66"/>
      <c r="AG61" s="66"/>
      <c r="AH61" s="66"/>
    </row>
    <row r="62" spans="1:34" ht="90" customHeight="1" outlineLevel="1" x14ac:dyDescent="0.2">
      <c r="A62" s="193" t="s">
        <v>359</v>
      </c>
      <c r="B62" s="238" t="s">
        <v>291</v>
      </c>
      <c r="C62" s="236" t="s">
        <v>20</v>
      </c>
      <c r="D62" s="228" t="s">
        <v>189</v>
      </c>
      <c r="E62" s="229">
        <f t="shared" si="28"/>
        <v>0</v>
      </c>
      <c r="F62" s="230">
        <f>'5. Перечень МРАД '!G64</f>
        <v>0</v>
      </c>
      <c r="G62" s="230">
        <f>'5. Перечень МРАД '!H64</f>
        <v>0</v>
      </c>
      <c r="H62" s="230">
        <v>0</v>
      </c>
      <c r="I62" s="231">
        <v>0</v>
      </c>
      <c r="J62" s="229">
        <f t="shared" si="46"/>
        <v>0</v>
      </c>
      <c r="K62" s="230">
        <f>'5. Перечень МРАД '!J64</f>
        <v>0</v>
      </c>
      <c r="L62" s="230">
        <f>'5. Перечень МРАД '!K64</f>
        <v>0</v>
      </c>
      <c r="M62" s="230">
        <v>0</v>
      </c>
      <c r="N62" s="231">
        <v>0</v>
      </c>
      <c r="O62" s="229">
        <f t="shared" si="47"/>
        <v>124000</v>
      </c>
      <c r="P62" s="230">
        <f>'5. Перечень МРАД '!M64</f>
        <v>124000</v>
      </c>
      <c r="Q62" s="230">
        <f>'5. Перечень МРАД '!N64</f>
        <v>0</v>
      </c>
      <c r="R62" s="230">
        <v>0</v>
      </c>
      <c r="S62" s="231">
        <v>0</v>
      </c>
      <c r="T62" s="229">
        <f t="shared" si="48"/>
        <v>129000</v>
      </c>
      <c r="U62" s="232">
        <f>'5. Перечень МРАД '!P64</f>
        <v>129000</v>
      </c>
      <c r="V62" s="232">
        <f>'5. Перечень МРАД '!Q64</f>
        <v>0</v>
      </c>
      <c r="W62" s="232">
        <v>0</v>
      </c>
      <c r="X62" s="232">
        <v>0</v>
      </c>
      <c r="Y62" s="229">
        <f t="shared" si="49"/>
        <v>134000</v>
      </c>
      <c r="Z62" s="232">
        <f>'5. Перечень МРАД '!S64</f>
        <v>134000</v>
      </c>
      <c r="AA62" s="232">
        <f>'5. Перечень МРАД '!T64</f>
        <v>0</v>
      </c>
      <c r="AB62" s="232">
        <v>0</v>
      </c>
      <c r="AC62" s="232">
        <v>0</v>
      </c>
      <c r="AD62" s="229">
        <f t="shared" si="33"/>
        <v>387000</v>
      </c>
      <c r="AE62" s="66"/>
      <c r="AF62" s="66"/>
      <c r="AG62" s="66"/>
      <c r="AH62" s="66"/>
    </row>
    <row r="63" spans="1:34" s="6" customFormat="1" ht="58.5" customHeight="1" outlineLevel="1" x14ac:dyDescent="0.25">
      <c r="A63" s="194" t="s">
        <v>360</v>
      </c>
      <c r="B63" s="304" t="s">
        <v>361</v>
      </c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72"/>
      <c r="AF63" s="72"/>
      <c r="AG63" s="72"/>
      <c r="AH63" s="73"/>
    </row>
    <row r="64" spans="1:34" s="6" customFormat="1" ht="111.75" customHeight="1" outlineLevel="1" x14ac:dyDescent="0.25">
      <c r="A64" s="193" t="s">
        <v>223</v>
      </c>
      <c r="B64" s="226" t="s">
        <v>336</v>
      </c>
      <c r="C64" s="236" t="s">
        <v>24</v>
      </c>
      <c r="D64" s="228" t="s">
        <v>189</v>
      </c>
      <c r="E64" s="229">
        <f>F64+G64+H64+I64</f>
        <v>0</v>
      </c>
      <c r="F64" s="230">
        <f>'5. Перечень МРАД '!G66</f>
        <v>0</v>
      </c>
      <c r="G64" s="230">
        <f>'5. Перечень МРАД '!H66</f>
        <v>0</v>
      </c>
      <c r="H64" s="230">
        <v>0</v>
      </c>
      <c r="I64" s="231">
        <v>0</v>
      </c>
      <c r="J64" s="229">
        <f t="shared" ref="J64" si="50">K64+L64+M64+N64</f>
        <v>0</v>
      </c>
      <c r="K64" s="230">
        <f>'5. Перечень МРАД '!J66</f>
        <v>0</v>
      </c>
      <c r="L64" s="230">
        <f>'5. Перечень МРАД '!K66</f>
        <v>0</v>
      </c>
      <c r="M64" s="230">
        <v>0</v>
      </c>
      <c r="N64" s="231">
        <v>0</v>
      </c>
      <c r="O64" s="229">
        <f t="shared" ref="O64" si="51">SUM(P64:S64)</f>
        <v>3960</v>
      </c>
      <c r="P64" s="230">
        <f>'5. Перечень МРАД '!M66</f>
        <v>3960</v>
      </c>
      <c r="Q64" s="230">
        <f>'5. Перечень МРАД '!N66</f>
        <v>0</v>
      </c>
      <c r="R64" s="230">
        <v>0</v>
      </c>
      <c r="S64" s="231">
        <v>0</v>
      </c>
      <c r="T64" s="229">
        <f t="shared" ref="T64" si="52">SUM(U64:X64)</f>
        <v>4119</v>
      </c>
      <c r="U64" s="232">
        <f>'5. Перечень МРАД '!P66</f>
        <v>4119</v>
      </c>
      <c r="V64" s="232">
        <f>'5. Перечень МРАД '!Q66</f>
        <v>0</v>
      </c>
      <c r="W64" s="232">
        <v>0</v>
      </c>
      <c r="X64" s="232">
        <v>0</v>
      </c>
      <c r="Y64" s="229">
        <f t="shared" ref="Y64" si="53">SUM(Z64:AC64)</f>
        <v>4284</v>
      </c>
      <c r="Z64" s="232">
        <f>'5. Перечень МРАД '!S66</f>
        <v>4284</v>
      </c>
      <c r="AA64" s="232">
        <f>'5. Перечень МРАД '!T66</f>
        <v>0</v>
      </c>
      <c r="AB64" s="232">
        <v>0</v>
      </c>
      <c r="AC64" s="232">
        <v>0</v>
      </c>
      <c r="AD64" s="229">
        <f t="shared" ref="AD64" si="54">E64+J64+O64+T64+Y64</f>
        <v>12363</v>
      </c>
      <c r="AE64" s="72"/>
      <c r="AF64" s="72"/>
      <c r="AG64" s="72"/>
      <c r="AH64" s="73"/>
    </row>
    <row r="65" spans="1:34" s="11" customFormat="1" ht="51" customHeight="1" outlineLevel="1" x14ac:dyDescent="0.25">
      <c r="A65" s="305" t="s">
        <v>216</v>
      </c>
      <c r="B65" s="305"/>
      <c r="C65" s="305"/>
      <c r="D65" s="63"/>
      <c r="E65" s="239">
        <f t="shared" ref="E65:AC65" si="55">SUM(E45:E64)-E57</f>
        <v>773398</v>
      </c>
      <c r="F65" s="240">
        <f t="shared" si="55"/>
        <v>73398</v>
      </c>
      <c r="G65" s="240">
        <f t="shared" si="55"/>
        <v>700000</v>
      </c>
      <c r="H65" s="240">
        <f t="shared" si="55"/>
        <v>0</v>
      </c>
      <c r="I65" s="240">
        <f t="shared" si="55"/>
        <v>0</v>
      </c>
      <c r="J65" s="239">
        <f t="shared" si="55"/>
        <v>760242</v>
      </c>
      <c r="K65" s="240">
        <f t="shared" si="55"/>
        <v>60242</v>
      </c>
      <c r="L65" s="240">
        <f t="shared" si="55"/>
        <v>700000</v>
      </c>
      <c r="M65" s="240">
        <f t="shared" si="55"/>
        <v>0</v>
      </c>
      <c r="N65" s="240">
        <f t="shared" si="55"/>
        <v>0</v>
      </c>
      <c r="O65" s="239">
        <f t="shared" si="55"/>
        <v>1227776</v>
      </c>
      <c r="P65" s="240">
        <f t="shared" si="55"/>
        <v>243752</v>
      </c>
      <c r="Q65" s="240">
        <f t="shared" si="55"/>
        <v>984024</v>
      </c>
      <c r="R65" s="240">
        <f t="shared" si="55"/>
        <v>0</v>
      </c>
      <c r="S65" s="240">
        <f t="shared" si="55"/>
        <v>0</v>
      </c>
      <c r="T65" s="239">
        <f t="shared" si="55"/>
        <v>885838</v>
      </c>
      <c r="U65" s="240">
        <f t="shared" si="55"/>
        <v>188043</v>
      </c>
      <c r="V65" s="240">
        <f t="shared" si="55"/>
        <v>697795</v>
      </c>
      <c r="W65" s="240">
        <f t="shared" si="55"/>
        <v>0</v>
      </c>
      <c r="X65" s="240">
        <f t="shared" si="55"/>
        <v>0</v>
      </c>
      <c r="Y65" s="239">
        <f t="shared" si="55"/>
        <v>670256</v>
      </c>
      <c r="Z65" s="240">
        <f t="shared" si="55"/>
        <v>192093</v>
      </c>
      <c r="AA65" s="240">
        <f t="shared" si="55"/>
        <v>478163</v>
      </c>
      <c r="AB65" s="240">
        <f t="shared" si="55"/>
        <v>0</v>
      </c>
      <c r="AC65" s="240">
        <f t="shared" si="55"/>
        <v>0</v>
      </c>
      <c r="AD65" s="70">
        <f>E65+J65+O65+T65+Y65</f>
        <v>4317510</v>
      </c>
      <c r="AE65" s="71">
        <f>F65+K65+P65+U65+Z65</f>
        <v>757528</v>
      </c>
      <c r="AF65" s="71">
        <f>G65+L65+Q65+V65+AA65</f>
        <v>3559982</v>
      </c>
      <c r="AG65" s="71">
        <f>H65+M65+R65+W65+AB65</f>
        <v>0</v>
      </c>
      <c r="AH65" s="71">
        <f>I65+N65+S65+X65+AC65</f>
        <v>0</v>
      </c>
    </row>
    <row r="66" spans="1:34" ht="42" customHeight="1" x14ac:dyDescent="0.2">
      <c r="A66" s="196" t="s">
        <v>106</v>
      </c>
      <c r="B66" s="291" t="s">
        <v>377</v>
      </c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54"/>
      <c r="AF66" s="54"/>
      <c r="AG66" s="54"/>
      <c r="AH66" s="54"/>
    </row>
    <row r="67" spans="1:34" ht="37.9" customHeight="1" x14ac:dyDescent="0.2">
      <c r="A67" s="296" t="s">
        <v>211</v>
      </c>
      <c r="B67" s="296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66"/>
      <c r="AF67" s="66"/>
      <c r="AG67" s="66"/>
      <c r="AH67" s="66"/>
    </row>
    <row r="68" spans="1:34" ht="36" customHeight="1" x14ac:dyDescent="0.2">
      <c r="A68" s="294" t="s">
        <v>378</v>
      </c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89"/>
      <c r="AE68" s="66"/>
      <c r="AF68" s="66"/>
      <c r="AG68" s="66"/>
      <c r="AH68" s="66"/>
    </row>
    <row r="69" spans="1:34" ht="36.6" customHeight="1" outlineLevel="1" x14ac:dyDescent="0.2">
      <c r="A69" s="241" t="s">
        <v>17</v>
      </c>
      <c r="B69" s="289" t="s">
        <v>214</v>
      </c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66"/>
      <c r="AF69" s="66"/>
      <c r="AG69" s="66"/>
      <c r="AH69" s="66"/>
    </row>
    <row r="70" spans="1:34" ht="189.75" customHeight="1" outlineLevel="1" x14ac:dyDescent="0.2">
      <c r="A70" s="139" t="s">
        <v>93</v>
      </c>
      <c r="B70" s="242" t="s">
        <v>212</v>
      </c>
      <c r="C70" s="153" t="s">
        <v>23</v>
      </c>
      <c r="D70" s="220" t="s">
        <v>177</v>
      </c>
      <c r="E70" s="215">
        <f>SUM(F70:I70)</f>
        <v>769549</v>
      </c>
      <c r="F70" s="214">
        <v>769549</v>
      </c>
      <c r="G70" s="214">
        <v>0</v>
      </c>
      <c r="H70" s="214">
        <v>0</v>
      </c>
      <c r="I70" s="214">
        <v>0</v>
      </c>
      <c r="J70" s="215">
        <f>SUM(K70:N70)</f>
        <v>933458</v>
      </c>
      <c r="K70" s="214">
        <v>933458</v>
      </c>
      <c r="L70" s="214">
        <v>0</v>
      </c>
      <c r="M70" s="214">
        <v>0</v>
      </c>
      <c r="N70" s="214">
        <v>0</v>
      </c>
      <c r="O70" s="215">
        <f t="shared" ref="O70:O71" si="56">SUM(P70:S70)</f>
        <v>1109480</v>
      </c>
      <c r="P70" s="214">
        <v>1109480</v>
      </c>
      <c r="Q70" s="214">
        <v>0</v>
      </c>
      <c r="R70" s="214">
        <v>0</v>
      </c>
      <c r="S70" s="214">
        <v>0</v>
      </c>
      <c r="T70" s="215">
        <f>SUM(U70:X70)</f>
        <v>1298094</v>
      </c>
      <c r="U70" s="214">
        <v>1298094</v>
      </c>
      <c r="V70" s="214">
        <v>0</v>
      </c>
      <c r="W70" s="214">
        <v>0</v>
      </c>
      <c r="X70" s="214">
        <v>0</v>
      </c>
      <c r="Y70" s="215">
        <f>SUM(Z70:AC70)</f>
        <v>1500020</v>
      </c>
      <c r="Z70" s="214">
        <v>1500020</v>
      </c>
      <c r="AA70" s="214">
        <v>0</v>
      </c>
      <c r="AB70" s="214">
        <v>0</v>
      </c>
      <c r="AC70" s="214">
        <v>0</v>
      </c>
      <c r="AD70" s="215">
        <f t="shared" ref="AD70:AD71" si="57">E70+J70+O70+T70+Y70</f>
        <v>5610601</v>
      </c>
      <c r="AE70" s="66"/>
      <c r="AF70" s="66"/>
      <c r="AG70" s="66"/>
      <c r="AH70" s="66"/>
    </row>
    <row r="71" spans="1:34" ht="87.75" customHeight="1" outlineLevel="1" x14ac:dyDescent="0.2">
      <c r="A71" s="139" t="s">
        <v>107</v>
      </c>
      <c r="B71" s="242" t="s">
        <v>58</v>
      </c>
      <c r="C71" s="153" t="s">
        <v>23</v>
      </c>
      <c r="D71" s="220" t="s">
        <v>177</v>
      </c>
      <c r="E71" s="215">
        <f>SUM(F71:I71)</f>
        <v>8772</v>
      </c>
      <c r="F71" s="214">
        <v>8772</v>
      </c>
      <c r="G71" s="214">
        <v>0</v>
      </c>
      <c r="H71" s="214">
        <v>0</v>
      </c>
      <c r="I71" s="214">
        <v>0</v>
      </c>
      <c r="J71" s="215">
        <f>SUM(K71:N71)</f>
        <v>10640</v>
      </c>
      <c r="K71" s="214">
        <v>10640</v>
      </c>
      <c r="L71" s="214">
        <v>0</v>
      </c>
      <c r="M71" s="214">
        <v>0</v>
      </c>
      <c r="N71" s="214">
        <v>0</v>
      </c>
      <c r="O71" s="215">
        <f t="shared" si="56"/>
        <v>12648</v>
      </c>
      <c r="P71" s="214">
        <v>12648</v>
      </c>
      <c r="Q71" s="214">
        <v>0</v>
      </c>
      <c r="R71" s="214">
        <v>0</v>
      </c>
      <c r="S71" s="214">
        <v>0</v>
      </c>
      <c r="T71" s="215">
        <f>SUM(U71:X71)</f>
        <v>14796</v>
      </c>
      <c r="U71" s="214">
        <v>14796</v>
      </c>
      <c r="V71" s="214">
        <v>0</v>
      </c>
      <c r="W71" s="214">
        <v>0</v>
      </c>
      <c r="X71" s="214">
        <v>0</v>
      </c>
      <c r="Y71" s="215">
        <f>SUM(Z71:AC71)</f>
        <v>17098</v>
      </c>
      <c r="Z71" s="214">
        <v>17098</v>
      </c>
      <c r="AA71" s="214">
        <v>0</v>
      </c>
      <c r="AB71" s="214">
        <v>0</v>
      </c>
      <c r="AC71" s="214">
        <v>0</v>
      </c>
      <c r="AD71" s="215">
        <f t="shared" si="57"/>
        <v>63954</v>
      </c>
      <c r="AE71" s="66"/>
      <c r="AF71" s="66"/>
      <c r="AG71" s="66"/>
      <c r="AH71" s="66"/>
    </row>
    <row r="72" spans="1:34" ht="36.6" customHeight="1" outlineLevel="1" x14ac:dyDescent="0.2">
      <c r="A72" s="241" t="s">
        <v>18</v>
      </c>
      <c r="B72" s="289" t="s">
        <v>381</v>
      </c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3"/>
      <c r="AE72" s="75"/>
      <c r="AF72" s="76"/>
      <c r="AG72" s="76"/>
      <c r="AH72" s="76"/>
    </row>
    <row r="73" spans="1:34" ht="89.25" customHeight="1" outlineLevel="1" x14ac:dyDescent="0.2">
      <c r="A73" s="139" t="s">
        <v>94</v>
      </c>
      <c r="B73" s="242" t="s">
        <v>331</v>
      </c>
      <c r="C73" s="153" t="s">
        <v>23</v>
      </c>
      <c r="D73" s="220">
        <v>2028</v>
      </c>
      <c r="E73" s="215">
        <f>SUM(F73:I73)</f>
        <v>0</v>
      </c>
      <c r="F73" s="214">
        <v>0</v>
      </c>
      <c r="G73" s="214">
        <v>0</v>
      </c>
      <c r="H73" s="214">
        <v>0</v>
      </c>
      <c r="I73" s="214">
        <v>0</v>
      </c>
      <c r="J73" s="215">
        <f>SUM(K73:N73)</f>
        <v>0</v>
      </c>
      <c r="K73" s="214">
        <v>0</v>
      </c>
      <c r="L73" s="214">
        <v>0</v>
      </c>
      <c r="M73" s="214">
        <v>0</v>
      </c>
      <c r="N73" s="214">
        <v>0</v>
      </c>
      <c r="O73" s="215">
        <f t="shared" ref="O73" si="58">SUM(P73:S73)</f>
        <v>87</v>
      </c>
      <c r="P73" s="214">
        <v>87</v>
      </c>
      <c r="Q73" s="214">
        <v>0</v>
      </c>
      <c r="R73" s="214">
        <v>0</v>
      </c>
      <c r="S73" s="214">
        <v>0</v>
      </c>
      <c r="T73" s="215">
        <f>SUM(U73:X73)</f>
        <v>0</v>
      </c>
      <c r="U73" s="214">
        <v>0</v>
      </c>
      <c r="V73" s="214">
        <v>0</v>
      </c>
      <c r="W73" s="214">
        <v>0</v>
      </c>
      <c r="X73" s="214">
        <v>0</v>
      </c>
      <c r="Y73" s="215">
        <f>SUM(Z73:AC73)</f>
        <v>0</v>
      </c>
      <c r="Z73" s="214">
        <v>0</v>
      </c>
      <c r="AA73" s="214">
        <v>0</v>
      </c>
      <c r="AB73" s="214">
        <v>0</v>
      </c>
      <c r="AC73" s="214">
        <v>0</v>
      </c>
      <c r="AD73" s="215">
        <f>E73+J73+O73+T73+Y73</f>
        <v>87</v>
      </c>
      <c r="AE73" s="66"/>
      <c r="AF73" s="66"/>
      <c r="AG73" s="66"/>
      <c r="AH73" s="66"/>
    </row>
    <row r="74" spans="1:34" ht="116.25" customHeight="1" outlineLevel="1" x14ac:dyDescent="0.2">
      <c r="A74" s="139" t="s">
        <v>380</v>
      </c>
      <c r="B74" s="242" t="s">
        <v>379</v>
      </c>
      <c r="C74" s="153" t="s">
        <v>23</v>
      </c>
      <c r="D74" s="220">
        <v>2026</v>
      </c>
      <c r="E74" s="215">
        <f>SUM(F74:I74)</f>
        <v>2549</v>
      </c>
      <c r="F74" s="214">
        <v>2549</v>
      </c>
      <c r="G74" s="214">
        <v>0</v>
      </c>
      <c r="H74" s="214">
        <v>0</v>
      </c>
      <c r="I74" s="214">
        <v>0</v>
      </c>
      <c r="J74" s="215">
        <f>SUM(K74:N74)</f>
        <v>0</v>
      </c>
      <c r="K74" s="214">
        <v>0</v>
      </c>
      <c r="L74" s="214">
        <v>0</v>
      </c>
      <c r="M74" s="214">
        <v>0</v>
      </c>
      <c r="N74" s="214">
        <v>0</v>
      </c>
      <c r="O74" s="215">
        <f t="shared" ref="O74" si="59">SUM(P74:S74)</f>
        <v>0</v>
      </c>
      <c r="P74" s="214">
        <v>0</v>
      </c>
      <c r="Q74" s="214">
        <v>0</v>
      </c>
      <c r="R74" s="214">
        <v>0</v>
      </c>
      <c r="S74" s="214">
        <v>0</v>
      </c>
      <c r="T74" s="215">
        <f>SUM(U74:X74)</f>
        <v>0</v>
      </c>
      <c r="U74" s="214">
        <v>0</v>
      </c>
      <c r="V74" s="214">
        <v>0</v>
      </c>
      <c r="W74" s="214">
        <v>0</v>
      </c>
      <c r="X74" s="214">
        <v>0</v>
      </c>
      <c r="Y74" s="215">
        <f>SUM(Z74:AC74)</f>
        <v>0</v>
      </c>
      <c r="Z74" s="214">
        <v>0</v>
      </c>
      <c r="AA74" s="214">
        <v>0</v>
      </c>
      <c r="AB74" s="214">
        <v>0</v>
      </c>
      <c r="AC74" s="214">
        <v>0</v>
      </c>
      <c r="AD74" s="215">
        <f>E74+J74+O74+T74+Y74</f>
        <v>2549</v>
      </c>
      <c r="AE74" s="66"/>
      <c r="AF74" s="66"/>
      <c r="AG74" s="66"/>
      <c r="AH74" s="66"/>
    </row>
    <row r="75" spans="1:34" ht="39" customHeight="1" outlineLevel="1" x14ac:dyDescent="0.2">
      <c r="A75" s="295" t="s">
        <v>36</v>
      </c>
      <c r="B75" s="295"/>
      <c r="C75" s="295"/>
      <c r="D75" s="243"/>
      <c r="E75" s="70">
        <f>SUM(E70:E74)</f>
        <v>780870</v>
      </c>
      <c r="F75" s="70">
        <f>SUM(F70:F74)</f>
        <v>780870</v>
      </c>
      <c r="G75" s="70">
        <f t="shared" ref="G75:AC75" si="60">SUM(G70:G73)</f>
        <v>0</v>
      </c>
      <c r="H75" s="70">
        <f t="shared" si="60"/>
        <v>0</v>
      </c>
      <c r="I75" s="70">
        <f t="shared" si="60"/>
        <v>0</v>
      </c>
      <c r="J75" s="70">
        <f>SUM(J70:J74)</f>
        <v>944098</v>
      </c>
      <c r="K75" s="70">
        <f>SUM(K70:K74)</f>
        <v>944098</v>
      </c>
      <c r="L75" s="70">
        <f t="shared" si="60"/>
        <v>0</v>
      </c>
      <c r="M75" s="70">
        <f t="shared" si="60"/>
        <v>0</v>
      </c>
      <c r="N75" s="70">
        <f t="shared" si="60"/>
        <v>0</v>
      </c>
      <c r="O75" s="70">
        <f>SUM(O70:O74)</f>
        <v>1122215</v>
      </c>
      <c r="P75" s="70">
        <f>SUM(P70:P74)</f>
        <v>1122215</v>
      </c>
      <c r="Q75" s="70">
        <f t="shared" si="60"/>
        <v>0</v>
      </c>
      <c r="R75" s="70">
        <f t="shared" si="60"/>
        <v>0</v>
      </c>
      <c r="S75" s="70">
        <f t="shared" si="60"/>
        <v>0</v>
      </c>
      <c r="T75" s="70">
        <f>SUM(T70:T74)</f>
        <v>1312890</v>
      </c>
      <c r="U75" s="70">
        <f>SUM(U70:U74)</f>
        <v>1312890</v>
      </c>
      <c r="V75" s="70">
        <f t="shared" si="60"/>
        <v>0</v>
      </c>
      <c r="W75" s="70">
        <f t="shared" si="60"/>
        <v>0</v>
      </c>
      <c r="X75" s="70">
        <f t="shared" si="60"/>
        <v>0</v>
      </c>
      <c r="Y75" s="70">
        <f>SUM(Y70:Y74)</f>
        <v>1517118</v>
      </c>
      <c r="Z75" s="70">
        <f>SUM(Z70:Z74)</f>
        <v>1517118</v>
      </c>
      <c r="AA75" s="70">
        <f t="shared" si="60"/>
        <v>0</v>
      </c>
      <c r="AB75" s="70">
        <f t="shared" si="60"/>
        <v>0</v>
      </c>
      <c r="AC75" s="70">
        <f t="shared" si="60"/>
        <v>0</v>
      </c>
      <c r="AD75" s="70">
        <f>SUM(AD70:AD74)</f>
        <v>5677191</v>
      </c>
      <c r="AE75" s="71">
        <f>F75+K75+P75+U75+Z75</f>
        <v>5677191</v>
      </c>
      <c r="AF75" s="71">
        <f>G75+L75+Q75+V75+AA75</f>
        <v>0</v>
      </c>
      <c r="AG75" s="71">
        <f>H75+M75+R75+W75+AB75</f>
        <v>0</v>
      </c>
      <c r="AH75" s="71">
        <f>I75+N75+S75+X75+AC75</f>
        <v>0</v>
      </c>
    </row>
    <row r="76" spans="1:34" ht="39" customHeight="1" outlineLevel="1" x14ac:dyDescent="0.2">
      <c r="A76" s="196" t="s">
        <v>108</v>
      </c>
      <c r="B76" s="291" t="s">
        <v>134</v>
      </c>
      <c r="C76" s="292"/>
      <c r="D76" s="292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303"/>
      <c r="AE76" s="66"/>
      <c r="AF76" s="66"/>
      <c r="AG76" s="66"/>
      <c r="AH76" s="66"/>
    </row>
    <row r="77" spans="1:34" s="6" customFormat="1" ht="38.450000000000003" customHeight="1" outlineLevel="1" x14ac:dyDescent="0.2">
      <c r="A77" s="296" t="s">
        <v>196</v>
      </c>
      <c r="B77" s="296"/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66"/>
      <c r="AF77" s="66"/>
      <c r="AG77" s="66"/>
      <c r="AH77" s="66"/>
    </row>
    <row r="78" spans="1:34" ht="34.15" customHeight="1" x14ac:dyDescent="0.2">
      <c r="A78" s="294" t="s">
        <v>133</v>
      </c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141"/>
      <c r="AF78" s="141"/>
      <c r="AG78" s="141"/>
      <c r="AH78" s="141"/>
    </row>
    <row r="79" spans="1:34" ht="42" customHeight="1" x14ac:dyDescent="0.2">
      <c r="A79" s="202" t="s">
        <v>14</v>
      </c>
      <c r="B79" s="289" t="s">
        <v>109</v>
      </c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3"/>
      <c r="AE79" s="66"/>
      <c r="AF79" s="66"/>
      <c r="AG79" s="66"/>
      <c r="AH79" s="66"/>
    </row>
    <row r="80" spans="1:34" ht="83.25" customHeight="1" x14ac:dyDescent="0.2">
      <c r="A80" s="194" t="s">
        <v>95</v>
      </c>
      <c r="B80" s="211" t="s">
        <v>203</v>
      </c>
      <c r="C80" s="153" t="s">
        <v>20</v>
      </c>
      <c r="D80" s="220" t="s">
        <v>177</v>
      </c>
      <c r="E80" s="215">
        <f>F80+G80+H80+I80</f>
        <v>950</v>
      </c>
      <c r="F80" s="214">
        <v>950</v>
      </c>
      <c r="G80" s="214">
        <v>0</v>
      </c>
      <c r="H80" s="214">
        <v>0</v>
      </c>
      <c r="I80" s="214">
        <v>0</v>
      </c>
      <c r="J80" s="215">
        <f>K80+L80+M80+N80</f>
        <v>988</v>
      </c>
      <c r="K80" s="214">
        <v>988</v>
      </c>
      <c r="L80" s="214">
        <v>0</v>
      </c>
      <c r="M80" s="214">
        <v>0</v>
      </c>
      <c r="N80" s="214">
        <v>0</v>
      </c>
      <c r="O80" s="215">
        <f>SUM(P80:S80)</f>
        <v>336</v>
      </c>
      <c r="P80" s="214">
        <v>336</v>
      </c>
      <c r="Q80" s="214">
        <v>0</v>
      </c>
      <c r="R80" s="214">
        <v>0</v>
      </c>
      <c r="S80" s="214">
        <f>112-112</f>
        <v>0</v>
      </c>
      <c r="T80" s="215">
        <f>SUM(U80:X80)</f>
        <v>273</v>
      </c>
      <c r="U80" s="214">
        <v>273</v>
      </c>
      <c r="V80" s="214">
        <v>0</v>
      </c>
      <c r="W80" s="214">
        <v>0</v>
      </c>
      <c r="X80" s="214">
        <f>112-112</f>
        <v>0</v>
      </c>
      <c r="Y80" s="215">
        <f>SUM(Z80:AC80)</f>
        <v>284</v>
      </c>
      <c r="Z80" s="214">
        <v>284</v>
      </c>
      <c r="AA80" s="214">
        <v>0</v>
      </c>
      <c r="AB80" s="214">
        <v>0</v>
      </c>
      <c r="AC80" s="214">
        <f>112-112</f>
        <v>0</v>
      </c>
      <c r="AD80" s="215">
        <f>E80+J80+O80+T80+Y80</f>
        <v>2831</v>
      </c>
      <c r="AE80" s="66"/>
      <c r="AF80" s="66"/>
      <c r="AG80" s="66"/>
      <c r="AH80" s="66"/>
    </row>
    <row r="81" spans="1:198" ht="38.25" customHeight="1" x14ac:dyDescent="0.2">
      <c r="A81" s="196" t="s">
        <v>3</v>
      </c>
      <c r="B81" s="300" t="s">
        <v>192</v>
      </c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2"/>
      <c r="AE81" s="66"/>
      <c r="AF81" s="66"/>
      <c r="AG81" s="66"/>
      <c r="AH81" s="66"/>
    </row>
    <row r="82" spans="1:198" s="8" customFormat="1" ht="136.5" customHeight="1" x14ac:dyDescent="0.2">
      <c r="A82" s="139" t="s">
        <v>96</v>
      </c>
      <c r="B82" s="244" t="s">
        <v>84</v>
      </c>
      <c r="C82" s="245" t="s">
        <v>20</v>
      </c>
      <c r="D82" s="246" t="s">
        <v>177</v>
      </c>
      <c r="E82" s="247">
        <f>F82+G82+H82+I82</f>
        <v>21886</v>
      </c>
      <c r="F82" s="248">
        <v>21886</v>
      </c>
      <c r="G82" s="248">
        <v>0</v>
      </c>
      <c r="H82" s="248">
        <v>0</v>
      </c>
      <c r="I82" s="248">
        <v>0</v>
      </c>
      <c r="J82" s="247">
        <f>K82+L82+M82+N82</f>
        <v>21886</v>
      </c>
      <c r="K82" s="248">
        <v>21886</v>
      </c>
      <c r="L82" s="248">
        <v>0</v>
      </c>
      <c r="M82" s="248">
        <v>0</v>
      </c>
      <c r="N82" s="248">
        <v>0</v>
      </c>
      <c r="O82" s="247">
        <f>SUM(P82:S82)</f>
        <v>22761</v>
      </c>
      <c r="P82" s="248">
        <v>22761</v>
      </c>
      <c r="Q82" s="248">
        <v>0</v>
      </c>
      <c r="R82" s="248">
        <v>0</v>
      </c>
      <c r="S82" s="248">
        <v>0</v>
      </c>
      <c r="T82" s="247">
        <f>SUM(U82:X82)</f>
        <v>23672</v>
      </c>
      <c r="U82" s="248">
        <v>23672</v>
      </c>
      <c r="V82" s="248">
        <v>0</v>
      </c>
      <c r="W82" s="248">
        <v>0</v>
      </c>
      <c r="X82" s="248">
        <v>0</v>
      </c>
      <c r="Y82" s="247">
        <f>SUM(Z82:AC82)</f>
        <v>24619</v>
      </c>
      <c r="Z82" s="248">
        <v>24619</v>
      </c>
      <c r="AA82" s="248">
        <v>0</v>
      </c>
      <c r="AB82" s="248">
        <v>0</v>
      </c>
      <c r="AC82" s="248">
        <v>0</v>
      </c>
      <c r="AD82" s="247">
        <f>E82+J82+O82+T82+Y82</f>
        <v>114824</v>
      </c>
      <c r="AE82" s="66"/>
      <c r="AF82" s="66"/>
      <c r="AG82" s="66"/>
      <c r="AH82" s="66"/>
    </row>
    <row r="83" spans="1:198" s="8" customFormat="1" ht="217.5" customHeight="1" x14ac:dyDescent="0.2">
      <c r="A83" s="139" t="s">
        <v>110</v>
      </c>
      <c r="B83" s="244" t="s">
        <v>200</v>
      </c>
      <c r="C83" s="245" t="s">
        <v>20</v>
      </c>
      <c r="D83" s="246" t="s">
        <v>177</v>
      </c>
      <c r="E83" s="247">
        <f>F83+G83+H83+I83</f>
        <v>79247</v>
      </c>
      <c r="F83" s="248">
        <v>0</v>
      </c>
      <c r="G83" s="248">
        <v>79247</v>
      </c>
      <c r="H83" s="248">
        <v>0</v>
      </c>
      <c r="I83" s="248">
        <v>0</v>
      </c>
      <c r="J83" s="247">
        <f>K83+L83+M83+N83</f>
        <v>79247</v>
      </c>
      <c r="K83" s="248">
        <v>0</v>
      </c>
      <c r="L83" s="248">
        <v>79247</v>
      </c>
      <c r="M83" s="248">
        <v>0</v>
      </c>
      <c r="N83" s="248">
        <v>0</v>
      </c>
      <c r="O83" s="247">
        <f>SUM(P83:S83)</f>
        <v>119011</v>
      </c>
      <c r="P83" s="248">
        <v>0</v>
      </c>
      <c r="Q83" s="248">
        <v>119011</v>
      </c>
      <c r="R83" s="248">
        <v>0</v>
      </c>
      <c r="S83" s="248">
        <v>0</v>
      </c>
      <c r="T83" s="247">
        <f>SUM(U83:X83)</f>
        <v>123771</v>
      </c>
      <c r="U83" s="248">
        <v>0</v>
      </c>
      <c r="V83" s="248">
        <v>123771</v>
      </c>
      <c r="W83" s="248">
        <v>0</v>
      </c>
      <c r="X83" s="248">
        <v>0</v>
      </c>
      <c r="Y83" s="247">
        <f>SUM(Z83:AC83)</f>
        <v>128722</v>
      </c>
      <c r="Z83" s="248">
        <v>0</v>
      </c>
      <c r="AA83" s="248">
        <v>128722</v>
      </c>
      <c r="AB83" s="248">
        <v>0</v>
      </c>
      <c r="AC83" s="248">
        <v>0</v>
      </c>
      <c r="AD83" s="247">
        <f>E83+J83+O83+T83+Y83</f>
        <v>529998</v>
      </c>
      <c r="AE83" s="66"/>
      <c r="AF83" s="66"/>
      <c r="AG83" s="66"/>
      <c r="AH83" s="66"/>
    </row>
    <row r="84" spans="1:198" s="8" customFormat="1" ht="181.5" customHeight="1" x14ac:dyDescent="0.2">
      <c r="A84" s="139" t="s">
        <v>111</v>
      </c>
      <c r="B84" s="249" t="s">
        <v>126</v>
      </c>
      <c r="C84" s="153" t="s">
        <v>20</v>
      </c>
      <c r="D84" s="220" t="s">
        <v>177</v>
      </c>
      <c r="E84" s="215">
        <f>F84+G84+H84+I84</f>
        <v>2375516</v>
      </c>
      <c r="F84" s="214">
        <v>330754</v>
      </c>
      <c r="G84" s="214">
        <v>2044762</v>
      </c>
      <c r="H84" s="214">
        <v>0</v>
      </c>
      <c r="I84" s="214">
        <v>0</v>
      </c>
      <c r="J84" s="215">
        <f>K84+L84+M84+N84</f>
        <v>2520013</v>
      </c>
      <c r="K84" s="214">
        <v>329754</v>
      </c>
      <c r="L84" s="214">
        <v>2190259</v>
      </c>
      <c r="M84" s="214">
        <v>0</v>
      </c>
      <c r="N84" s="214">
        <v>0</v>
      </c>
      <c r="O84" s="215">
        <f>SUM(P84:S84)</f>
        <v>2642828</v>
      </c>
      <c r="P84" s="214">
        <v>52988</v>
      </c>
      <c r="Q84" s="214">
        <v>2589840</v>
      </c>
      <c r="R84" s="214">
        <v>0</v>
      </c>
      <c r="S84" s="214">
        <v>0</v>
      </c>
      <c r="T84" s="215">
        <f>SUM(U84:X84)</f>
        <v>2727901</v>
      </c>
      <c r="U84" s="214">
        <v>54901</v>
      </c>
      <c r="V84" s="214">
        <v>2673000</v>
      </c>
      <c r="W84" s="214">
        <v>0</v>
      </c>
      <c r="X84" s="214">
        <v>0</v>
      </c>
      <c r="Y84" s="215">
        <f>SUM(Z84:AC84)</f>
        <v>2832017</v>
      </c>
      <c r="Z84" s="214">
        <v>57047</v>
      </c>
      <c r="AA84" s="214">
        <v>2774970</v>
      </c>
      <c r="AB84" s="214">
        <v>0</v>
      </c>
      <c r="AC84" s="214">
        <v>0</v>
      </c>
      <c r="AD84" s="215">
        <f>E84+J84+O84+T84+Y84</f>
        <v>13098275</v>
      </c>
      <c r="AE84" s="66"/>
      <c r="AF84" s="66"/>
      <c r="AG84" s="66"/>
      <c r="AH84" s="66"/>
    </row>
    <row r="85" spans="1:198" s="8" customFormat="1" ht="286.5" customHeight="1" x14ac:dyDescent="0.2">
      <c r="A85" s="139" t="s">
        <v>112</v>
      </c>
      <c r="B85" s="249" t="s">
        <v>201</v>
      </c>
      <c r="C85" s="153" t="s">
        <v>20</v>
      </c>
      <c r="D85" s="220" t="s">
        <v>177</v>
      </c>
      <c r="E85" s="215">
        <f>F85+G85+H85+I85</f>
        <v>2915</v>
      </c>
      <c r="F85" s="214">
        <v>2915</v>
      </c>
      <c r="G85" s="214">
        <v>0</v>
      </c>
      <c r="H85" s="214">
        <v>0</v>
      </c>
      <c r="I85" s="214">
        <v>0</v>
      </c>
      <c r="J85" s="215">
        <f>K85+L85+M85+N85</f>
        <v>2915</v>
      </c>
      <c r="K85" s="214">
        <v>2915</v>
      </c>
      <c r="L85" s="214">
        <v>0</v>
      </c>
      <c r="M85" s="214">
        <v>0</v>
      </c>
      <c r="N85" s="214">
        <v>0</v>
      </c>
      <c r="O85" s="215">
        <f>SUM(P85:S85)</f>
        <v>3032</v>
      </c>
      <c r="P85" s="214">
        <v>3032</v>
      </c>
      <c r="Q85" s="214">
        <v>0</v>
      </c>
      <c r="R85" s="214">
        <v>0</v>
      </c>
      <c r="S85" s="214">
        <v>0</v>
      </c>
      <c r="T85" s="215">
        <f>SUM(U85:X85)</f>
        <v>3154</v>
      </c>
      <c r="U85" s="214">
        <v>3154</v>
      </c>
      <c r="V85" s="214">
        <v>0</v>
      </c>
      <c r="W85" s="214">
        <v>0</v>
      </c>
      <c r="X85" s="214">
        <v>0</v>
      </c>
      <c r="Y85" s="215">
        <f>SUM(Z85:AC85)</f>
        <v>3280</v>
      </c>
      <c r="Z85" s="214">
        <v>3280</v>
      </c>
      <c r="AA85" s="214">
        <v>0</v>
      </c>
      <c r="AB85" s="214">
        <v>0</v>
      </c>
      <c r="AC85" s="214">
        <v>0</v>
      </c>
      <c r="AD85" s="215">
        <f>E85+J85+O85+T85+Y85</f>
        <v>15296</v>
      </c>
      <c r="AE85" s="66"/>
      <c r="AF85" s="66"/>
      <c r="AG85" s="66"/>
      <c r="AH85" s="66"/>
    </row>
    <row r="86" spans="1:198" s="12" customFormat="1" ht="39" customHeight="1" x14ac:dyDescent="0.2">
      <c r="A86" s="196" t="s">
        <v>15</v>
      </c>
      <c r="B86" s="301" t="s">
        <v>202</v>
      </c>
      <c r="C86" s="301"/>
      <c r="D86" s="301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2"/>
      <c r="AE86" s="66"/>
      <c r="AF86" s="66"/>
      <c r="AG86" s="66"/>
      <c r="AH86" s="66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</row>
    <row r="87" spans="1:198" s="8" customFormat="1" ht="90" customHeight="1" x14ac:dyDescent="0.2">
      <c r="A87" s="194" t="s">
        <v>97</v>
      </c>
      <c r="B87" s="152" t="s">
        <v>320</v>
      </c>
      <c r="C87" s="153" t="s">
        <v>20</v>
      </c>
      <c r="D87" s="220" t="s">
        <v>177</v>
      </c>
      <c r="E87" s="215">
        <f>F87+G87+H87+I87</f>
        <v>48682</v>
      </c>
      <c r="F87" s="214">
        <v>48682</v>
      </c>
      <c r="G87" s="214">
        <v>0</v>
      </c>
      <c r="H87" s="214">
        <v>0</v>
      </c>
      <c r="I87" s="214">
        <v>0</v>
      </c>
      <c r="J87" s="215">
        <f>K87+L87+M87+N87</f>
        <v>48682</v>
      </c>
      <c r="K87" s="214">
        <v>48682</v>
      </c>
      <c r="L87" s="214">
        <v>0</v>
      </c>
      <c r="M87" s="214">
        <v>0</v>
      </c>
      <c r="N87" s="214">
        <v>0</v>
      </c>
      <c r="O87" s="215">
        <f t="shared" ref="O87" si="61">SUM(P87:S87)</f>
        <v>16228</v>
      </c>
      <c r="P87" s="214">
        <v>16228</v>
      </c>
      <c r="Q87" s="214">
        <v>0</v>
      </c>
      <c r="R87" s="214">
        <v>0</v>
      </c>
      <c r="S87" s="214">
        <v>0</v>
      </c>
      <c r="T87" s="215">
        <f>SUM(U87:X87)</f>
        <v>0</v>
      </c>
      <c r="U87" s="214">
        <v>0</v>
      </c>
      <c r="V87" s="214">
        <v>0</v>
      </c>
      <c r="W87" s="214">
        <v>0</v>
      </c>
      <c r="X87" s="214">
        <v>0</v>
      </c>
      <c r="Y87" s="215">
        <f>SUM(Z87:AC87)</f>
        <v>0</v>
      </c>
      <c r="Z87" s="214">
        <v>0</v>
      </c>
      <c r="AA87" s="214">
        <v>0</v>
      </c>
      <c r="AB87" s="214">
        <v>0</v>
      </c>
      <c r="AC87" s="214">
        <v>0</v>
      </c>
      <c r="AD87" s="215">
        <f>E87+J87+O87+T87+Y87</f>
        <v>113592</v>
      </c>
      <c r="AE87" s="144"/>
      <c r="AF87" s="144"/>
      <c r="AG87" s="144"/>
      <c r="AH87" s="144"/>
    </row>
    <row r="88" spans="1:198" s="4" customFormat="1" ht="42" customHeight="1" x14ac:dyDescent="0.25">
      <c r="A88" s="320" t="s">
        <v>19</v>
      </c>
      <c r="B88" s="321"/>
      <c r="C88" s="322"/>
      <c r="D88" s="55"/>
      <c r="E88" s="70">
        <f>SUM(F88:I88)</f>
        <v>2529196</v>
      </c>
      <c r="F88" s="70">
        <f>SUM(F80:F87)</f>
        <v>405187</v>
      </c>
      <c r="G88" s="70">
        <f>SUM(G80:G87)</f>
        <v>2124009</v>
      </c>
      <c r="H88" s="70">
        <f>SUM(H80:H86)</f>
        <v>0</v>
      </c>
      <c r="I88" s="70">
        <f>SUM(I80:I87)</f>
        <v>0</v>
      </c>
      <c r="J88" s="70">
        <f>SUM(K88:N88)</f>
        <v>2673731</v>
      </c>
      <c r="K88" s="70">
        <f>SUM(K80:K87)</f>
        <v>404225</v>
      </c>
      <c r="L88" s="70">
        <f>SUM(L80:L87)</f>
        <v>2269506</v>
      </c>
      <c r="M88" s="70">
        <f>SUM(M80:M86)</f>
        <v>0</v>
      </c>
      <c r="N88" s="70">
        <f>SUM(N80:N86)</f>
        <v>0</v>
      </c>
      <c r="O88" s="70">
        <f>SUM(P88:S88)</f>
        <v>2804196</v>
      </c>
      <c r="P88" s="70">
        <f>SUM(P80:P87)</f>
        <v>95345</v>
      </c>
      <c r="Q88" s="70">
        <f>SUM(Q80:Q87)</f>
        <v>2708851</v>
      </c>
      <c r="R88" s="70">
        <f>SUM(R80:R87)</f>
        <v>0</v>
      </c>
      <c r="S88" s="70">
        <f>SUM(S80:S87)</f>
        <v>0</v>
      </c>
      <c r="T88" s="70">
        <f>SUM(U88:X88)</f>
        <v>2878771</v>
      </c>
      <c r="U88" s="70">
        <f>SUM(U80:U87)</f>
        <v>82000</v>
      </c>
      <c r="V88" s="70">
        <f>SUM(V80:V87)</f>
        <v>2796771</v>
      </c>
      <c r="W88" s="70">
        <f>SUM(W80:W87)</f>
        <v>0</v>
      </c>
      <c r="X88" s="70">
        <f>SUM(X80:X87)</f>
        <v>0</v>
      </c>
      <c r="Y88" s="70">
        <f>SUM(Z88:AC88)</f>
        <v>2988922</v>
      </c>
      <c r="Z88" s="70">
        <f>SUM(Z80:Z87)</f>
        <v>85230</v>
      </c>
      <c r="AA88" s="70">
        <f>SUM(AA80:AA87)</f>
        <v>2903692</v>
      </c>
      <c r="AB88" s="70">
        <f>SUM(AB80:AB87)</f>
        <v>0</v>
      </c>
      <c r="AC88" s="70">
        <f>SUM(AC80:AC87)</f>
        <v>0</v>
      </c>
      <c r="AD88" s="70">
        <f>SUM(AD80:AD87)</f>
        <v>13874816</v>
      </c>
      <c r="AE88" s="71">
        <f>F88+K88+P88+U88+Z88</f>
        <v>1071987</v>
      </c>
      <c r="AF88" s="71">
        <f>G88+L88+Q88+V88+AA88</f>
        <v>12802829</v>
      </c>
      <c r="AG88" s="71">
        <f t="shared" ref="AG88:AH89" si="62">H88+M88+R88+W88+AB88</f>
        <v>0</v>
      </c>
      <c r="AH88" s="71">
        <f t="shared" si="62"/>
        <v>0</v>
      </c>
    </row>
    <row r="89" spans="1:198" s="4" customFormat="1" ht="42" customHeight="1" x14ac:dyDescent="0.25">
      <c r="A89" s="305" t="s">
        <v>215</v>
      </c>
      <c r="B89" s="305"/>
      <c r="C89" s="305"/>
      <c r="D89" s="55"/>
      <c r="E89" s="70">
        <f t="shared" ref="E89:AC89" si="63">E40+E65+E75+E88</f>
        <v>4316100</v>
      </c>
      <c r="F89" s="70">
        <f>F40+F65+F75+F88</f>
        <v>1492091</v>
      </c>
      <c r="G89" s="70">
        <f t="shared" si="63"/>
        <v>2824009</v>
      </c>
      <c r="H89" s="70">
        <f t="shared" si="63"/>
        <v>0</v>
      </c>
      <c r="I89" s="70">
        <f t="shared" si="63"/>
        <v>0</v>
      </c>
      <c r="J89" s="70">
        <f t="shared" si="63"/>
        <v>4573132</v>
      </c>
      <c r="K89" s="70">
        <f t="shared" si="63"/>
        <v>1603626</v>
      </c>
      <c r="L89" s="70">
        <f t="shared" si="63"/>
        <v>2969506</v>
      </c>
      <c r="M89" s="70">
        <f t="shared" si="63"/>
        <v>0</v>
      </c>
      <c r="N89" s="70">
        <f t="shared" si="63"/>
        <v>0</v>
      </c>
      <c r="O89" s="70">
        <f t="shared" si="63"/>
        <v>5667385</v>
      </c>
      <c r="P89" s="70">
        <f t="shared" si="63"/>
        <v>1974510</v>
      </c>
      <c r="Q89" s="70">
        <f t="shared" si="63"/>
        <v>3692875</v>
      </c>
      <c r="R89" s="70">
        <f t="shared" si="63"/>
        <v>0</v>
      </c>
      <c r="S89" s="70">
        <f t="shared" si="63"/>
        <v>0</v>
      </c>
      <c r="T89" s="70">
        <f t="shared" si="63"/>
        <v>5314346</v>
      </c>
      <c r="U89" s="70">
        <f>U40+U65+U75+U88</f>
        <v>1819780</v>
      </c>
      <c r="V89" s="70">
        <f t="shared" si="63"/>
        <v>3494566</v>
      </c>
      <c r="W89" s="70">
        <f t="shared" si="63"/>
        <v>0</v>
      </c>
      <c r="X89" s="70">
        <f t="shared" si="63"/>
        <v>0</v>
      </c>
      <c r="Y89" s="70">
        <f t="shared" si="63"/>
        <v>5422669</v>
      </c>
      <c r="Z89" s="70">
        <f t="shared" si="63"/>
        <v>2040814</v>
      </c>
      <c r="AA89" s="70">
        <f t="shared" si="63"/>
        <v>3381855</v>
      </c>
      <c r="AB89" s="70">
        <f t="shared" si="63"/>
        <v>0</v>
      </c>
      <c r="AC89" s="70">
        <f t="shared" si="63"/>
        <v>0</v>
      </c>
      <c r="AD89" s="70">
        <f>E89+J89+O89+T89+Y89</f>
        <v>25293632</v>
      </c>
      <c r="AE89" s="71">
        <f>F89+K89+P89+U89+Z89</f>
        <v>8930821</v>
      </c>
      <c r="AF89" s="71">
        <f>G89+L89+Q89+V89+AA89</f>
        <v>16362811</v>
      </c>
      <c r="AG89" s="71">
        <f t="shared" si="62"/>
        <v>0</v>
      </c>
      <c r="AH89" s="71">
        <f t="shared" si="62"/>
        <v>0</v>
      </c>
    </row>
    <row r="90" spans="1:198" ht="42" customHeight="1" x14ac:dyDescent="0.25">
      <c r="A90" s="74"/>
      <c r="B90" s="77"/>
      <c r="C90" s="78"/>
      <c r="D90" s="74"/>
      <c r="E90" s="79"/>
      <c r="F90" s="74"/>
      <c r="G90" s="74"/>
      <c r="H90" s="74"/>
      <c r="I90" s="74"/>
      <c r="J90" s="80"/>
      <c r="K90" s="74"/>
      <c r="L90" s="74"/>
      <c r="M90" s="81"/>
      <c r="N90" s="81"/>
      <c r="O90" s="82"/>
      <c r="P90" s="81"/>
      <c r="Q90" s="81"/>
      <c r="R90" s="74"/>
      <c r="S90" s="74"/>
      <c r="T90" s="80"/>
      <c r="U90" s="74"/>
      <c r="V90" s="74"/>
      <c r="W90" s="74"/>
      <c r="X90" s="74"/>
      <c r="Y90" s="80"/>
      <c r="Z90" s="74"/>
      <c r="AA90" s="74"/>
      <c r="AB90" s="74"/>
      <c r="AC90" s="74"/>
      <c r="AD90" s="83"/>
      <c r="AE90" s="87"/>
      <c r="AF90" s="87"/>
      <c r="AG90" s="87"/>
      <c r="AH90" s="87"/>
    </row>
    <row r="91" spans="1:198" ht="42" customHeight="1" x14ac:dyDescent="0.25">
      <c r="A91" s="74"/>
      <c r="B91" s="77"/>
      <c r="C91" s="78"/>
      <c r="D91" s="74"/>
      <c r="E91" s="80"/>
      <c r="F91" s="74"/>
      <c r="G91" s="74"/>
      <c r="H91" s="74"/>
      <c r="I91" s="74"/>
      <c r="J91" s="80"/>
      <c r="K91" s="74"/>
      <c r="L91" s="74"/>
      <c r="M91" s="74"/>
      <c r="N91" s="74"/>
      <c r="O91" s="80"/>
      <c r="P91" s="74"/>
      <c r="Q91" s="74"/>
      <c r="R91" s="74"/>
      <c r="S91" s="74"/>
      <c r="T91" s="80"/>
      <c r="U91" s="74"/>
      <c r="V91" s="74"/>
      <c r="W91" s="74"/>
      <c r="X91" s="74"/>
      <c r="Y91" s="80"/>
      <c r="Z91" s="74"/>
      <c r="AA91" s="74"/>
      <c r="AB91" s="74"/>
      <c r="AC91" s="74"/>
      <c r="AD91" s="83"/>
      <c r="AE91" s="86"/>
      <c r="AF91" s="86"/>
      <c r="AG91" s="86"/>
      <c r="AH91" s="86"/>
    </row>
  </sheetData>
  <mergeCells count="47">
    <mergeCell ref="A88:C88"/>
    <mergeCell ref="B86:AD86"/>
    <mergeCell ref="A78:AD78"/>
    <mergeCell ref="A77:AD77"/>
    <mergeCell ref="B76:AD76"/>
    <mergeCell ref="B79:AD79"/>
    <mergeCell ref="B81:AD81"/>
    <mergeCell ref="A89:C89"/>
    <mergeCell ref="AA1:AD1"/>
    <mergeCell ref="AA2:AD2"/>
    <mergeCell ref="Y5:AC5"/>
    <mergeCell ref="O5:S5"/>
    <mergeCell ref="A8:AD8"/>
    <mergeCell ref="B4:B6"/>
    <mergeCell ref="C4:C6"/>
    <mergeCell ref="E5:I5"/>
    <mergeCell ref="A4:A6"/>
    <mergeCell ref="J5:N5"/>
    <mergeCell ref="T5:X5"/>
    <mergeCell ref="B3:AD3"/>
    <mergeCell ref="D4:D6"/>
    <mergeCell ref="E4:AC4"/>
    <mergeCell ref="AD4:AD6"/>
    <mergeCell ref="A65:C65"/>
    <mergeCell ref="B48:AD48"/>
    <mergeCell ref="B55:AD55"/>
    <mergeCell ref="B63:AD63"/>
    <mergeCell ref="A56:A57"/>
    <mergeCell ref="C56:C57"/>
    <mergeCell ref="B9:AD9"/>
    <mergeCell ref="A40:C40"/>
    <mergeCell ref="B44:AD44"/>
    <mergeCell ref="B41:AD41"/>
    <mergeCell ref="B20:AD20"/>
    <mergeCell ref="B30:AD30"/>
    <mergeCell ref="B32:AD32"/>
    <mergeCell ref="B12:AD12"/>
    <mergeCell ref="A10:AD10"/>
    <mergeCell ref="A11:AD11"/>
    <mergeCell ref="A42:AD42"/>
    <mergeCell ref="A43:AD43"/>
    <mergeCell ref="B69:AD69"/>
    <mergeCell ref="B66:AD66"/>
    <mergeCell ref="B72:AD72"/>
    <mergeCell ref="A68:AD68"/>
    <mergeCell ref="A75:C75"/>
    <mergeCell ref="A67:AD67"/>
  </mergeCells>
  <phoneticPr fontId="4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8" firstPageNumber="47" fitToWidth="0" orientation="landscape" useFirstPageNumber="1" r:id="rId1"/>
  <headerFooter alignWithMargins="0">
    <oddHeader>&amp;C&amp;P</oddHeader>
  </headerFooter>
  <rowBreaks count="6" manualBreakCount="6">
    <brk id="21" max="29" man="1"/>
    <brk id="32" max="29" man="1"/>
    <brk id="44" max="29" man="1"/>
    <brk id="55" max="29" man="1"/>
    <brk id="65" max="29" man="1"/>
    <brk id="82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"/>
  <sheetViews>
    <sheetView view="pageBreakPreview" topLeftCell="A82" zoomScale="90" zoomScaleNormal="100" zoomScaleSheetLayoutView="90" workbookViewId="0">
      <selection activeCell="K12" sqref="K12"/>
    </sheetView>
  </sheetViews>
  <sheetFormatPr defaultColWidth="9.140625" defaultRowHeight="12.75" x14ac:dyDescent="0.2"/>
  <cols>
    <col min="1" max="1" width="6.140625" style="14" customWidth="1"/>
    <col min="2" max="2" width="47.28515625" style="14" customWidth="1"/>
    <col min="3" max="3" width="52.28515625" style="14" customWidth="1"/>
    <col min="4" max="4" width="8.85546875" style="14"/>
    <col min="5" max="5" width="15.42578125" style="14" customWidth="1"/>
    <col min="6" max="6" width="13.140625" style="14" customWidth="1"/>
    <col min="7" max="7" width="11.5703125" style="14" customWidth="1"/>
    <col min="8" max="8" width="14" style="14" customWidth="1"/>
    <col min="9" max="9" width="13.85546875" style="14" customWidth="1"/>
    <col min="10" max="10" width="13.42578125" style="14" customWidth="1"/>
    <col min="11" max="16" width="9.140625" style="14"/>
    <col min="17" max="17" width="14.140625" style="14" customWidth="1"/>
    <col min="18" max="16384" width="9.140625" style="14"/>
  </cols>
  <sheetData>
    <row r="1" spans="1:14" ht="58.5" customHeight="1" x14ac:dyDescent="0.2">
      <c r="G1" s="336"/>
      <c r="H1" s="336"/>
      <c r="I1" s="336"/>
      <c r="J1" s="336"/>
    </row>
    <row r="2" spans="1:14" ht="85.5" customHeight="1" x14ac:dyDescent="0.2">
      <c r="G2" s="335" t="s">
        <v>184</v>
      </c>
      <c r="H2" s="335"/>
      <c r="I2" s="335"/>
      <c r="J2" s="335"/>
    </row>
    <row r="3" spans="1:14" ht="21.75" customHeight="1" x14ac:dyDescent="0.2">
      <c r="A3" s="20"/>
      <c r="B3" s="24"/>
      <c r="C3" s="25"/>
      <c r="D3" s="26"/>
      <c r="E3" s="27"/>
      <c r="F3" s="27"/>
      <c r="G3" s="27"/>
      <c r="H3" s="27"/>
      <c r="I3" s="27"/>
      <c r="J3" s="27"/>
    </row>
    <row r="4" spans="1:14" ht="31.5" customHeight="1" x14ac:dyDescent="0.2">
      <c r="A4" s="343" t="s">
        <v>185</v>
      </c>
      <c r="B4" s="344"/>
      <c r="C4" s="344"/>
      <c r="D4" s="344"/>
      <c r="E4" s="344"/>
      <c r="F4" s="343"/>
      <c r="G4" s="343"/>
      <c r="H4" s="343"/>
      <c r="I4" s="343"/>
      <c r="J4" s="343"/>
    </row>
    <row r="5" spans="1:14" ht="18.75" customHeight="1" x14ac:dyDescent="0.2">
      <c r="A5" s="315" t="s">
        <v>32</v>
      </c>
      <c r="B5" s="337" t="s">
        <v>40</v>
      </c>
      <c r="C5" s="339" t="s">
        <v>41</v>
      </c>
      <c r="D5" s="339" t="s">
        <v>42</v>
      </c>
      <c r="E5" s="341" t="s">
        <v>43</v>
      </c>
      <c r="F5" s="339" t="s">
        <v>44</v>
      </c>
      <c r="G5" s="339"/>
      <c r="H5" s="340"/>
      <c r="I5" s="340"/>
      <c r="J5" s="340"/>
    </row>
    <row r="6" spans="1:14" ht="7.5" customHeight="1" x14ac:dyDescent="0.2">
      <c r="A6" s="315"/>
      <c r="B6" s="338"/>
      <c r="C6" s="339"/>
      <c r="D6" s="340"/>
      <c r="E6" s="342"/>
      <c r="F6" s="340"/>
      <c r="G6" s="340"/>
      <c r="H6" s="340"/>
      <c r="I6" s="340"/>
      <c r="J6" s="340"/>
    </row>
    <row r="7" spans="1:14" ht="9" customHeight="1" x14ac:dyDescent="0.2">
      <c r="A7" s="315"/>
      <c r="B7" s="338"/>
      <c r="C7" s="339"/>
      <c r="D7" s="340"/>
      <c r="E7" s="342"/>
      <c r="F7" s="315">
        <v>2026</v>
      </c>
      <c r="G7" s="315">
        <v>2027</v>
      </c>
      <c r="H7" s="315">
        <v>2028</v>
      </c>
      <c r="I7" s="315">
        <v>2029</v>
      </c>
      <c r="J7" s="315">
        <v>2030</v>
      </c>
    </row>
    <row r="8" spans="1:14" ht="12" customHeight="1" x14ac:dyDescent="0.2">
      <c r="A8" s="315"/>
      <c r="B8" s="338"/>
      <c r="C8" s="339"/>
      <c r="D8" s="340"/>
      <c r="E8" s="342"/>
      <c r="F8" s="315"/>
      <c r="G8" s="315"/>
      <c r="H8" s="315"/>
      <c r="I8" s="315"/>
      <c r="J8" s="315"/>
    </row>
    <row r="9" spans="1:14" x14ac:dyDescent="0.2">
      <c r="A9" s="195">
        <v>1</v>
      </c>
      <c r="B9" s="195">
        <v>2</v>
      </c>
      <c r="C9" s="195">
        <v>3</v>
      </c>
      <c r="D9" s="195">
        <v>4</v>
      </c>
      <c r="E9" s="195">
        <v>5</v>
      </c>
      <c r="F9" s="195">
        <v>6</v>
      </c>
      <c r="G9" s="195">
        <v>7</v>
      </c>
      <c r="H9" s="195">
        <v>8</v>
      </c>
      <c r="I9" s="195">
        <v>9</v>
      </c>
      <c r="J9" s="195">
        <v>10</v>
      </c>
    </row>
    <row r="10" spans="1:14" ht="25.5" customHeight="1" x14ac:dyDescent="0.2">
      <c r="A10" s="331" t="s">
        <v>132</v>
      </c>
      <c r="B10" s="331"/>
      <c r="C10" s="331"/>
      <c r="D10" s="331"/>
      <c r="E10" s="331"/>
      <c r="F10" s="331"/>
      <c r="G10" s="331"/>
      <c r="H10" s="331"/>
      <c r="I10" s="331"/>
      <c r="J10" s="331"/>
    </row>
    <row r="11" spans="1:14" ht="27.75" customHeight="1" x14ac:dyDescent="0.2">
      <c r="A11" s="145" t="s">
        <v>98</v>
      </c>
      <c r="B11" s="325" t="s">
        <v>173</v>
      </c>
      <c r="C11" s="326"/>
      <c r="D11" s="326"/>
      <c r="E11" s="326"/>
      <c r="F11" s="326"/>
      <c r="G11" s="326"/>
      <c r="H11" s="326"/>
      <c r="I11" s="326"/>
      <c r="J11" s="327"/>
    </row>
    <row r="12" spans="1:14" ht="17.45" customHeight="1" x14ac:dyDescent="0.2">
      <c r="A12" s="332" t="s">
        <v>174</v>
      </c>
      <c r="B12" s="333"/>
      <c r="C12" s="333"/>
      <c r="D12" s="333"/>
      <c r="E12" s="333"/>
      <c r="F12" s="333"/>
      <c r="G12" s="333"/>
      <c r="H12" s="333"/>
      <c r="I12" s="333"/>
      <c r="J12" s="334"/>
    </row>
    <row r="13" spans="1:14" ht="25.15" customHeight="1" x14ac:dyDescent="0.2">
      <c r="A13" s="331" t="s">
        <v>175</v>
      </c>
      <c r="B13" s="331"/>
      <c r="C13" s="331"/>
      <c r="D13" s="331"/>
      <c r="E13" s="331"/>
      <c r="F13" s="331"/>
      <c r="G13" s="331"/>
      <c r="H13" s="331"/>
      <c r="I13" s="331"/>
      <c r="J13" s="331"/>
    </row>
    <row r="14" spans="1:14" ht="27.75" customHeight="1" x14ac:dyDescent="0.2">
      <c r="A14" s="28" t="s">
        <v>1</v>
      </c>
      <c r="B14" s="325" t="s">
        <v>176</v>
      </c>
      <c r="C14" s="326"/>
      <c r="D14" s="326"/>
      <c r="E14" s="326"/>
      <c r="F14" s="326"/>
      <c r="G14" s="326"/>
      <c r="H14" s="326"/>
      <c r="I14" s="326"/>
      <c r="J14" s="327"/>
    </row>
    <row r="15" spans="1:14" ht="39" customHeight="1" x14ac:dyDescent="0.2">
      <c r="A15" s="193" t="s">
        <v>4</v>
      </c>
      <c r="B15" s="250" t="s">
        <v>90</v>
      </c>
      <c r="C15" s="115" t="s">
        <v>161</v>
      </c>
      <c r="D15" s="251" t="s">
        <v>52</v>
      </c>
      <c r="E15" s="252" t="s">
        <v>46</v>
      </c>
      <c r="F15" s="252">
        <v>100</v>
      </c>
      <c r="G15" s="252">
        <v>100</v>
      </c>
      <c r="H15" s="252">
        <v>100</v>
      </c>
      <c r="I15" s="252">
        <v>100</v>
      </c>
      <c r="J15" s="252">
        <v>100</v>
      </c>
      <c r="K15" s="62"/>
      <c r="L15" s="84"/>
      <c r="M15" s="84"/>
      <c r="N15" s="84"/>
    </row>
    <row r="16" spans="1:14" ht="30" customHeight="1" x14ac:dyDescent="0.2">
      <c r="A16" s="146" t="s">
        <v>10</v>
      </c>
      <c r="B16" s="250" t="s">
        <v>206</v>
      </c>
      <c r="C16" s="115" t="s">
        <v>210</v>
      </c>
      <c r="D16" s="253" t="s">
        <v>45</v>
      </c>
      <c r="E16" s="252">
        <v>2</v>
      </c>
      <c r="F16" s="252">
        <v>1</v>
      </c>
      <c r="G16" s="252" t="s">
        <v>46</v>
      </c>
      <c r="H16" s="252">
        <v>2</v>
      </c>
      <c r="I16" s="252" t="s">
        <v>46</v>
      </c>
      <c r="J16" s="252" t="s">
        <v>46</v>
      </c>
      <c r="K16" s="62"/>
    </row>
    <row r="17" spans="1:10" ht="28.5" customHeight="1" x14ac:dyDescent="0.2">
      <c r="A17" s="146" t="s">
        <v>13</v>
      </c>
      <c r="B17" s="250" t="s">
        <v>178</v>
      </c>
      <c r="C17" s="115" t="s">
        <v>47</v>
      </c>
      <c r="D17" s="253" t="s">
        <v>45</v>
      </c>
      <c r="E17" s="147">
        <v>25</v>
      </c>
      <c r="F17" s="147">
        <v>5</v>
      </c>
      <c r="G17" s="147">
        <v>3</v>
      </c>
      <c r="H17" s="147">
        <v>9</v>
      </c>
      <c r="I17" s="147">
        <v>8</v>
      </c>
      <c r="J17" s="147">
        <v>8</v>
      </c>
    </row>
    <row r="18" spans="1:10" ht="27.75" customHeight="1" x14ac:dyDescent="0.2">
      <c r="A18" s="193" t="s">
        <v>100</v>
      </c>
      <c r="B18" s="250" t="s">
        <v>125</v>
      </c>
      <c r="C18" s="115" t="s">
        <v>124</v>
      </c>
      <c r="D18" s="254" t="s">
        <v>45</v>
      </c>
      <c r="E18" s="147">
        <v>8</v>
      </c>
      <c r="F18" s="147">
        <v>10</v>
      </c>
      <c r="G18" s="147">
        <v>10</v>
      </c>
      <c r="H18" s="147">
        <v>10</v>
      </c>
      <c r="I18" s="147">
        <v>10</v>
      </c>
      <c r="J18" s="147">
        <v>10</v>
      </c>
    </row>
    <row r="19" spans="1:10" ht="35.25" customHeight="1" x14ac:dyDescent="0.2">
      <c r="A19" s="306" t="s">
        <v>101</v>
      </c>
      <c r="B19" s="349" t="s">
        <v>332</v>
      </c>
      <c r="C19" s="201" t="s">
        <v>205</v>
      </c>
      <c r="D19" s="199" t="s">
        <v>45</v>
      </c>
      <c r="E19" s="252">
        <v>11</v>
      </c>
      <c r="F19" s="252" t="s">
        <v>46</v>
      </c>
      <c r="G19" s="255" t="s">
        <v>46</v>
      </c>
      <c r="H19" s="252">
        <v>3</v>
      </c>
      <c r="I19" s="255" t="s">
        <v>46</v>
      </c>
      <c r="J19" s="255" t="s">
        <v>46</v>
      </c>
    </row>
    <row r="20" spans="1:10" ht="35.25" customHeight="1" x14ac:dyDescent="0.2">
      <c r="A20" s="307"/>
      <c r="B20" s="350"/>
      <c r="C20" s="201" t="s">
        <v>333</v>
      </c>
      <c r="D20" s="199" t="s">
        <v>45</v>
      </c>
      <c r="E20" s="252" t="s">
        <v>46</v>
      </c>
      <c r="F20" s="252">
        <v>1</v>
      </c>
      <c r="G20" s="252" t="s">
        <v>46</v>
      </c>
      <c r="H20" s="252" t="s">
        <v>46</v>
      </c>
      <c r="I20" s="252" t="s">
        <v>46</v>
      </c>
      <c r="J20" s="252" t="s">
        <v>46</v>
      </c>
    </row>
    <row r="21" spans="1:10" ht="30" customHeight="1" x14ac:dyDescent="0.2">
      <c r="A21" s="146" t="s">
        <v>102</v>
      </c>
      <c r="B21" s="250" t="s">
        <v>207</v>
      </c>
      <c r="C21" s="115" t="s">
        <v>273</v>
      </c>
      <c r="D21" s="153" t="s">
        <v>45</v>
      </c>
      <c r="E21" s="147">
        <v>1</v>
      </c>
      <c r="F21" s="147" t="s">
        <v>46</v>
      </c>
      <c r="G21" s="147" t="s">
        <v>46</v>
      </c>
      <c r="H21" s="147">
        <v>6</v>
      </c>
      <c r="I21" s="147" t="s">
        <v>46</v>
      </c>
      <c r="J21" s="147" t="s">
        <v>46</v>
      </c>
    </row>
    <row r="22" spans="1:10" ht="45.75" customHeight="1" x14ac:dyDescent="0.2">
      <c r="A22" s="146" t="s">
        <v>103</v>
      </c>
      <c r="B22" s="250" t="s">
        <v>83</v>
      </c>
      <c r="C22" s="115" t="s">
        <v>312</v>
      </c>
      <c r="D22" s="153" t="s">
        <v>45</v>
      </c>
      <c r="E22" s="147">
        <v>3</v>
      </c>
      <c r="F22" s="147">
        <v>6</v>
      </c>
      <c r="G22" s="256">
        <v>5</v>
      </c>
      <c r="H22" s="256" t="s">
        <v>46</v>
      </c>
      <c r="I22" s="147" t="s">
        <v>46</v>
      </c>
      <c r="J22" s="147" t="s">
        <v>46</v>
      </c>
    </row>
    <row r="23" spans="1:10" ht="36" customHeight="1" x14ac:dyDescent="0.2">
      <c r="A23" s="28" t="s">
        <v>6</v>
      </c>
      <c r="B23" s="325" t="s">
        <v>179</v>
      </c>
      <c r="C23" s="326"/>
      <c r="D23" s="326"/>
      <c r="E23" s="326"/>
      <c r="F23" s="326"/>
      <c r="G23" s="326"/>
      <c r="H23" s="326"/>
      <c r="I23" s="326"/>
      <c r="J23" s="327"/>
    </row>
    <row r="24" spans="1:10" ht="19.149999999999999" customHeight="1" x14ac:dyDescent="0.2">
      <c r="A24" s="345" t="s">
        <v>7</v>
      </c>
      <c r="B24" s="346" t="s">
        <v>77</v>
      </c>
      <c r="C24" s="257" t="s">
        <v>76</v>
      </c>
      <c r="D24" s="236" t="s">
        <v>48</v>
      </c>
      <c r="E24" s="258">
        <v>0.83599999999999997</v>
      </c>
      <c r="F24" s="259" t="s">
        <v>46</v>
      </c>
      <c r="G24" s="259" t="s">
        <v>46</v>
      </c>
      <c r="H24" s="259">
        <v>7.3999999999999996E-2</v>
      </c>
      <c r="I24" s="259" t="s">
        <v>46</v>
      </c>
      <c r="J24" s="259" t="s">
        <v>46</v>
      </c>
    </row>
    <row r="25" spans="1:10" ht="15" customHeight="1" x14ac:dyDescent="0.2">
      <c r="A25" s="345"/>
      <c r="B25" s="347"/>
      <c r="C25" s="257" t="s">
        <v>49</v>
      </c>
      <c r="D25" s="236" t="s">
        <v>45</v>
      </c>
      <c r="E25" s="260">
        <v>63</v>
      </c>
      <c r="F25" s="261" t="s">
        <v>46</v>
      </c>
      <c r="G25" s="261" t="s">
        <v>46</v>
      </c>
      <c r="H25" s="261">
        <v>26</v>
      </c>
      <c r="I25" s="261" t="s">
        <v>46</v>
      </c>
      <c r="J25" s="261" t="s">
        <v>46</v>
      </c>
    </row>
    <row r="26" spans="1:10" ht="19.899999999999999" customHeight="1" x14ac:dyDescent="0.2">
      <c r="A26" s="345"/>
      <c r="B26" s="348"/>
      <c r="C26" s="257" t="s">
        <v>80</v>
      </c>
      <c r="D26" s="236" t="s">
        <v>45</v>
      </c>
      <c r="E26" s="260">
        <v>612</v>
      </c>
      <c r="F26" s="261">
        <v>565</v>
      </c>
      <c r="G26" s="261" t="s">
        <v>46</v>
      </c>
      <c r="H26" s="261">
        <v>193</v>
      </c>
      <c r="I26" s="261">
        <v>565</v>
      </c>
      <c r="J26" s="261">
        <v>565</v>
      </c>
    </row>
    <row r="27" spans="1:10" ht="39.75" customHeight="1" x14ac:dyDescent="0.2">
      <c r="A27" s="260" t="s">
        <v>229</v>
      </c>
      <c r="B27" s="257" t="s">
        <v>78</v>
      </c>
      <c r="C27" s="257" t="s">
        <v>79</v>
      </c>
      <c r="D27" s="236" t="s">
        <v>45</v>
      </c>
      <c r="E27" s="261">
        <v>2731</v>
      </c>
      <c r="F27" s="261">
        <v>2000</v>
      </c>
      <c r="G27" s="261">
        <v>2000</v>
      </c>
      <c r="H27" s="261">
        <v>2000</v>
      </c>
      <c r="I27" s="261">
        <v>2000</v>
      </c>
      <c r="J27" s="261">
        <v>2000</v>
      </c>
    </row>
    <row r="28" spans="1:10" ht="45.75" customHeight="1" x14ac:dyDescent="0.2">
      <c r="A28" s="260" t="s">
        <v>342</v>
      </c>
      <c r="B28" s="257" t="s">
        <v>190</v>
      </c>
      <c r="C28" s="257" t="s">
        <v>311</v>
      </c>
      <c r="D28" s="236" t="s">
        <v>45</v>
      </c>
      <c r="E28" s="260" t="s">
        <v>46</v>
      </c>
      <c r="F28" s="261" t="s">
        <v>46</v>
      </c>
      <c r="G28" s="261" t="s">
        <v>46</v>
      </c>
      <c r="H28" s="261">
        <v>49</v>
      </c>
      <c r="I28" s="261">
        <v>49</v>
      </c>
      <c r="J28" s="261">
        <v>49</v>
      </c>
    </row>
    <row r="29" spans="1:10" ht="36" customHeight="1" x14ac:dyDescent="0.2">
      <c r="A29" s="260" t="s">
        <v>343</v>
      </c>
      <c r="B29" s="257" t="s">
        <v>313</v>
      </c>
      <c r="C29" s="262" t="s">
        <v>273</v>
      </c>
      <c r="D29" s="236" t="s">
        <v>45</v>
      </c>
      <c r="E29" s="260">
        <v>1</v>
      </c>
      <c r="F29" s="261" t="s">
        <v>46</v>
      </c>
      <c r="G29" s="261" t="s">
        <v>46</v>
      </c>
      <c r="H29" s="261">
        <v>9</v>
      </c>
      <c r="I29" s="261" t="s">
        <v>46</v>
      </c>
      <c r="J29" s="261" t="s">
        <v>46</v>
      </c>
    </row>
    <row r="30" spans="1:10" ht="30.75" customHeight="1" x14ac:dyDescent="0.2">
      <c r="A30" s="260" t="s">
        <v>344</v>
      </c>
      <c r="B30" s="257" t="s">
        <v>314</v>
      </c>
      <c r="C30" s="257" t="s">
        <v>315</v>
      </c>
      <c r="D30" s="236" t="s">
        <v>45</v>
      </c>
      <c r="E30" s="260">
        <v>1</v>
      </c>
      <c r="F30" s="261" t="s">
        <v>46</v>
      </c>
      <c r="G30" s="261" t="s">
        <v>46</v>
      </c>
      <c r="H30" s="261">
        <v>1</v>
      </c>
      <c r="I30" s="261" t="s">
        <v>46</v>
      </c>
      <c r="J30" s="261" t="s">
        <v>46</v>
      </c>
    </row>
    <row r="31" spans="1:10" ht="28.5" customHeight="1" x14ac:dyDescent="0.2">
      <c r="A31" s="260" t="s">
        <v>345</v>
      </c>
      <c r="B31" s="257" t="s">
        <v>307</v>
      </c>
      <c r="C31" s="257" t="s">
        <v>308</v>
      </c>
      <c r="D31" s="236" t="s">
        <v>45</v>
      </c>
      <c r="E31" s="261" t="s">
        <v>46</v>
      </c>
      <c r="F31" s="261" t="s">
        <v>46</v>
      </c>
      <c r="G31" s="261" t="s">
        <v>46</v>
      </c>
      <c r="H31" s="261">
        <v>1</v>
      </c>
      <c r="I31" s="261" t="s">
        <v>46</v>
      </c>
      <c r="J31" s="261" t="s">
        <v>46</v>
      </c>
    </row>
    <row r="32" spans="1:10" ht="28.5" customHeight="1" x14ac:dyDescent="0.2">
      <c r="A32" s="357" t="s">
        <v>346</v>
      </c>
      <c r="B32" s="355" t="s">
        <v>35</v>
      </c>
      <c r="C32" s="257" t="s">
        <v>59</v>
      </c>
      <c r="D32" s="236" t="s">
        <v>45</v>
      </c>
      <c r="E32" s="261">
        <v>29</v>
      </c>
      <c r="F32" s="261">
        <v>29</v>
      </c>
      <c r="G32" s="263">
        <v>29</v>
      </c>
      <c r="H32" s="261">
        <v>29</v>
      </c>
      <c r="I32" s="261">
        <v>29</v>
      </c>
      <c r="J32" s="261">
        <v>29</v>
      </c>
    </row>
    <row r="33" spans="1:30" ht="29.25" customHeight="1" x14ac:dyDescent="0.2">
      <c r="A33" s="358"/>
      <c r="B33" s="356"/>
      <c r="C33" s="257" t="s">
        <v>335</v>
      </c>
      <c r="D33" s="264" t="s">
        <v>52</v>
      </c>
      <c r="E33" s="261" t="s">
        <v>46</v>
      </c>
      <c r="F33" s="261">
        <v>100</v>
      </c>
      <c r="G33" s="263">
        <v>100</v>
      </c>
      <c r="H33" s="261">
        <v>100</v>
      </c>
      <c r="I33" s="261">
        <v>100</v>
      </c>
      <c r="J33" s="261">
        <v>100</v>
      </c>
    </row>
    <row r="34" spans="1:30" ht="29.25" customHeight="1" x14ac:dyDescent="0.2">
      <c r="A34" s="265" t="s">
        <v>347</v>
      </c>
      <c r="B34" s="257" t="s">
        <v>338</v>
      </c>
      <c r="C34" s="257" t="s">
        <v>341</v>
      </c>
      <c r="D34" s="236" t="s">
        <v>45</v>
      </c>
      <c r="E34" s="261">
        <v>1</v>
      </c>
      <c r="F34" s="261">
        <v>1</v>
      </c>
      <c r="G34" s="261" t="s">
        <v>46</v>
      </c>
      <c r="H34" s="261" t="s">
        <v>46</v>
      </c>
      <c r="I34" s="261" t="s">
        <v>46</v>
      </c>
      <c r="J34" s="261" t="s">
        <v>46</v>
      </c>
    </row>
    <row r="35" spans="1:30" ht="29.25" customHeight="1" x14ac:dyDescent="0.2">
      <c r="A35" s="260" t="s">
        <v>348</v>
      </c>
      <c r="B35" s="257" t="s">
        <v>339</v>
      </c>
      <c r="C35" s="257" t="s">
        <v>160</v>
      </c>
      <c r="D35" s="236" t="s">
        <v>45</v>
      </c>
      <c r="E35" s="261" t="s">
        <v>46</v>
      </c>
      <c r="F35" s="261">
        <v>1</v>
      </c>
      <c r="G35" s="261" t="s">
        <v>46</v>
      </c>
      <c r="H35" s="261" t="s">
        <v>46</v>
      </c>
      <c r="I35" s="261" t="s">
        <v>46</v>
      </c>
      <c r="J35" s="261" t="s">
        <v>46</v>
      </c>
    </row>
    <row r="36" spans="1:30" ht="30.6" customHeight="1" x14ac:dyDescent="0.2">
      <c r="A36" s="28" t="s">
        <v>11</v>
      </c>
      <c r="B36" s="325" t="s">
        <v>180</v>
      </c>
      <c r="C36" s="326"/>
      <c r="D36" s="326"/>
      <c r="E36" s="326"/>
      <c r="F36" s="326"/>
      <c r="G36" s="326"/>
      <c r="H36" s="326"/>
      <c r="I36" s="326"/>
      <c r="J36" s="327"/>
    </row>
    <row r="37" spans="1:30" ht="30.6" customHeight="1" x14ac:dyDescent="0.2">
      <c r="A37" s="357" t="s">
        <v>17</v>
      </c>
      <c r="B37" s="346" t="s">
        <v>350</v>
      </c>
      <c r="C37" s="257" t="s">
        <v>51</v>
      </c>
      <c r="D37" s="264" t="s">
        <v>52</v>
      </c>
      <c r="E37" s="266">
        <v>99</v>
      </c>
      <c r="F37" s="266" t="s">
        <v>183</v>
      </c>
      <c r="G37" s="266" t="s">
        <v>183</v>
      </c>
      <c r="H37" s="266" t="s">
        <v>183</v>
      </c>
      <c r="I37" s="266" t="s">
        <v>183</v>
      </c>
      <c r="J37" s="266" t="s">
        <v>183</v>
      </c>
    </row>
    <row r="38" spans="1:30" ht="29.25" customHeight="1" x14ac:dyDescent="0.2">
      <c r="A38" s="358"/>
      <c r="B38" s="348"/>
      <c r="C38" s="262" t="s">
        <v>349</v>
      </c>
      <c r="D38" s="236" t="s">
        <v>50</v>
      </c>
      <c r="E38" s="260" t="s">
        <v>46</v>
      </c>
      <c r="F38" s="261" t="s">
        <v>46</v>
      </c>
      <c r="G38" s="261" t="s">
        <v>46</v>
      </c>
      <c r="H38" s="261" t="s">
        <v>46</v>
      </c>
      <c r="I38" s="236">
        <v>1</v>
      </c>
      <c r="J38" s="236">
        <v>1</v>
      </c>
    </row>
    <row r="39" spans="1:30" ht="29.25" customHeight="1" x14ac:dyDescent="0.2">
      <c r="A39" s="28" t="s">
        <v>136</v>
      </c>
      <c r="B39" s="325" t="s">
        <v>145</v>
      </c>
      <c r="C39" s="326"/>
      <c r="D39" s="326"/>
      <c r="E39" s="326"/>
      <c r="F39" s="326"/>
      <c r="G39" s="326"/>
      <c r="H39" s="326"/>
      <c r="I39" s="326"/>
      <c r="J39" s="327"/>
    </row>
    <row r="40" spans="1:30" ht="71.25" customHeight="1" x14ac:dyDescent="0.2">
      <c r="A40" s="146" t="s">
        <v>137</v>
      </c>
      <c r="B40" s="115" t="s">
        <v>159</v>
      </c>
      <c r="C40" s="115" t="s">
        <v>146</v>
      </c>
      <c r="D40" s="153" t="s">
        <v>50</v>
      </c>
      <c r="E40" s="147">
        <v>1</v>
      </c>
      <c r="F40" s="147">
        <v>1</v>
      </c>
      <c r="G40" s="147">
        <v>1</v>
      </c>
      <c r="H40" s="147">
        <v>1</v>
      </c>
      <c r="I40" s="153">
        <v>1</v>
      </c>
      <c r="J40" s="153">
        <v>1</v>
      </c>
    </row>
    <row r="41" spans="1:30" ht="50.25" customHeight="1" x14ac:dyDescent="0.2">
      <c r="A41" s="146" t="s">
        <v>138</v>
      </c>
      <c r="B41" s="115" t="s">
        <v>144</v>
      </c>
      <c r="C41" s="115" t="s">
        <v>147</v>
      </c>
      <c r="D41" s="153" t="s">
        <v>50</v>
      </c>
      <c r="E41" s="147">
        <v>1</v>
      </c>
      <c r="F41" s="147">
        <v>1</v>
      </c>
      <c r="G41" s="147">
        <v>1</v>
      </c>
      <c r="H41" s="147">
        <v>1</v>
      </c>
      <c r="I41" s="153">
        <v>1</v>
      </c>
      <c r="J41" s="153">
        <v>1</v>
      </c>
    </row>
    <row r="42" spans="1:30" ht="43.5" customHeight="1" x14ac:dyDescent="0.2">
      <c r="A42" s="146" t="s">
        <v>139</v>
      </c>
      <c r="B42" s="115" t="s">
        <v>186</v>
      </c>
      <c r="C42" s="115" t="s">
        <v>150</v>
      </c>
      <c r="D42" s="139" t="s">
        <v>52</v>
      </c>
      <c r="E42" s="147">
        <v>100</v>
      </c>
      <c r="F42" s="147">
        <v>100</v>
      </c>
      <c r="G42" s="147">
        <v>100</v>
      </c>
      <c r="H42" s="147">
        <v>100</v>
      </c>
      <c r="I42" s="153">
        <v>100</v>
      </c>
      <c r="J42" s="153">
        <v>100</v>
      </c>
    </row>
    <row r="43" spans="1:30" ht="29.25" customHeight="1" x14ac:dyDescent="0.2">
      <c r="A43" s="146" t="s">
        <v>140</v>
      </c>
      <c r="B43" s="115" t="s">
        <v>187</v>
      </c>
      <c r="C43" s="115" t="s">
        <v>148</v>
      </c>
      <c r="D43" s="139" t="s">
        <v>52</v>
      </c>
      <c r="E43" s="147">
        <v>100</v>
      </c>
      <c r="F43" s="147">
        <v>100</v>
      </c>
      <c r="G43" s="147">
        <v>100</v>
      </c>
      <c r="H43" s="147">
        <v>100</v>
      </c>
      <c r="I43" s="153">
        <v>100</v>
      </c>
      <c r="J43" s="153">
        <v>100</v>
      </c>
    </row>
    <row r="44" spans="1:30" ht="35.25" customHeight="1" x14ac:dyDescent="0.2">
      <c r="A44" s="146" t="s">
        <v>141</v>
      </c>
      <c r="B44" s="115" t="s">
        <v>149</v>
      </c>
      <c r="C44" s="115" t="s">
        <v>148</v>
      </c>
      <c r="D44" s="139" t="s">
        <v>52</v>
      </c>
      <c r="E44" s="147">
        <v>100</v>
      </c>
      <c r="F44" s="147">
        <v>100</v>
      </c>
      <c r="G44" s="147">
        <v>100</v>
      </c>
      <c r="H44" s="147">
        <v>100</v>
      </c>
      <c r="I44" s="153">
        <v>100</v>
      </c>
      <c r="J44" s="153">
        <v>100</v>
      </c>
    </row>
    <row r="45" spans="1:30" ht="46.5" customHeight="1" x14ac:dyDescent="0.2">
      <c r="A45" s="146" t="s">
        <v>142</v>
      </c>
      <c r="B45" s="115" t="s">
        <v>153</v>
      </c>
      <c r="C45" s="115" t="s">
        <v>154</v>
      </c>
      <c r="D45" s="139" t="s">
        <v>52</v>
      </c>
      <c r="E45" s="153" t="s">
        <v>157</v>
      </c>
      <c r="F45" s="153" t="s">
        <v>157</v>
      </c>
      <c r="G45" s="153" t="s">
        <v>157</v>
      </c>
      <c r="H45" s="153" t="s">
        <v>157</v>
      </c>
      <c r="I45" s="153" t="s">
        <v>157</v>
      </c>
      <c r="J45" s="153" t="s">
        <v>157</v>
      </c>
    </row>
    <row r="46" spans="1:30" ht="43.5" customHeight="1" x14ac:dyDescent="0.2">
      <c r="A46" s="146" t="s">
        <v>151</v>
      </c>
      <c r="B46" s="115" t="s">
        <v>163</v>
      </c>
      <c r="C46" s="115" t="s">
        <v>152</v>
      </c>
      <c r="D46" s="139" t="s">
        <v>50</v>
      </c>
      <c r="E46" s="153" t="s">
        <v>156</v>
      </c>
      <c r="F46" s="153" t="s">
        <v>156</v>
      </c>
      <c r="G46" s="153" t="s">
        <v>156</v>
      </c>
      <c r="H46" s="153" t="s">
        <v>156</v>
      </c>
      <c r="I46" s="153" t="s">
        <v>156</v>
      </c>
      <c r="J46" s="153" t="s">
        <v>156</v>
      </c>
    </row>
    <row r="47" spans="1:30" ht="45.6" customHeight="1" x14ac:dyDescent="0.2">
      <c r="A47" s="28" t="s">
        <v>99</v>
      </c>
      <c r="B47" s="325" t="s">
        <v>351</v>
      </c>
      <c r="C47" s="326"/>
      <c r="D47" s="326"/>
      <c r="E47" s="326"/>
      <c r="F47" s="326"/>
      <c r="G47" s="326"/>
      <c r="H47" s="326"/>
      <c r="I47" s="326"/>
      <c r="J47" s="327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ht="33.6" customHeight="1" x14ac:dyDescent="0.2">
      <c r="A48" s="330" t="s">
        <v>217</v>
      </c>
      <c r="B48" s="330"/>
      <c r="C48" s="330"/>
      <c r="D48" s="330"/>
      <c r="E48" s="330"/>
      <c r="F48" s="330"/>
      <c r="G48" s="330"/>
      <c r="H48" s="330"/>
      <c r="I48" s="330"/>
      <c r="J48" s="330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1:30" ht="44.45" customHeight="1" x14ac:dyDescent="0.2">
      <c r="A49" s="329" t="s">
        <v>352</v>
      </c>
      <c r="B49" s="329"/>
      <c r="C49" s="329"/>
      <c r="D49" s="329"/>
      <c r="E49" s="329"/>
      <c r="F49" s="329"/>
      <c r="G49" s="329"/>
      <c r="H49" s="329"/>
      <c r="I49" s="329"/>
      <c r="J49" s="32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0" ht="44.45" customHeight="1" x14ac:dyDescent="0.2">
      <c r="A50" s="267" t="s">
        <v>2</v>
      </c>
      <c r="B50" s="359" t="s">
        <v>353</v>
      </c>
      <c r="C50" s="360"/>
      <c r="D50" s="360"/>
      <c r="E50" s="360"/>
      <c r="F50" s="360"/>
      <c r="G50" s="360"/>
      <c r="H50" s="360"/>
      <c r="I50" s="360"/>
      <c r="J50" s="361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 ht="44.45" customHeight="1" x14ac:dyDescent="0.2">
      <c r="A51" s="267" t="s">
        <v>5</v>
      </c>
      <c r="B51" s="262" t="s">
        <v>247</v>
      </c>
      <c r="C51" s="262" t="s">
        <v>274</v>
      </c>
      <c r="D51" s="236" t="s">
        <v>45</v>
      </c>
      <c r="E51" s="268" t="s">
        <v>46</v>
      </c>
      <c r="F51" s="236">
        <v>2</v>
      </c>
      <c r="G51" s="269" t="s">
        <v>46</v>
      </c>
      <c r="H51" s="270">
        <v>2</v>
      </c>
      <c r="I51" s="236" t="s">
        <v>46</v>
      </c>
      <c r="J51" s="269" t="s">
        <v>46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ht="44.45" customHeight="1" x14ac:dyDescent="0.2">
      <c r="A52" s="267" t="s">
        <v>16</v>
      </c>
      <c r="B52" s="262" t="s">
        <v>246</v>
      </c>
      <c r="C52" s="262" t="s">
        <v>273</v>
      </c>
      <c r="D52" s="236" t="s">
        <v>45</v>
      </c>
      <c r="E52" s="268" t="s">
        <v>46</v>
      </c>
      <c r="F52" s="236">
        <v>1</v>
      </c>
      <c r="G52" s="269" t="s">
        <v>46</v>
      </c>
      <c r="H52" s="269" t="s">
        <v>46</v>
      </c>
      <c r="I52" s="236" t="s">
        <v>46</v>
      </c>
      <c r="J52" s="269" t="s">
        <v>46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ht="44.45" customHeight="1" x14ac:dyDescent="0.2">
      <c r="A53" s="267" t="s">
        <v>316</v>
      </c>
      <c r="B53" s="262" t="s">
        <v>324</v>
      </c>
      <c r="C53" s="262" t="s">
        <v>273</v>
      </c>
      <c r="D53" s="236" t="s">
        <v>45</v>
      </c>
      <c r="E53" s="270">
        <v>1</v>
      </c>
      <c r="F53" s="269" t="s">
        <v>46</v>
      </c>
      <c r="G53" s="269" t="s">
        <v>46</v>
      </c>
      <c r="H53" s="270">
        <v>1</v>
      </c>
      <c r="I53" s="236" t="s">
        <v>46</v>
      </c>
      <c r="J53" s="269" t="s">
        <v>46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ht="44.45" customHeight="1" x14ac:dyDescent="0.2">
      <c r="A54" s="267" t="s">
        <v>218</v>
      </c>
      <c r="B54" s="359" t="s">
        <v>354</v>
      </c>
      <c r="C54" s="360"/>
      <c r="D54" s="360"/>
      <c r="E54" s="360"/>
      <c r="F54" s="360"/>
      <c r="G54" s="360"/>
      <c r="H54" s="360"/>
      <c r="I54" s="360"/>
      <c r="J54" s="361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ht="44.45" customHeight="1" x14ac:dyDescent="0.2">
      <c r="A55" s="357" t="s">
        <v>219</v>
      </c>
      <c r="B55" s="346" t="s">
        <v>230</v>
      </c>
      <c r="C55" s="262" t="s">
        <v>227</v>
      </c>
      <c r="D55" s="236" t="s">
        <v>54</v>
      </c>
      <c r="E55" s="260">
        <v>0.96799999999999997</v>
      </c>
      <c r="F55" s="236" t="s">
        <v>46</v>
      </c>
      <c r="G55" s="269" t="s">
        <v>46</v>
      </c>
      <c r="H55" s="236">
        <v>1.73</v>
      </c>
      <c r="I55" s="236" t="s">
        <v>46</v>
      </c>
      <c r="J55" s="269">
        <v>2.42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44.45" customHeight="1" x14ac:dyDescent="0.2">
      <c r="A56" s="358"/>
      <c r="B56" s="348"/>
      <c r="C56" s="262" t="s">
        <v>280</v>
      </c>
      <c r="D56" s="271" t="s">
        <v>52</v>
      </c>
      <c r="E56" s="272" t="s">
        <v>46</v>
      </c>
      <c r="F56" s="236" t="s">
        <v>46</v>
      </c>
      <c r="G56" s="236" t="s">
        <v>46</v>
      </c>
      <c r="H56" s="236" t="s">
        <v>46</v>
      </c>
      <c r="I56" s="236">
        <v>100</v>
      </c>
      <c r="J56" s="236" t="s">
        <v>46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ht="44.45" customHeight="1" x14ac:dyDescent="0.2">
      <c r="A57" s="273" t="s">
        <v>229</v>
      </c>
      <c r="B57" s="257" t="s">
        <v>237</v>
      </c>
      <c r="C57" s="262" t="s">
        <v>231</v>
      </c>
      <c r="D57" s="236" t="s">
        <v>45</v>
      </c>
      <c r="E57" s="272" t="s">
        <v>46</v>
      </c>
      <c r="F57" s="236" t="s">
        <v>46</v>
      </c>
      <c r="G57" s="269" t="s">
        <v>46</v>
      </c>
      <c r="H57" s="236">
        <v>4</v>
      </c>
      <c r="I57" s="236">
        <v>1</v>
      </c>
      <c r="J57" s="270">
        <v>1</v>
      </c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</row>
    <row r="58" spans="1:30" ht="44.45" customHeight="1" x14ac:dyDescent="0.2">
      <c r="A58" s="274" t="s">
        <v>342</v>
      </c>
      <c r="B58" s="275" t="s">
        <v>236</v>
      </c>
      <c r="C58" s="257" t="s">
        <v>269</v>
      </c>
      <c r="D58" s="236" t="s">
        <v>55</v>
      </c>
      <c r="E58" s="236" t="s">
        <v>46</v>
      </c>
      <c r="F58" s="236" t="s">
        <v>46</v>
      </c>
      <c r="G58" s="236" t="s">
        <v>46</v>
      </c>
      <c r="H58" s="236">
        <v>22.279699999999998</v>
      </c>
      <c r="I58" s="236" t="s">
        <v>46</v>
      </c>
      <c r="J58" s="236" t="s">
        <v>46</v>
      </c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</row>
    <row r="59" spans="1:30" ht="44.45" customHeight="1" x14ac:dyDescent="0.2">
      <c r="A59" s="274" t="s">
        <v>343</v>
      </c>
      <c r="B59" s="276" t="s">
        <v>234</v>
      </c>
      <c r="C59" s="262" t="s">
        <v>231</v>
      </c>
      <c r="D59" s="236" t="s">
        <v>45</v>
      </c>
      <c r="E59" s="236" t="s">
        <v>46</v>
      </c>
      <c r="F59" s="236"/>
      <c r="G59" s="236"/>
      <c r="H59" s="236">
        <v>1</v>
      </c>
      <c r="I59" s="236"/>
      <c r="J59" s="236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</row>
    <row r="60" spans="1:30" ht="44.45" customHeight="1" x14ac:dyDescent="0.2">
      <c r="A60" s="362" t="s">
        <v>344</v>
      </c>
      <c r="B60" s="346" t="s">
        <v>271</v>
      </c>
      <c r="C60" s="257" t="s">
        <v>272</v>
      </c>
      <c r="D60" s="236" t="s">
        <v>54</v>
      </c>
      <c r="E60" s="272" t="s">
        <v>46</v>
      </c>
      <c r="F60" s="236" t="s">
        <v>46</v>
      </c>
      <c r="G60" s="236" t="s">
        <v>46</v>
      </c>
      <c r="H60" s="236" t="s">
        <v>46</v>
      </c>
      <c r="I60" s="236">
        <v>2.9390000000000001</v>
      </c>
      <c r="J60" s="236" t="s">
        <v>46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1:30" ht="44.45" customHeight="1" x14ac:dyDescent="0.2">
      <c r="A61" s="363"/>
      <c r="B61" s="348"/>
      <c r="C61" s="257" t="s">
        <v>281</v>
      </c>
      <c r="D61" s="271" t="s">
        <v>52</v>
      </c>
      <c r="E61" s="272" t="s">
        <v>46</v>
      </c>
      <c r="F61" s="236"/>
      <c r="G61" s="236"/>
      <c r="H61" s="236">
        <v>100</v>
      </c>
      <c r="I61" s="236" t="s">
        <v>46</v>
      </c>
      <c r="J61" s="236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</row>
    <row r="62" spans="1:30" ht="44.45" customHeight="1" x14ac:dyDescent="0.2">
      <c r="A62" s="274" t="s">
        <v>345</v>
      </c>
      <c r="B62" s="276" t="s">
        <v>325</v>
      </c>
      <c r="C62" s="257" t="s">
        <v>160</v>
      </c>
      <c r="D62" s="236" t="s">
        <v>45</v>
      </c>
      <c r="E62" s="272" t="s">
        <v>46</v>
      </c>
      <c r="F62" s="236" t="s">
        <v>46</v>
      </c>
      <c r="G62" s="236" t="s">
        <v>46</v>
      </c>
      <c r="H62" s="236">
        <v>2</v>
      </c>
      <c r="I62" s="236">
        <v>2</v>
      </c>
      <c r="J62" s="236" t="s">
        <v>46</v>
      </c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spans="1:30" ht="44.45" customHeight="1" x14ac:dyDescent="0.2">
      <c r="A63" s="274" t="s">
        <v>220</v>
      </c>
      <c r="B63" s="359" t="s">
        <v>409</v>
      </c>
      <c r="C63" s="360"/>
      <c r="D63" s="360"/>
      <c r="E63" s="360"/>
      <c r="F63" s="360"/>
      <c r="G63" s="360"/>
      <c r="H63" s="360"/>
      <c r="I63" s="360"/>
      <c r="J63" s="361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</row>
    <row r="64" spans="1:30" ht="55.5" customHeight="1" x14ac:dyDescent="0.2">
      <c r="A64" s="274" t="s">
        <v>221</v>
      </c>
      <c r="B64" s="276" t="s">
        <v>334</v>
      </c>
      <c r="C64" s="257" t="s">
        <v>292</v>
      </c>
      <c r="D64" s="236" t="s">
        <v>54</v>
      </c>
      <c r="E64" s="272" t="s">
        <v>303</v>
      </c>
      <c r="F64" s="236" t="s">
        <v>407</v>
      </c>
      <c r="G64" s="236" t="s">
        <v>300</v>
      </c>
      <c r="H64" s="236" t="s">
        <v>46</v>
      </c>
      <c r="I64" s="236" t="s">
        <v>46</v>
      </c>
      <c r="J64" s="236" t="s">
        <v>46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spans="1:30" ht="58.5" customHeight="1" x14ac:dyDescent="0.2">
      <c r="A65" s="274" t="s">
        <v>232</v>
      </c>
      <c r="B65" s="257" t="s">
        <v>283</v>
      </c>
      <c r="C65" s="257" t="s">
        <v>284</v>
      </c>
      <c r="D65" s="236" t="s">
        <v>45</v>
      </c>
      <c r="E65" s="260">
        <v>12</v>
      </c>
      <c r="F65" s="236">
        <v>5</v>
      </c>
      <c r="G65" s="236">
        <v>5</v>
      </c>
      <c r="H65" s="236">
        <v>5</v>
      </c>
      <c r="I65" s="236">
        <v>5</v>
      </c>
      <c r="J65" s="236">
        <v>5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</row>
    <row r="66" spans="1:30" ht="69.75" customHeight="1" x14ac:dyDescent="0.2">
      <c r="A66" s="274" t="s">
        <v>356</v>
      </c>
      <c r="B66" s="257" t="s">
        <v>285</v>
      </c>
      <c r="C66" s="257" t="s">
        <v>284</v>
      </c>
      <c r="D66" s="236" t="s">
        <v>45</v>
      </c>
      <c r="E66" s="260">
        <v>10</v>
      </c>
      <c r="F66" s="236">
        <v>1</v>
      </c>
      <c r="G66" s="236">
        <v>1</v>
      </c>
      <c r="H66" s="236">
        <v>1</v>
      </c>
      <c r="I66" s="236">
        <v>1</v>
      </c>
      <c r="J66" s="236">
        <v>1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</row>
    <row r="67" spans="1:30" ht="44.45" customHeight="1" x14ac:dyDescent="0.2">
      <c r="A67" s="274" t="s">
        <v>357</v>
      </c>
      <c r="B67" s="257" t="s">
        <v>286</v>
      </c>
      <c r="C67" s="257" t="s">
        <v>287</v>
      </c>
      <c r="D67" s="236" t="s">
        <v>45</v>
      </c>
      <c r="E67" s="272" t="s">
        <v>46</v>
      </c>
      <c r="F67" s="236">
        <v>5</v>
      </c>
      <c r="G67" s="236">
        <v>5</v>
      </c>
      <c r="H67" s="236">
        <v>5</v>
      </c>
      <c r="I67" s="236">
        <v>5</v>
      </c>
      <c r="J67" s="236">
        <v>5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0" ht="44.45" customHeight="1" x14ac:dyDescent="0.2">
      <c r="A68" s="274" t="s">
        <v>358</v>
      </c>
      <c r="B68" s="277" t="s">
        <v>288</v>
      </c>
      <c r="C68" s="257" t="s">
        <v>289</v>
      </c>
      <c r="D68" s="236" t="s">
        <v>45</v>
      </c>
      <c r="E68" s="260">
        <v>20</v>
      </c>
      <c r="F68" s="260">
        <v>20</v>
      </c>
      <c r="G68" s="260">
        <v>20</v>
      </c>
      <c r="H68" s="260">
        <v>20</v>
      </c>
      <c r="I68" s="260">
        <v>20</v>
      </c>
      <c r="J68" s="260">
        <v>20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1:30" ht="38.25" customHeight="1" x14ac:dyDescent="0.2">
      <c r="A69" s="274" t="s">
        <v>359</v>
      </c>
      <c r="B69" s="277" t="s">
        <v>291</v>
      </c>
      <c r="C69" s="257" t="s">
        <v>290</v>
      </c>
      <c r="D69" s="236" t="s">
        <v>55</v>
      </c>
      <c r="E69" s="260">
        <v>32.85</v>
      </c>
      <c r="F69" s="236" t="s">
        <v>46</v>
      </c>
      <c r="G69" s="236" t="s">
        <v>46</v>
      </c>
      <c r="H69" s="236">
        <v>33.5</v>
      </c>
      <c r="I69" s="236">
        <v>33.5</v>
      </c>
      <c r="J69" s="236">
        <v>33.5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1:30" ht="44.45" customHeight="1" x14ac:dyDescent="0.2">
      <c r="A70" s="278" t="s">
        <v>222</v>
      </c>
      <c r="B70" s="359" t="s">
        <v>410</v>
      </c>
      <c r="C70" s="360"/>
      <c r="D70" s="360"/>
      <c r="E70" s="360"/>
      <c r="F70" s="360"/>
      <c r="G70" s="360"/>
      <c r="H70" s="360"/>
      <c r="I70" s="360"/>
      <c r="J70" s="361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0" ht="44.45" customHeight="1" x14ac:dyDescent="0.2">
      <c r="A71" s="278" t="s">
        <v>223</v>
      </c>
      <c r="B71" s="257" t="s">
        <v>336</v>
      </c>
      <c r="C71" s="262" t="s">
        <v>302</v>
      </c>
      <c r="D71" s="236" t="s">
        <v>55</v>
      </c>
      <c r="E71" s="260">
        <v>8.59</v>
      </c>
      <c r="F71" s="236" t="s">
        <v>46</v>
      </c>
      <c r="G71" s="236" t="s">
        <v>46</v>
      </c>
      <c r="H71" s="236">
        <v>10</v>
      </c>
      <c r="I71" s="236">
        <v>10</v>
      </c>
      <c r="J71" s="236">
        <v>10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0" ht="31.15" customHeight="1" x14ac:dyDescent="0.2">
      <c r="A72" s="28" t="s">
        <v>106</v>
      </c>
      <c r="B72" s="325" t="s">
        <v>377</v>
      </c>
      <c r="C72" s="326"/>
      <c r="D72" s="326"/>
      <c r="E72" s="326"/>
      <c r="F72" s="326"/>
      <c r="G72" s="326"/>
      <c r="H72" s="326"/>
      <c r="I72" s="326"/>
      <c r="J72" s="327"/>
      <c r="K72" s="328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</row>
    <row r="73" spans="1:30" ht="17.45" customHeight="1" x14ac:dyDescent="0.2">
      <c r="A73" s="330" t="s">
        <v>326</v>
      </c>
      <c r="B73" s="330"/>
      <c r="C73" s="330"/>
      <c r="D73" s="330"/>
      <c r="E73" s="330"/>
      <c r="F73" s="330"/>
      <c r="G73" s="330"/>
      <c r="H73" s="330"/>
      <c r="I73" s="330"/>
      <c r="J73" s="330"/>
      <c r="K73" s="324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</row>
    <row r="74" spans="1:30" ht="26.25" customHeight="1" x14ac:dyDescent="0.2">
      <c r="A74" s="329" t="s">
        <v>411</v>
      </c>
      <c r="B74" s="329"/>
      <c r="C74" s="329"/>
      <c r="D74" s="329"/>
      <c r="E74" s="329"/>
      <c r="F74" s="329"/>
      <c r="G74" s="329"/>
      <c r="H74" s="329"/>
      <c r="I74" s="329"/>
      <c r="J74" s="329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</row>
    <row r="75" spans="1:30" ht="36" customHeight="1" x14ac:dyDescent="0.2">
      <c r="A75" s="28" t="s">
        <v>17</v>
      </c>
      <c r="B75" s="325" t="s">
        <v>214</v>
      </c>
      <c r="C75" s="326"/>
      <c r="D75" s="326"/>
      <c r="E75" s="326"/>
      <c r="F75" s="326"/>
      <c r="G75" s="326"/>
      <c r="H75" s="326"/>
      <c r="I75" s="326"/>
      <c r="J75" s="327"/>
      <c r="K75" s="323"/>
      <c r="L75" s="323"/>
      <c r="M75" s="323"/>
      <c r="N75" s="323"/>
      <c r="O75" s="323"/>
      <c r="P75" s="323"/>
      <c r="Q75" s="323"/>
      <c r="R75" s="323"/>
      <c r="S75" s="323"/>
      <c r="T75" s="323"/>
      <c r="U75" s="323"/>
      <c r="V75" s="323"/>
      <c r="W75" s="323"/>
      <c r="X75" s="323"/>
      <c r="Y75" s="323"/>
      <c r="Z75" s="323"/>
      <c r="AA75" s="323"/>
      <c r="AB75" s="323"/>
      <c r="AC75" s="323"/>
      <c r="AD75" s="323"/>
    </row>
    <row r="76" spans="1:30" ht="29.25" customHeight="1" x14ac:dyDescent="0.2">
      <c r="A76" s="193" t="s">
        <v>93</v>
      </c>
      <c r="B76" s="200" t="s">
        <v>213</v>
      </c>
      <c r="C76" s="115" t="s">
        <v>57</v>
      </c>
      <c r="D76" s="153" t="s">
        <v>56</v>
      </c>
      <c r="E76" s="279">
        <v>6330.51</v>
      </c>
      <c r="F76" s="280">
        <v>6368.9110000000001</v>
      </c>
      <c r="G76" s="280">
        <v>6368.9110000000001</v>
      </c>
      <c r="H76" s="280">
        <v>6368.9110000000001</v>
      </c>
      <c r="I76" s="280">
        <v>6368.9110000000001</v>
      </c>
      <c r="J76" s="280">
        <v>6368.9110000000001</v>
      </c>
    </row>
    <row r="77" spans="1:30" ht="38.25" customHeight="1" x14ac:dyDescent="0.2">
      <c r="A77" s="195" t="s">
        <v>107</v>
      </c>
      <c r="B77" s="29" t="s">
        <v>58</v>
      </c>
      <c r="C77" s="115" t="s">
        <v>82</v>
      </c>
      <c r="D77" s="153" t="s">
        <v>56</v>
      </c>
      <c r="E77" s="132">
        <v>2.14</v>
      </c>
      <c r="F77" s="189">
        <v>2.1480000000000001</v>
      </c>
      <c r="G77" s="189">
        <v>2.1480000000000001</v>
      </c>
      <c r="H77" s="189">
        <v>2.1480000000000001</v>
      </c>
      <c r="I77" s="189">
        <v>2.1480000000000001</v>
      </c>
      <c r="J77" s="189">
        <v>2.1480000000000001</v>
      </c>
    </row>
    <row r="78" spans="1:30" ht="30.6" customHeight="1" x14ac:dyDescent="0.2">
      <c r="A78" s="28" t="s">
        <v>18</v>
      </c>
      <c r="B78" s="325" t="s">
        <v>381</v>
      </c>
      <c r="C78" s="326"/>
      <c r="D78" s="326"/>
      <c r="E78" s="326"/>
      <c r="F78" s="326"/>
      <c r="G78" s="326"/>
      <c r="H78" s="326"/>
      <c r="I78" s="326"/>
      <c r="J78" s="327"/>
    </row>
    <row r="79" spans="1:30" ht="36" customHeight="1" x14ac:dyDescent="0.2">
      <c r="A79" s="195" t="s">
        <v>94</v>
      </c>
      <c r="B79" s="29" t="s">
        <v>331</v>
      </c>
      <c r="C79" s="23" t="s">
        <v>135</v>
      </c>
      <c r="D79" s="153" t="s">
        <v>45</v>
      </c>
      <c r="E79" s="147">
        <v>1</v>
      </c>
      <c r="F79" s="153" t="s">
        <v>46</v>
      </c>
      <c r="G79" s="153" t="s">
        <v>46</v>
      </c>
      <c r="H79" s="153">
        <v>1</v>
      </c>
      <c r="I79" s="153" t="s">
        <v>46</v>
      </c>
      <c r="J79" s="153" t="s">
        <v>46</v>
      </c>
    </row>
    <row r="80" spans="1:30" ht="31.15" customHeight="1" x14ac:dyDescent="0.2">
      <c r="A80" s="195" t="s">
        <v>380</v>
      </c>
      <c r="B80" s="242" t="s">
        <v>379</v>
      </c>
      <c r="C80" s="103" t="s">
        <v>408</v>
      </c>
      <c r="D80" s="153" t="s">
        <v>45</v>
      </c>
      <c r="E80" s="147">
        <v>1</v>
      </c>
      <c r="F80" s="153">
        <v>1</v>
      </c>
      <c r="G80" s="153" t="s">
        <v>46</v>
      </c>
      <c r="H80" s="153"/>
      <c r="I80" s="153" t="s">
        <v>46</v>
      </c>
      <c r="J80" s="153" t="s">
        <v>46</v>
      </c>
    </row>
    <row r="81" spans="1:10" ht="31.15" customHeight="1" x14ac:dyDescent="0.2">
      <c r="A81" s="28" t="s">
        <v>113</v>
      </c>
      <c r="B81" s="325" t="s">
        <v>134</v>
      </c>
      <c r="C81" s="326"/>
      <c r="D81" s="326"/>
      <c r="E81" s="326"/>
      <c r="F81" s="326"/>
      <c r="G81" s="326"/>
      <c r="H81" s="326"/>
      <c r="I81" s="326"/>
      <c r="J81" s="327"/>
    </row>
    <row r="82" spans="1:10" ht="19.899999999999999" customHeight="1" x14ac:dyDescent="0.2">
      <c r="A82" s="330" t="s">
        <v>191</v>
      </c>
      <c r="B82" s="330"/>
      <c r="C82" s="330"/>
      <c r="D82" s="330"/>
      <c r="E82" s="330"/>
      <c r="F82" s="330"/>
      <c r="G82" s="330"/>
      <c r="H82" s="330"/>
      <c r="I82" s="330"/>
      <c r="J82" s="330"/>
    </row>
    <row r="83" spans="1:10" ht="36" customHeight="1" x14ac:dyDescent="0.2">
      <c r="A83" s="329" t="s">
        <v>133</v>
      </c>
      <c r="B83" s="329"/>
      <c r="C83" s="329"/>
      <c r="D83" s="329"/>
      <c r="E83" s="329"/>
      <c r="F83" s="329"/>
      <c r="G83" s="329"/>
      <c r="H83" s="329"/>
      <c r="I83" s="329"/>
      <c r="J83" s="329"/>
    </row>
    <row r="84" spans="1:10" ht="18" customHeight="1" x14ac:dyDescent="0.2">
      <c r="A84" s="28" t="s">
        <v>14</v>
      </c>
      <c r="B84" s="325" t="s">
        <v>109</v>
      </c>
      <c r="C84" s="326"/>
      <c r="D84" s="326"/>
      <c r="E84" s="326"/>
      <c r="F84" s="326"/>
      <c r="G84" s="326"/>
      <c r="H84" s="326"/>
      <c r="I84" s="326"/>
      <c r="J84" s="327"/>
    </row>
    <row r="85" spans="1:10" ht="28.15" customHeight="1" x14ac:dyDescent="0.2">
      <c r="A85" s="195" t="s">
        <v>95</v>
      </c>
      <c r="B85" s="29" t="s">
        <v>21</v>
      </c>
      <c r="C85" s="115" t="s">
        <v>53</v>
      </c>
      <c r="D85" s="146" t="s">
        <v>45</v>
      </c>
      <c r="E85" s="147">
        <v>31</v>
      </c>
      <c r="F85" s="147">
        <v>195</v>
      </c>
      <c r="G85" s="147">
        <v>196</v>
      </c>
      <c r="H85" s="147">
        <v>64</v>
      </c>
      <c r="I85" s="147">
        <v>50</v>
      </c>
      <c r="J85" s="147">
        <v>50</v>
      </c>
    </row>
    <row r="86" spans="1:10" ht="18" customHeight="1" x14ac:dyDescent="0.2">
      <c r="A86" s="28" t="s">
        <v>3</v>
      </c>
      <c r="B86" s="325" t="s">
        <v>192</v>
      </c>
      <c r="C86" s="326"/>
      <c r="D86" s="326"/>
      <c r="E86" s="326"/>
      <c r="F86" s="326"/>
      <c r="G86" s="326"/>
      <c r="H86" s="326"/>
      <c r="I86" s="326"/>
      <c r="J86" s="327"/>
    </row>
    <row r="87" spans="1:10" ht="45.75" customHeight="1" x14ac:dyDescent="0.2">
      <c r="A87" s="146" t="s">
        <v>96</v>
      </c>
      <c r="B87" s="103" t="s">
        <v>84</v>
      </c>
      <c r="C87" s="115" t="s">
        <v>61</v>
      </c>
      <c r="D87" s="153" t="s">
        <v>62</v>
      </c>
      <c r="E87" s="146">
        <v>781</v>
      </c>
      <c r="F87" s="147">
        <v>976</v>
      </c>
      <c r="G87" s="147">
        <v>976</v>
      </c>
      <c r="H87" s="147">
        <v>976</v>
      </c>
      <c r="I87" s="147">
        <v>976</v>
      </c>
      <c r="J87" s="147">
        <v>976</v>
      </c>
    </row>
    <row r="88" spans="1:10" ht="79.5" customHeight="1" x14ac:dyDescent="0.2">
      <c r="A88" s="149" t="s">
        <v>110</v>
      </c>
      <c r="B88" s="154" t="s">
        <v>322</v>
      </c>
      <c r="C88" s="115" t="s">
        <v>199</v>
      </c>
      <c r="D88" s="153" t="s">
        <v>50</v>
      </c>
      <c r="E88" s="147" t="s">
        <v>46</v>
      </c>
      <c r="F88" s="147">
        <v>27</v>
      </c>
      <c r="G88" s="147">
        <v>27</v>
      </c>
      <c r="H88" s="147">
        <v>27</v>
      </c>
      <c r="I88" s="147">
        <v>27</v>
      </c>
      <c r="J88" s="147">
        <v>27</v>
      </c>
    </row>
    <row r="89" spans="1:10" ht="45" customHeight="1" x14ac:dyDescent="0.2">
      <c r="A89" s="198" t="s">
        <v>111</v>
      </c>
      <c r="B89" s="351" t="s">
        <v>329</v>
      </c>
      <c r="C89" s="115" t="s">
        <v>204</v>
      </c>
      <c r="D89" s="153" t="s">
        <v>52</v>
      </c>
      <c r="E89" s="146">
        <v>92.7</v>
      </c>
      <c r="F89" s="148" t="s">
        <v>194</v>
      </c>
      <c r="G89" s="148" t="s">
        <v>194</v>
      </c>
      <c r="H89" s="148" t="s">
        <v>194</v>
      </c>
      <c r="I89" s="148" t="s">
        <v>194</v>
      </c>
      <c r="J89" s="148" t="s">
        <v>194</v>
      </c>
    </row>
    <row r="90" spans="1:10" ht="45" customHeight="1" x14ac:dyDescent="0.2">
      <c r="A90" s="150"/>
      <c r="B90" s="352"/>
      <c r="C90" s="115" t="s">
        <v>198</v>
      </c>
      <c r="D90" s="153" t="s">
        <v>50</v>
      </c>
      <c r="E90" s="147" t="s">
        <v>46</v>
      </c>
      <c r="F90" s="147">
        <v>56</v>
      </c>
      <c r="G90" s="147">
        <v>56</v>
      </c>
      <c r="H90" s="147">
        <v>56</v>
      </c>
      <c r="I90" s="147">
        <v>56</v>
      </c>
      <c r="J90" s="147">
        <v>56</v>
      </c>
    </row>
    <row r="91" spans="1:10" ht="45" customHeight="1" x14ac:dyDescent="0.2">
      <c r="A91" s="353" t="s">
        <v>112</v>
      </c>
      <c r="B91" s="351" t="s">
        <v>201</v>
      </c>
      <c r="C91" s="115" t="s">
        <v>122</v>
      </c>
      <c r="D91" s="153" t="s">
        <v>121</v>
      </c>
      <c r="E91" s="151">
        <v>2861</v>
      </c>
      <c r="F91" s="147" t="s">
        <v>195</v>
      </c>
      <c r="G91" s="147" t="s">
        <v>195</v>
      </c>
      <c r="H91" s="147" t="s">
        <v>195</v>
      </c>
      <c r="I91" s="147" t="s">
        <v>195</v>
      </c>
      <c r="J91" s="147" t="s">
        <v>195</v>
      </c>
    </row>
    <row r="92" spans="1:10" ht="44.25" customHeight="1" x14ac:dyDescent="0.2">
      <c r="A92" s="354"/>
      <c r="B92" s="352"/>
      <c r="C92" s="115" t="s">
        <v>120</v>
      </c>
      <c r="D92" s="153" t="s">
        <v>119</v>
      </c>
      <c r="E92" s="151">
        <v>57988</v>
      </c>
      <c r="F92" s="147">
        <f>175181.82-63149.65-57028.17</f>
        <v>55004.000000000015</v>
      </c>
      <c r="G92" s="147">
        <f t="shared" ref="G92:J92" si="0">175181.82-63149.65-57028.17</f>
        <v>55004.000000000015</v>
      </c>
      <c r="H92" s="147">
        <f t="shared" si="0"/>
        <v>55004.000000000015</v>
      </c>
      <c r="I92" s="147">
        <f t="shared" si="0"/>
        <v>55004.000000000015</v>
      </c>
      <c r="J92" s="147">
        <f t="shared" si="0"/>
        <v>55004.000000000015</v>
      </c>
    </row>
    <row r="93" spans="1:10" ht="17.25" customHeight="1" x14ac:dyDescent="0.2">
      <c r="A93" s="28" t="s">
        <v>15</v>
      </c>
      <c r="B93" s="326" t="s">
        <v>193</v>
      </c>
      <c r="C93" s="326"/>
      <c r="D93" s="326"/>
      <c r="E93" s="326"/>
      <c r="F93" s="326"/>
      <c r="G93" s="326"/>
      <c r="H93" s="326"/>
      <c r="I93" s="326"/>
      <c r="J93" s="327"/>
    </row>
    <row r="94" spans="1:10" ht="42.75" customHeight="1" x14ac:dyDescent="0.2">
      <c r="A94" s="153" t="s">
        <v>97</v>
      </c>
      <c r="B94" s="152" t="s">
        <v>321</v>
      </c>
      <c r="C94" s="115" t="s">
        <v>197</v>
      </c>
      <c r="D94" s="153" t="s">
        <v>52</v>
      </c>
      <c r="E94" s="147" t="s">
        <v>46</v>
      </c>
      <c r="F94" s="147">
        <v>100</v>
      </c>
      <c r="G94" s="147">
        <v>100</v>
      </c>
      <c r="H94" s="147">
        <v>100</v>
      </c>
      <c r="I94" s="147" t="s">
        <v>46</v>
      </c>
      <c r="J94" s="147" t="s">
        <v>46</v>
      </c>
    </row>
    <row r="95" spans="1:10" x14ac:dyDescent="0.2">
      <c r="C95" s="21"/>
      <c r="D95" s="21"/>
      <c r="E95" s="21"/>
    </row>
  </sheetData>
  <mergeCells count="63">
    <mergeCell ref="B93:J93"/>
    <mergeCell ref="B91:B92"/>
    <mergeCell ref="A91:A92"/>
    <mergeCell ref="B89:B90"/>
    <mergeCell ref="B32:B33"/>
    <mergeCell ref="A32:A33"/>
    <mergeCell ref="A37:A38"/>
    <mergeCell ref="B37:B38"/>
    <mergeCell ref="B50:J50"/>
    <mergeCell ref="B54:J54"/>
    <mergeCell ref="A55:A56"/>
    <mergeCell ref="B55:B56"/>
    <mergeCell ref="A60:A61"/>
    <mergeCell ref="B60:B61"/>
    <mergeCell ref="B63:J63"/>
    <mergeCell ref="B70:J70"/>
    <mergeCell ref="B14:J14"/>
    <mergeCell ref="B23:J23"/>
    <mergeCell ref="A48:J48"/>
    <mergeCell ref="A49:J49"/>
    <mergeCell ref="B36:J36"/>
    <mergeCell ref="B47:J47"/>
    <mergeCell ref="B39:J39"/>
    <mergeCell ref="A24:A26"/>
    <mergeCell ref="B24:B26"/>
    <mergeCell ref="A19:A20"/>
    <mergeCell ref="B19:B20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A10:J10"/>
    <mergeCell ref="A12:J12"/>
    <mergeCell ref="A13:J13"/>
    <mergeCell ref="F7:F8"/>
    <mergeCell ref="G2:J2"/>
    <mergeCell ref="B11:J11"/>
    <mergeCell ref="K75:T75"/>
    <mergeCell ref="B86:J86"/>
    <mergeCell ref="U75:AD75"/>
    <mergeCell ref="A83:J83"/>
    <mergeCell ref="A82:J82"/>
    <mergeCell ref="B75:J75"/>
    <mergeCell ref="B81:J81"/>
    <mergeCell ref="B84:J84"/>
    <mergeCell ref="B78:J78"/>
    <mergeCell ref="U74:AD74"/>
    <mergeCell ref="U72:AD72"/>
    <mergeCell ref="K73:T73"/>
    <mergeCell ref="U73:AD73"/>
    <mergeCell ref="B72:J72"/>
    <mergeCell ref="K72:T72"/>
    <mergeCell ref="A74:J74"/>
    <mergeCell ref="K74:T74"/>
    <mergeCell ref="A73:J7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74" firstPageNumber="54" fitToHeight="0" orientation="landscape" useFirstPageNumber="1" r:id="rId1"/>
  <headerFooter>
    <oddHeader>&amp;C&amp;P</oddHeader>
  </headerFooter>
  <rowBreaks count="3" manualBreakCount="3">
    <brk id="22" max="9" man="1"/>
    <brk id="40" max="9" man="1"/>
    <brk id="8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tabSelected="1" showRuler="0" view="pageBreakPreview" zoomScale="50" zoomScaleNormal="79" zoomScaleSheetLayoutView="50" zoomScalePageLayoutView="70" workbookViewId="0">
      <selection activeCell="A3" sqref="A3:T3"/>
    </sheetView>
  </sheetViews>
  <sheetFormatPr defaultColWidth="8.7109375" defaultRowHeight="12.75" outlineLevelRow="1" x14ac:dyDescent="0.2"/>
  <cols>
    <col min="1" max="1" width="11" style="182" customWidth="1"/>
    <col min="2" max="2" width="26.28515625" style="14" customWidth="1"/>
    <col min="3" max="3" width="11.85546875" style="14" customWidth="1"/>
    <col min="4" max="4" width="10.28515625" style="177" customWidth="1"/>
    <col min="5" max="5" width="13.5703125" style="178" customWidth="1"/>
    <col min="6" max="6" width="14.85546875" style="178" customWidth="1"/>
    <col min="7" max="7" width="11.140625" style="178" customWidth="1"/>
    <col min="8" max="8" width="11.5703125" style="178" customWidth="1"/>
    <col min="9" max="9" width="14.28515625" style="16" customWidth="1"/>
    <col min="10" max="10" width="10.85546875" style="18" customWidth="1"/>
    <col min="11" max="11" width="11.85546875" style="18" customWidth="1"/>
    <col min="12" max="12" width="16.42578125" style="181" customWidth="1"/>
    <col min="13" max="13" width="10.85546875" style="18" customWidth="1"/>
    <col min="14" max="14" width="11.28515625" style="18" customWidth="1"/>
    <col min="15" max="15" width="15" style="181" customWidth="1"/>
    <col min="16" max="16" width="11.140625" style="18" customWidth="1"/>
    <col min="17" max="17" width="12" style="18" customWidth="1"/>
    <col min="18" max="18" width="15.28515625" style="181" customWidth="1"/>
    <col min="19" max="19" width="10.85546875" style="18" customWidth="1"/>
    <col min="20" max="20" width="11.7109375" style="18" customWidth="1"/>
    <col min="21" max="21" width="14.28515625" style="14" bestFit="1" customWidth="1"/>
    <col min="22" max="22" width="14.7109375" style="14" customWidth="1"/>
    <col min="23" max="23" width="10.85546875" style="14" bestFit="1" customWidth="1"/>
    <col min="24" max="16384" width="8.7109375" style="14"/>
  </cols>
  <sheetData>
    <row r="1" spans="1:30" ht="85.15" customHeight="1" x14ac:dyDescent="0.2">
      <c r="A1" s="22"/>
      <c r="B1" s="19"/>
      <c r="C1" s="19"/>
      <c r="D1" s="42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10"/>
      <c r="S1" s="310"/>
      <c r="T1" s="310"/>
    </row>
    <row r="2" spans="1:30" ht="129.75" customHeight="1" x14ac:dyDescent="0.2">
      <c r="A2" s="22"/>
      <c r="B2" s="19"/>
      <c r="C2" s="19"/>
      <c r="D2" s="4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82" t="s">
        <v>412</v>
      </c>
      <c r="S2" s="282"/>
      <c r="T2" s="282"/>
    </row>
    <row r="3" spans="1:30" ht="74.25" customHeight="1" x14ac:dyDescent="0.3">
      <c r="A3" s="364" t="s">
        <v>363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</row>
    <row r="4" spans="1:30" s="158" customFormat="1" ht="15.6" customHeight="1" x14ac:dyDescent="0.2">
      <c r="A4" s="366" t="s">
        <v>131</v>
      </c>
      <c r="B4" s="367" t="s">
        <v>0</v>
      </c>
      <c r="C4" s="368" t="s">
        <v>239</v>
      </c>
      <c r="D4" s="368" t="s">
        <v>238</v>
      </c>
      <c r="E4" s="368" t="s">
        <v>327</v>
      </c>
      <c r="F4" s="332" t="s">
        <v>9</v>
      </c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</row>
    <row r="5" spans="1:30" s="20" customFormat="1" ht="27.4" customHeight="1" x14ac:dyDescent="0.2">
      <c r="A5" s="366"/>
      <c r="B5" s="367"/>
      <c r="C5" s="368"/>
      <c r="D5" s="368"/>
      <c r="E5" s="368"/>
      <c r="F5" s="369" t="s">
        <v>240</v>
      </c>
      <c r="G5" s="369"/>
      <c r="H5" s="369"/>
      <c r="I5" s="369" t="s">
        <v>241</v>
      </c>
      <c r="J5" s="369"/>
      <c r="K5" s="369"/>
      <c r="L5" s="369" t="s">
        <v>242</v>
      </c>
      <c r="M5" s="369"/>
      <c r="N5" s="369"/>
      <c r="O5" s="369" t="s">
        <v>243</v>
      </c>
      <c r="P5" s="369"/>
      <c r="Q5" s="369"/>
      <c r="R5" s="369" t="s">
        <v>244</v>
      </c>
      <c r="S5" s="369"/>
      <c r="T5" s="369"/>
    </row>
    <row r="6" spans="1:30" s="20" customFormat="1" ht="64.150000000000006" customHeight="1" x14ac:dyDescent="0.2">
      <c r="A6" s="366"/>
      <c r="B6" s="367"/>
      <c r="C6" s="368"/>
      <c r="D6" s="368"/>
      <c r="E6" s="368"/>
      <c r="F6" s="85" t="s">
        <v>245</v>
      </c>
      <c r="G6" s="156" t="s">
        <v>38</v>
      </c>
      <c r="H6" s="156" t="s">
        <v>39</v>
      </c>
      <c r="I6" s="85" t="s">
        <v>245</v>
      </c>
      <c r="J6" s="156" t="s">
        <v>38</v>
      </c>
      <c r="K6" s="156" t="s">
        <v>39</v>
      </c>
      <c r="L6" s="85" t="s">
        <v>245</v>
      </c>
      <c r="M6" s="156" t="s">
        <v>38</v>
      </c>
      <c r="N6" s="156" t="s">
        <v>39</v>
      </c>
      <c r="O6" s="85" t="s">
        <v>245</v>
      </c>
      <c r="P6" s="156" t="s">
        <v>38</v>
      </c>
      <c r="Q6" s="156" t="s">
        <v>39</v>
      </c>
      <c r="R6" s="85" t="s">
        <v>245</v>
      </c>
      <c r="S6" s="156" t="s">
        <v>38</v>
      </c>
      <c r="T6" s="156" t="s">
        <v>39</v>
      </c>
    </row>
    <row r="7" spans="1:30" ht="22.35" customHeight="1" x14ac:dyDescent="0.2">
      <c r="A7" s="157">
        <v>1</v>
      </c>
      <c r="B7" s="89">
        <v>2</v>
      </c>
      <c r="C7" s="89">
        <v>3</v>
      </c>
      <c r="D7" s="157">
        <v>4</v>
      </c>
      <c r="E7" s="157">
        <v>5</v>
      </c>
      <c r="F7" s="157">
        <v>6</v>
      </c>
      <c r="G7" s="157">
        <v>7</v>
      </c>
      <c r="H7" s="157">
        <v>8</v>
      </c>
      <c r="I7" s="157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  <c r="S7" s="90">
        <v>19</v>
      </c>
      <c r="T7" s="90">
        <v>20</v>
      </c>
    </row>
    <row r="8" spans="1:30" ht="56.25" customHeight="1" x14ac:dyDescent="0.2">
      <c r="A8" s="63" t="s">
        <v>2</v>
      </c>
      <c r="B8" s="300" t="s">
        <v>364</v>
      </c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2"/>
    </row>
    <row r="9" spans="1:30" s="16" customFormat="1" ht="110.25" customHeight="1" x14ac:dyDescent="0.2">
      <c r="A9" s="159" t="s">
        <v>5</v>
      </c>
      <c r="B9" s="92" t="s">
        <v>247</v>
      </c>
      <c r="C9" s="93"/>
      <c r="D9" s="94"/>
      <c r="E9" s="95">
        <f t="shared" ref="E9:E17" si="0">F9+I9+L9+O9+R9</f>
        <v>24499</v>
      </c>
      <c r="F9" s="95">
        <f>G9+H9</f>
        <v>9879</v>
      </c>
      <c r="G9" s="95">
        <f>SUM(G10:G13)</f>
        <v>9879</v>
      </c>
      <c r="H9" s="95">
        <f>SUM(H10:H13)</f>
        <v>0</v>
      </c>
      <c r="I9" s="95">
        <f>J9+K9</f>
        <v>0</v>
      </c>
      <c r="J9" s="95">
        <f>SUM(J10:J13)</f>
        <v>0</v>
      </c>
      <c r="K9" s="95">
        <f>SUM(K10:K13)</f>
        <v>0</v>
      </c>
      <c r="L9" s="95">
        <f>M9+N9</f>
        <v>14620</v>
      </c>
      <c r="M9" s="95">
        <f>SUM(M10:M13)</f>
        <v>14620</v>
      </c>
      <c r="N9" s="95">
        <f>SUM(N10:N13)</f>
        <v>0</v>
      </c>
      <c r="O9" s="95">
        <f>P9+Q9</f>
        <v>0</v>
      </c>
      <c r="P9" s="95">
        <f>SUM(P10:P13)</f>
        <v>0</v>
      </c>
      <c r="Q9" s="95">
        <f>SUM(Q10:Q13)</f>
        <v>0</v>
      </c>
      <c r="R9" s="95">
        <f>S9+T9</f>
        <v>0</v>
      </c>
      <c r="S9" s="95">
        <f>SUM(S10:S13)</f>
        <v>0</v>
      </c>
      <c r="T9" s="95">
        <f>SUM(T10:T13)</f>
        <v>0</v>
      </c>
    </row>
    <row r="10" spans="1:30" s="16" customFormat="1" ht="142.5" customHeight="1" outlineLevel="1" x14ac:dyDescent="0.2">
      <c r="A10" s="160" t="s">
        <v>365</v>
      </c>
      <c r="B10" s="161" t="s">
        <v>248</v>
      </c>
      <c r="C10" s="97"/>
      <c r="D10" s="98"/>
      <c r="E10" s="99">
        <f t="shared" si="0"/>
        <v>7180</v>
      </c>
      <c r="F10" s="99">
        <f>G10+H10</f>
        <v>7180</v>
      </c>
      <c r="G10" s="99">
        <v>7180</v>
      </c>
      <c r="H10" s="99">
        <v>0</v>
      </c>
      <c r="I10" s="99">
        <f>SUM(J10:K10)</f>
        <v>0</v>
      </c>
      <c r="J10" s="100">
        <v>0</v>
      </c>
      <c r="K10" s="100">
        <f>7196-7196</f>
        <v>0</v>
      </c>
      <c r="L10" s="99">
        <f>+M10+N10</f>
        <v>0</v>
      </c>
      <c r="M10" s="100">
        <v>0</v>
      </c>
      <c r="N10" s="100">
        <f>6622-6622</f>
        <v>0</v>
      </c>
      <c r="O10" s="99">
        <f>P10+Q10</f>
        <v>0</v>
      </c>
      <c r="P10" s="100">
        <f>110232-110232</f>
        <v>0</v>
      </c>
      <c r="Q10" s="100">
        <f>13606-13606</f>
        <v>0</v>
      </c>
      <c r="R10" s="99">
        <f>S10+T10</f>
        <v>0</v>
      </c>
      <c r="S10" s="100">
        <v>0</v>
      </c>
      <c r="T10" s="100">
        <v>0</v>
      </c>
    </row>
    <row r="11" spans="1:30" s="16" customFormat="1" ht="117" customHeight="1" outlineLevel="1" x14ac:dyDescent="0.2">
      <c r="A11" s="160" t="s">
        <v>366</v>
      </c>
      <c r="B11" s="161" t="s">
        <v>251</v>
      </c>
      <c r="C11" s="101"/>
      <c r="D11" s="102"/>
      <c r="E11" s="99">
        <f t="shared" si="0"/>
        <v>2699</v>
      </c>
      <c r="F11" s="99">
        <f>G11+H11</f>
        <v>2699</v>
      </c>
      <c r="G11" s="99">
        <v>2699</v>
      </c>
      <c r="H11" s="99">
        <v>0</v>
      </c>
      <c r="I11" s="99">
        <f>SUM(J11:K11)</f>
        <v>0</v>
      </c>
      <c r="J11" s="99">
        <v>0</v>
      </c>
      <c r="K11" s="99">
        <v>0</v>
      </c>
      <c r="L11" s="99">
        <f t="shared" ref="L11" si="1">M11+N11</f>
        <v>0</v>
      </c>
      <c r="M11" s="99">
        <v>0</v>
      </c>
      <c r="N11" s="99">
        <v>0</v>
      </c>
      <c r="O11" s="99">
        <f t="shared" ref="O11" si="2">P11+Q11</f>
        <v>0</v>
      </c>
      <c r="P11" s="99">
        <v>0</v>
      </c>
      <c r="Q11" s="99">
        <v>0</v>
      </c>
      <c r="R11" s="99">
        <f t="shared" ref="R11" si="3">S11+T11</f>
        <v>0</v>
      </c>
      <c r="S11" s="99">
        <v>0</v>
      </c>
      <c r="T11" s="99">
        <v>0</v>
      </c>
    </row>
    <row r="12" spans="1:30" s="16" customFormat="1" ht="111" customHeight="1" outlineLevel="1" x14ac:dyDescent="0.2">
      <c r="A12" s="160" t="s">
        <v>367</v>
      </c>
      <c r="B12" s="161" t="s">
        <v>249</v>
      </c>
      <c r="C12" s="97"/>
      <c r="D12" s="98"/>
      <c r="E12" s="99">
        <f t="shared" si="0"/>
        <v>13645</v>
      </c>
      <c r="F12" s="99">
        <f>G12+H12</f>
        <v>0</v>
      </c>
      <c r="G12" s="99">
        <v>0</v>
      </c>
      <c r="H12" s="99">
        <v>0</v>
      </c>
      <c r="I12" s="99">
        <f>SUM(J12:K12)</f>
        <v>0</v>
      </c>
      <c r="J12" s="100">
        <v>0</v>
      </c>
      <c r="K12" s="100">
        <v>0</v>
      </c>
      <c r="L12" s="99">
        <f>M12+N12</f>
        <v>13645</v>
      </c>
      <c r="M12" s="100">
        <v>13645</v>
      </c>
      <c r="N12" s="100">
        <v>0</v>
      </c>
      <c r="O12" s="99">
        <f>P12+Q12</f>
        <v>0</v>
      </c>
      <c r="P12" s="100">
        <v>0</v>
      </c>
      <c r="Q12" s="100">
        <f>1954-71-52-1831</f>
        <v>0</v>
      </c>
      <c r="R12" s="99">
        <f>S12+T12</f>
        <v>0</v>
      </c>
      <c r="S12" s="100">
        <v>0</v>
      </c>
      <c r="T12" s="100">
        <v>0</v>
      </c>
    </row>
    <row r="13" spans="1:30" s="16" customFormat="1" ht="121.5" customHeight="1" outlineLevel="1" x14ac:dyDescent="0.2">
      <c r="A13" s="160" t="s">
        <v>368</v>
      </c>
      <c r="B13" s="161" t="s">
        <v>250</v>
      </c>
      <c r="C13" s="97"/>
      <c r="D13" s="98"/>
      <c r="E13" s="99">
        <f t="shared" si="0"/>
        <v>975</v>
      </c>
      <c r="F13" s="99">
        <v>0</v>
      </c>
      <c r="G13" s="99">
        <v>0</v>
      </c>
      <c r="H13" s="99">
        <v>0</v>
      </c>
      <c r="I13" s="99">
        <f>SUM(J13:K13)</f>
        <v>0</v>
      </c>
      <c r="J13" s="100">
        <v>0</v>
      </c>
      <c r="K13" s="100">
        <v>0</v>
      </c>
      <c r="L13" s="99">
        <f>M13+N13</f>
        <v>975</v>
      </c>
      <c r="M13" s="100">
        <v>975</v>
      </c>
      <c r="N13" s="100">
        <v>0</v>
      </c>
      <c r="O13" s="99">
        <f>P13+Q13</f>
        <v>0</v>
      </c>
      <c r="P13" s="100">
        <v>0</v>
      </c>
      <c r="Q13" s="100">
        <v>0</v>
      </c>
      <c r="R13" s="99">
        <f>S13+T13</f>
        <v>0</v>
      </c>
      <c r="S13" s="100">
        <v>0</v>
      </c>
      <c r="T13" s="100">
        <v>0</v>
      </c>
    </row>
    <row r="14" spans="1:30" s="16" customFormat="1" ht="105" customHeight="1" x14ac:dyDescent="0.2">
      <c r="A14" s="162" t="s">
        <v>16</v>
      </c>
      <c r="B14" s="93" t="s">
        <v>252</v>
      </c>
      <c r="C14" s="93"/>
      <c r="D14" s="94"/>
      <c r="E14" s="95">
        <f t="shared" si="0"/>
        <v>3406</v>
      </c>
      <c r="F14" s="95">
        <f>G14+H14</f>
        <v>3406</v>
      </c>
      <c r="G14" s="95">
        <f>G15</f>
        <v>3406</v>
      </c>
      <c r="H14" s="95">
        <f>H15</f>
        <v>0</v>
      </c>
      <c r="I14" s="95">
        <f>J14+K14</f>
        <v>0</v>
      </c>
      <c r="J14" s="95">
        <f>J15</f>
        <v>0</v>
      </c>
      <c r="K14" s="95">
        <f>K15</f>
        <v>0</v>
      </c>
      <c r="L14" s="95">
        <f>M14+N14</f>
        <v>0</v>
      </c>
      <c r="M14" s="95">
        <f>M15</f>
        <v>0</v>
      </c>
      <c r="N14" s="95">
        <f>N15</f>
        <v>0</v>
      </c>
      <c r="O14" s="95">
        <f>P14+Q14</f>
        <v>0</v>
      </c>
      <c r="P14" s="95">
        <f>P15</f>
        <v>0</v>
      </c>
      <c r="Q14" s="95">
        <f>Q15</f>
        <v>0</v>
      </c>
      <c r="R14" s="95">
        <f>S14+T14</f>
        <v>0</v>
      </c>
      <c r="S14" s="95">
        <f>S15</f>
        <v>0</v>
      </c>
      <c r="T14" s="95">
        <f>T15</f>
        <v>0</v>
      </c>
    </row>
    <row r="15" spans="1:30" s="16" customFormat="1" ht="86.25" customHeight="1" x14ac:dyDescent="0.2">
      <c r="A15" s="160" t="s">
        <v>369</v>
      </c>
      <c r="B15" s="103" t="s">
        <v>253</v>
      </c>
      <c r="C15" s="104"/>
      <c r="D15" s="102"/>
      <c r="E15" s="99">
        <f t="shared" si="0"/>
        <v>3406</v>
      </c>
      <c r="F15" s="99">
        <f>G15+H15</f>
        <v>3406</v>
      </c>
      <c r="G15" s="99">
        <v>3406</v>
      </c>
      <c r="H15" s="99">
        <v>0</v>
      </c>
      <c r="I15" s="99">
        <f>SUM(J15:K15)</f>
        <v>0</v>
      </c>
      <c r="J15" s="99">
        <v>0</v>
      </c>
      <c r="K15" s="99">
        <v>0</v>
      </c>
      <c r="L15" s="99">
        <f t="shared" ref="L15:L24" si="4">M15+N15</f>
        <v>0</v>
      </c>
      <c r="M15" s="99">
        <v>0</v>
      </c>
      <c r="N15" s="99">
        <v>0</v>
      </c>
      <c r="O15" s="99">
        <f t="shared" ref="O15:O24" si="5">P15+Q15</f>
        <v>0</v>
      </c>
      <c r="P15" s="99">
        <v>0</v>
      </c>
      <c r="Q15" s="99">
        <v>0</v>
      </c>
      <c r="R15" s="99">
        <f t="shared" ref="R15:R24" si="6">S15+T15</f>
        <v>0</v>
      </c>
      <c r="S15" s="99">
        <v>0</v>
      </c>
      <c r="T15" s="99">
        <v>0</v>
      </c>
    </row>
    <row r="16" spans="1:30" s="16" customFormat="1" ht="80.25" customHeight="1" x14ac:dyDescent="0.2">
      <c r="A16" s="162" t="s">
        <v>316</v>
      </c>
      <c r="B16" s="137" t="s">
        <v>324</v>
      </c>
      <c r="C16" s="104"/>
      <c r="D16" s="102"/>
      <c r="E16" s="95">
        <f t="shared" si="0"/>
        <v>29103</v>
      </c>
      <c r="F16" s="95">
        <f>G16+H16</f>
        <v>0</v>
      </c>
      <c r="G16" s="95">
        <f>G17</f>
        <v>0</v>
      </c>
      <c r="H16" s="95">
        <f>H17</f>
        <v>0</v>
      </c>
      <c r="I16" s="95">
        <f>J16+K16</f>
        <v>0</v>
      </c>
      <c r="J16" s="95">
        <f>J17</f>
        <v>0</v>
      </c>
      <c r="K16" s="95">
        <f>K17</f>
        <v>0</v>
      </c>
      <c r="L16" s="95">
        <f>M16+N16</f>
        <v>29103</v>
      </c>
      <c r="M16" s="95">
        <f>M17</f>
        <v>29103</v>
      </c>
      <c r="N16" s="95">
        <f>N17</f>
        <v>0</v>
      </c>
      <c r="O16" s="95">
        <f>P16+Q16</f>
        <v>0</v>
      </c>
      <c r="P16" s="95">
        <f>P17</f>
        <v>0</v>
      </c>
      <c r="Q16" s="95">
        <f>Q17</f>
        <v>0</v>
      </c>
      <c r="R16" s="95">
        <f>S16+T16</f>
        <v>0</v>
      </c>
      <c r="S16" s="95">
        <f>S17</f>
        <v>0</v>
      </c>
      <c r="T16" s="95">
        <f>T17</f>
        <v>0</v>
      </c>
    </row>
    <row r="17" spans="1:20" s="16" customFormat="1" ht="80.25" customHeight="1" x14ac:dyDescent="0.2">
      <c r="A17" s="160" t="s">
        <v>370</v>
      </c>
      <c r="B17" s="103" t="s">
        <v>317</v>
      </c>
      <c r="C17" s="104"/>
      <c r="D17" s="102"/>
      <c r="E17" s="99">
        <f t="shared" si="0"/>
        <v>29103</v>
      </c>
      <c r="F17" s="99">
        <f>G17+H17</f>
        <v>0</v>
      </c>
      <c r="G17" s="99">
        <v>0</v>
      </c>
      <c r="H17" s="99">
        <v>0</v>
      </c>
      <c r="I17" s="99">
        <f>SUM(J17:K17)</f>
        <v>0</v>
      </c>
      <c r="J17" s="99">
        <v>0</v>
      </c>
      <c r="K17" s="99">
        <v>0</v>
      </c>
      <c r="L17" s="99">
        <f t="shared" ref="L17" si="7">M17+N17</f>
        <v>29103</v>
      </c>
      <c r="M17" s="99">
        <v>29103</v>
      </c>
      <c r="N17" s="99">
        <v>0</v>
      </c>
      <c r="O17" s="99">
        <f t="shared" ref="O17" si="8">P17+Q17</f>
        <v>0</v>
      </c>
      <c r="P17" s="99">
        <v>0</v>
      </c>
      <c r="Q17" s="99">
        <v>0</v>
      </c>
      <c r="R17" s="99">
        <f t="shared" ref="R17" si="9">S17+T17</f>
        <v>0</v>
      </c>
      <c r="S17" s="99">
        <v>0</v>
      </c>
      <c r="T17" s="99">
        <v>0</v>
      </c>
    </row>
    <row r="18" spans="1:20" ht="53.25" customHeight="1" x14ac:dyDescent="0.2">
      <c r="A18" s="63" t="s">
        <v>218</v>
      </c>
      <c r="B18" s="300" t="s">
        <v>354</v>
      </c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</row>
    <row r="19" spans="1:20" ht="75" customHeight="1" x14ac:dyDescent="0.2">
      <c r="A19" s="163" t="s">
        <v>219</v>
      </c>
      <c r="B19" s="92" t="s">
        <v>254</v>
      </c>
      <c r="C19" s="105"/>
      <c r="D19" s="106">
        <f>+SUM(D20:D24)</f>
        <v>4.1438300000000003</v>
      </c>
      <c r="E19" s="95">
        <f>SUM(E20:E24)</f>
        <v>1039804</v>
      </c>
      <c r="F19" s="95">
        <f>G19+H19</f>
        <v>0</v>
      </c>
      <c r="G19" s="95">
        <f>SUM(G20:G24)</f>
        <v>0</v>
      </c>
      <c r="H19" s="95">
        <f>SUM(H20:H24)</f>
        <v>0</v>
      </c>
      <c r="I19" s="95">
        <f>J19+K19</f>
        <v>0</v>
      </c>
      <c r="J19" s="95">
        <f>SUM(J20:J24)</f>
        <v>0</v>
      </c>
      <c r="K19" s="95">
        <f>SUM(K20:K24)</f>
        <v>0</v>
      </c>
      <c r="L19" s="95">
        <f t="shared" si="4"/>
        <v>303715</v>
      </c>
      <c r="M19" s="95">
        <f>SUM(M20:M24)</f>
        <v>21869</v>
      </c>
      <c r="N19" s="95">
        <f>SUM(N20:N24)</f>
        <v>281846</v>
      </c>
      <c r="O19" s="95">
        <f>P19+Q19</f>
        <v>220827</v>
      </c>
      <c r="P19" s="95">
        <f>SUM(P20:P24)</f>
        <v>15899</v>
      </c>
      <c r="Q19" s="95">
        <f>SUM(Q20:Q24)</f>
        <v>204928</v>
      </c>
      <c r="R19" s="95">
        <f>S19+T19</f>
        <v>515262</v>
      </c>
      <c r="S19" s="95">
        <f>SUM(S20:S24)</f>
        <v>37099</v>
      </c>
      <c r="T19" s="95">
        <f>SUM(T20:T24)</f>
        <v>478163</v>
      </c>
    </row>
    <row r="20" spans="1:20" ht="110.25" customHeight="1" x14ac:dyDescent="0.2">
      <c r="A20" s="96" t="s">
        <v>371</v>
      </c>
      <c r="B20" s="107" t="s">
        <v>255</v>
      </c>
      <c r="C20" s="108"/>
      <c r="D20" s="98">
        <v>0.56999999999999995</v>
      </c>
      <c r="E20" s="99">
        <f t="shared" ref="E20:E30" si="10">F20+I20+L20+O20+R20</f>
        <v>155257</v>
      </c>
      <c r="F20" s="99">
        <v>0</v>
      </c>
      <c r="G20" s="99">
        <v>0</v>
      </c>
      <c r="H20" s="99">
        <v>0</v>
      </c>
      <c r="I20" s="99">
        <f>SUM(J20:K20)</f>
        <v>0</v>
      </c>
      <c r="J20" s="99">
        <v>0</v>
      </c>
      <c r="K20" s="99">
        <v>0</v>
      </c>
      <c r="L20" s="99">
        <f t="shared" si="4"/>
        <v>155257</v>
      </c>
      <c r="M20" s="99">
        <v>11179</v>
      </c>
      <c r="N20" s="99">
        <v>144078</v>
      </c>
      <c r="O20" s="99">
        <f t="shared" si="5"/>
        <v>0</v>
      </c>
      <c r="P20" s="99">
        <v>0</v>
      </c>
      <c r="Q20" s="99">
        <v>0</v>
      </c>
      <c r="R20" s="99">
        <f t="shared" si="6"/>
        <v>0</v>
      </c>
      <c r="S20" s="99">
        <v>0</v>
      </c>
      <c r="T20" s="99">
        <v>0</v>
      </c>
    </row>
    <row r="21" spans="1:20" s="16" customFormat="1" ht="96.75" customHeight="1" outlineLevel="1" x14ac:dyDescent="0.2">
      <c r="A21" s="96" t="s">
        <v>372</v>
      </c>
      <c r="B21" s="107" t="s">
        <v>256</v>
      </c>
      <c r="C21" s="109"/>
      <c r="D21" s="110">
        <v>8.9730000000000004E-2</v>
      </c>
      <c r="E21" s="99">
        <f t="shared" si="10"/>
        <v>11302</v>
      </c>
      <c r="F21" s="99">
        <v>0</v>
      </c>
      <c r="G21" s="99">
        <v>0</v>
      </c>
      <c r="H21" s="99">
        <v>0</v>
      </c>
      <c r="I21" s="99">
        <f>SUM(J21:K21)</f>
        <v>0</v>
      </c>
      <c r="J21" s="99">
        <v>0</v>
      </c>
      <c r="K21" s="99">
        <v>0</v>
      </c>
      <c r="L21" s="99">
        <f t="shared" si="4"/>
        <v>11302</v>
      </c>
      <c r="M21" s="99">
        <v>814</v>
      </c>
      <c r="N21" s="99">
        <v>10488</v>
      </c>
      <c r="O21" s="99">
        <f t="shared" si="5"/>
        <v>0</v>
      </c>
      <c r="P21" s="99">
        <v>0</v>
      </c>
      <c r="Q21" s="99">
        <v>0</v>
      </c>
      <c r="R21" s="99">
        <f t="shared" si="6"/>
        <v>0</v>
      </c>
      <c r="S21" s="99">
        <v>0</v>
      </c>
      <c r="T21" s="99">
        <v>0</v>
      </c>
    </row>
    <row r="22" spans="1:20" ht="96.75" customHeight="1" outlineLevel="1" x14ac:dyDescent="0.2">
      <c r="A22" s="96" t="s">
        <v>373</v>
      </c>
      <c r="B22" s="111" t="s">
        <v>257</v>
      </c>
      <c r="C22" s="108"/>
      <c r="D22" s="110">
        <v>0.30409999999999998</v>
      </c>
      <c r="E22" s="99">
        <f t="shared" si="10"/>
        <v>30968</v>
      </c>
      <c r="F22" s="99">
        <v>0</v>
      </c>
      <c r="G22" s="99">
        <v>0</v>
      </c>
      <c r="H22" s="99">
        <v>0</v>
      </c>
      <c r="I22" s="99">
        <f>SUM(J22:K22)</f>
        <v>0</v>
      </c>
      <c r="J22" s="99">
        <v>0</v>
      </c>
      <c r="K22" s="99">
        <v>0</v>
      </c>
      <c r="L22" s="99">
        <f t="shared" si="4"/>
        <v>30968</v>
      </c>
      <c r="M22" s="99">
        <v>2230</v>
      </c>
      <c r="N22" s="99">
        <v>28738</v>
      </c>
      <c r="O22" s="99">
        <f t="shared" si="5"/>
        <v>0</v>
      </c>
      <c r="P22" s="99">
        <v>0</v>
      </c>
      <c r="Q22" s="99">
        <v>0</v>
      </c>
      <c r="R22" s="99">
        <f t="shared" si="6"/>
        <v>0</v>
      </c>
      <c r="S22" s="99">
        <v>0</v>
      </c>
      <c r="T22" s="99">
        <v>0</v>
      </c>
    </row>
    <row r="23" spans="1:20" s="16" customFormat="1" ht="71.25" customHeight="1" outlineLevel="1" x14ac:dyDescent="0.2">
      <c r="A23" s="96" t="s">
        <v>374</v>
      </c>
      <c r="B23" s="107" t="s">
        <v>258</v>
      </c>
      <c r="C23" s="109"/>
      <c r="D23" s="112">
        <v>0.76370000000000005</v>
      </c>
      <c r="E23" s="99">
        <f t="shared" si="10"/>
        <v>106188</v>
      </c>
      <c r="F23" s="99">
        <v>0</v>
      </c>
      <c r="G23" s="99">
        <v>0</v>
      </c>
      <c r="H23" s="99">
        <v>0</v>
      </c>
      <c r="I23" s="99">
        <f>SUM(J23:K23)</f>
        <v>0</v>
      </c>
      <c r="J23" s="99">
        <v>0</v>
      </c>
      <c r="K23" s="99">
        <v>0</v>
      </c>
      <c r="L23" s="99">
        <f t="shared" si="4"/>
        <v>106188</v>
      </c>
      <c r="M23" s="99">
        <v>7646</v>
      </c>
      <c r="N23" s="99">
        <v>98542</v>
      </c>
      <c r="O23" s="99">
        <f t="shared" si="5"/>
        <v>0</v>
      </c>
      <c r="P23" s="99">
        <v>0</v>
      </c>
      <c r="Q23" s="99">
        <v>0</v>
      </c>
      <c r="R23" s="99">
        <f t="shared" si="6"/>
        <v>0</v>
      </c>
      <c r="S23" s="99">
        <v>0</v>
      </c>
      <c r="T23" s="99">
        <v>0</v>
      </c>
    </row>
    <row r="24" spans="1:20" s="16" customFormat="1" ht="87" customHeight="1" outlineLevel="1" x14ac:dyDescent="0.2">
      <c r="A24" s="96" t="s">
        <v>375</v>
      </c>
      <c r="B24" s="107" t="s">
        <v>259</v>
      </c>
      <c r="C24" s="109"/>
      <c r="D24" s="112">
        <v>2.4163000000000001</v>
      </c>
      <c r="E24" s="99">
        <f t="shared" si="10"/>
        <v>736089</v>
      </c>
      <c r="F24" s="99">
        <v>0</v>
      </c>
      <c r="G24" s="99">
        <v>0</v>
      </c>
      <c r="H24" s="99">
        <v>0</v>
      </c>
      <c r="I24" s="99">
        <f>SUM(J24:K24)</f>
        <v>0</v>
      </c>
      <c r="J24" s="99">
        <v>0</v>
      </c>
      <c r="K24" s="99">
        <v>0</v>
      </c>
      <c r="L24" s="99">
        <f t="shared" si="4"/>
        <v>0</v>
      </c>
      <c r="M24" s="99">
        <v>0</v>
      </c>
      <c r="N24" s="99">
        <v>0</v>
      </c>
      <c r="O24" s="99">
        <f t="shared" si="5"/>
        <v>220827</v>
      </c>
      <c r="P24" s="99">
        <v>15899</v>
      </c>
      <c r="Q24" s="99">
        <v>204928</v>
      </c>
      <c r="R24" s="99">
        <f t="shared" si="6"/>
        <v>515262</v>
      </c>
      <c r="S24" s="99">
        <v>37099</v>
      </c>
      <c r="T24" s="99">
        <v>478163</v>
      </c>
    </row>
    <row r="25" spans="1:20" ht="116.25" customHeight="1" outlineLevel="1" x14ac:dyDescent="0.2">
      <c r="A25" s="91" t="s">
        <v>229</v>
      </c>
      <c r="B25" s="92" t="s">
        <v>328</v>
      </c>
      <c r="C25" s="113"/>
      <c r="D25" s="114"/>
      <c r="E25" s="95">
        <f t="shared" si="10"/>
        <v>20708</v>
      </c>
      <c r="F25" s="95">
        <f>G25+H25</f>
        <v>0</v>
      </c>
      <c r="G25" s="95">
        <f>SUM(G26:G30)</f>
        <v>0</v>
      </c>
      <c r="H25" s="95">
        <f>SUM(H26:H30)</f>
        <v>0</v>
      </c>
      <c r="I25" s="95">
        <f>J25+K25</f>
        <v>0</v>
      </c>
      <c r="J25" s="95">
        <f>SUM(J26:J30)</f>
        <v>0</v>
      </c>
      <c r="K25" s="95">
        <f>SUM(K26:K30)</f>
        <v>0</v>
      </c>
      <c r="L25" s="95">
        <f>M25+N25</f>
        <v>6501</v>
      </c>
      <c r="M25" s="95">
        <f>SUM(M26:M30)</f>
        <v>6501</v>
      </c>
      <c r="N25" s="95">
        <f>SUM(N26:N30)</f>
        <v>0</v>
      </c>
      <c r="O25" s="95">
        <f>P25+Q25</f>
        <v>4262</v>
      </c>
      <c r="P25" s="95">
        <f>SUM(P26:P30)</f>
        <v>4262</v>
      </c>
      <c r="Q25" s="95">
        <f>SUM(Q26:Q30)</f>
        <v>0</v>
      </c>
      <c r="R25" s="95">
        <f>S25+T25</f>
        <v>9945</v>
      </c>
      <c r="S25" s="95">
        <f>SUM(S26:S30)</f>
        <v>9945</v>
      </c>
      <c r="T25" s="95">
        <f>SUM(T26:T30)</f>
        <v>0</v>
      </c>
    </row>
    <row r="26" spans="1:20" s="16" customFormat="1" ht="139.5" customHeight="1" outlineLevel="1" x14ac:dyDescent="0.2">
      <c r="A26" s="96" t="s">
        <v>219</v>
      </c>
      <c r="B26" s="115" t="s">
        <v>260</v>
      </c>
      <c r="C26" s="109"/>
      <c r="D26" s="116"/>
      <c r="E26" s="99">
        <f t="shared" si="10"/>
        <v>3323</v>
      </c>
      <c r="F26" s="99">
        <f>G26+H26</f>
        <v>0</v>
      </c>
      <c r="G26" s="99">
        <v>0</v>
      </c>
      <c r="H26" s="99">
        <v>0</v>
      </c>
      <c r="I26" s="99">
        <f>J26+K26</f>
        <v>0</v>
      </c>
      <c r="J26" s="99">
        <v>0</v>
      </c>
      <c r="K26" s="99">
        <v>0</v>
      </c>
      <c r="L26" s="99">
        <f>M26+N26</f>
        <v>3323</v>
      </c>
      <c r="M26" s="99">
        <v>3323</v>
      </c>
      <c r="N26" s="99">
        <v>0</v>
      </c>
      <c r="O26" s="99">
        <f t="shared" ref="O26:O30" si="11">P26+Q26</f>
        <v>0</v>
      </c>
      <c r="P26" s="99">
        <v>0</v>
      </c>
      <c r="Q26" s="99">
        <v>0</v>
      </c>
      <c r="R26" s="99">
        <f t="shared" ref="R26:R30" si="12">S26+T26</f>
        <v>0</v>
      </c>
      <c r="S26" s="99">
        <v>0</v>
      </c>
      <c r="T26" s="99">
        <v>0</v>
      </c>
    </row>
    <row r="27" spans="1:20" s="16" customFormat="1" ht="132" customHeight="1" outlineLevel="1" x14ac:dyDescent="0.2">
      <c r="A27" s="96" t="s">
        <v>229</v>
      </c>
      <c r="B27" s="107" t="s">
        <v>261</v>
      </c>
      <c r="C27" s="109"/>
      <c r="D27" s="116"/>
      <c r="E27" s="99">
        <f t="shared" si="10"/>
        <v>242</v>
      </c>
      <c r="F27" s="99">
        <f t="shared" ref="F27:F30" si="13">G27+H27</f>
        <v>0</v>
      </c>
      <c r="G27" s="99">
        <v>0</v>
      </c>
      <c r="H27" s="99">
        <v>0</v>
      </c>
      <c r="I27" s="99">
        <f t="shared" ref="I27:I30" si="14">J27+K27</f>
        <v>0</v>
      </c>
      <c r="J27" s="99">
        <v>0</v>
      </c>
      <c r="K27" s="99">
        <v>0</v>
      </c>
      <c r="L27" s="99">
        <f t="shared" ref="L27:L30" si="15">M27+N27</f>
        <v>242</v>
      </c>
      <c r="M27" s="99">
        <v>242</v>
      </c>
      <c r="N27" s="99">
        <v>0</v>
      </c>
      <c r="O27" s="99">
        <f t="shared" si="11"/>
        <v>0</v>
      </c>
      <c r="P27" s="99">
        <v>0</v>
      </c>
      <c r="Q27" s="99">
        <v>0</v>
      </c>
      <c r="R27" s="99">
        <f t="shared" si="12"/>
        <v>0</v>
      </c>
      <c r="S27" s="99">
        <v>0</v>
      </c>
      <c r="T27" s="99">
        <v>0</v>
      </c>
    </row>
    <row r="28" spans="1:20" s="16" customFormat="1" ht="120.75" customHeight="1" outlineLevel="1" x14ac:dyDescent="0.2">
      <c r="A28" s="96" t="s">
        <v>342</v>
      </c>
      <c r="B28" s="111" t="s">
        <v>262</v>
      </c>
      <c r="C28" s="109"/>
      <c r="D28" s="116"/>
      <c r="E28" s="99">
        <f t="shared" si="10"/>
        <v>663</v>
      </c>
      <c r="F28" s="99">
        <f t="shared" si="13"/>
        <v>0</v>
      </c>
      <c r="G28" s="99">
        <v>0</v>
      </c>
      <c r="H28" s="99">
        <v>0</v>
      </c>
      <c r="I28" s="99">
        <f t="shared" si="14"/>
        <v>0</v>
      </c>
      <c r="J28" s="99">
        <v>0</v>
      </c>
      <c r="K28" s="99">
        <v>0</v>
      </c>
      <c r="L28" s="99">
        <f t="shared" si="15"/>
        <v>663</v>
      </c>
      <c r="M28" s="99">
        <v>663</v>
      </c>
      <c r="N28" s="99">
        <v>0</v>
      </c>
      <c r="O28" s="99">
        <f t="shared" si="11"/>
        <v>0</v>
      </c>
      <c r="P28" s="99">
        <v>0</v>
      </c>
      <c r="Q28" s="99">
        <v>0</v>
      </c>
      <c r="R28" s="99">
        <f t="shared" si="12"/>
        <v>0</v>
      </c>
      <c r="S28" s="99">
        <v>0</v>
      </c>
      <c r="T28" s="99">
        <v>0</v>
      </c>
    </row>
    <row r="29" spans="1:20" s="16" customFormat="1" ht="101.25" customHeight="1" outlineLevel="1" x14ac:dyDescent="0.2">
      <c r="A29" s="96" t="s">
        <v>343</v>
      </c>
      <c r="B29" s="107" t="s">
        <v>263</v>
      </c>
      <c r="C29" s="109"/>
      <c r="D29" s="116"/>
      <c r="E29" s="99">
        <f t="shared" si="10"/>
        <v>2273</v>
      </c>
      <c r="F29" s="99">
        <f t="shared" si="13"/>
        <v>0</v>
      </c>
      <c r="G29" s="99">
        <v>0</v>
      </c>
      <c r="H29" s="99">
        <v>0</v>
      </c>
      <c r="I29" s="99">
        <f t="shared" si="14"/>
        <v>0</v>
      </c>
      <c r="J29" s="99">
        <v>0</v>
      </c>
      <c r="K29" s="99">
        <v>0</v>
      </c>
      <c r="L29" s="99">
        <f t="shared" si="15"/>
        <v>2273</v>
      </c>
      <c r="M29" s="99">
        <v>2273</v>
      </c>
      <c r="N29" s="99">
        <v>0</v>
      </c>
      <c r="O29" s="99">
        <f t="shared" si="11"/>
        <v>0</v>
      </c>
      <c r="P29" s="99">
        <v>0</v>
      </c>
      <c r="Q29" s="99">
        <v>0</v>
      </c>
      <c r="R29" s="99">
        <f t="shared" si="12"/>
        <v>0</v>
      </c>
      <c r="S29" s="99">
        <v>0</v>
      </c>
      <c r="T29" s="99">
        <v>0</v>
      </c>
    </row>
    <row r="30" spans="1:20" ht="113.25" customHeight="1" outlineLevel="1" x14ac:dyDescent="0.2">
      <c r="A30" s="96" t="s">
        <v>344</v>
      </c>
      <c r="B30" s="107" t="s">
        <v>264</v>
      </c>
      <c r="C30" s="108"/>
      <c r="D30" s="117"/>
      <c r="E30" s="99">
        <f t="shared" si="10"/>
        <v>14207</v>
      </c>
      <c r="F30" s="99">
        <f t="shared" si="13"/>
        <v>0</v>
      </c>
      <c r="G30" s="99">
        <v>0</v>
      </c>
      <c r="H30" s="99">
        <v>0</v>
      </c>
      <c r="I30" s="99">
        <f t="shared" si="14"/>
        <v>0</v>
      </c>
      <c r="J30" s="99">
        <v>0</v>
      </c>
      <c r="K30" s="99">
        <v>0</v>
      </c>
      <c r="L30" s="99">
        <f t="shared" si="15"/>
        <v>0</v>
      </c>
      <c r="M30" s="99">
        <v>0</v>
      </c>
      <c r="N30" s="99">
        <v>0</v>
      </c>
      <c r="O30" s="99">
        <f t="shared" si="11"/>
        <v>4262</v>
      </c>
      <c r="P30" s="99">
        <v>4262</v>
      </c>
      <c r="Q30" s="99">
        <v>0</v>
      </c>
      <c r="R30" s="99">
        <f t="shared" si="12"/>
        <v>9945</v>
      </c>
      <c r="S30" s="99">
        <v>9945</v>
      </c>
      <c r="T30" s="99">
        <v>0</v>
      </c>
    </row>
    <row r="31" spans="1:20" ht="88.5" customHeight="1" outlineLevel="1" x14ac:dyDescent="0.2">
      <c r="A31" s="164" t="s">
        <v>220</v>
      </c>
      <c r="B31" s="105" t="s">
        <v>265</v>
      </c>
      <c r="C31" s="119">
        <f>C32</f>
        <v>22.279699999999998</v>
      </c>
      <c r="D31" s="117"/>
      <c r="E31" s="95">
        <f>F31+I31+L31+O31+R31</f>
        <v>181308</v>
      </c>
      <c r="F31" s="95">
        <f>G31+H31</f>
        <v>0</v>
      </c>
      <c r="G31" s="95">
        <f>G32</f>
        <v>0</v>
      </c>
      <c r="H31" s="95">
        <f>H32</f>
        <v>0</v>
      </c>
      <c r="I31" s="95">
        <f>J31+K31</f>
        <v>0</v>
      </c>
      <c r="J31" s="95">
        <f>J32</f>
        <v>0</v>
      </c>
      <c r="K31" s="95">
        <f>K32</f>
        <v>0</v>
      </c>
      <c r="L31" s="95">
        <f>M31+N31</f>
        <v>181308</v>
      </c>
      <c r="M31" s="95">
        <f>M32</f>
        <v>5439</v>
      </c>
      <c r="N31" s="95">
        <f>N32</f>
        <v>175869</v>
      </c>
      <c r="O31" s="95">
        <f>P31+Q31</f>
        <v>0</v>
      </c>
      <c r="P31" s="95">
        <f>P32</f>
        <v>0</v>
      </c>
      <c r="Q31" s="95">
        <f>Q32</f>
        <v>0</v>
      </c>
      <c r="R31" s="95">
        <f>S31+T31</f>
        <v>0</v>
      </c>
      <c r="S31" s="95">
        <f>S32</f>
        <v>0</v>
      </c>
      <c r="T31" s="95">
        <f>T32</f>
        <v>0</v>
      </c>
    </row>
    <row r="32" spans="1:20" ht="78.75" customHeight="1" outlineLevel="1" x14ac:dyDescent="0.2">
      <c r="A32" s="96" t="s">
        <v>221</v>
      </c>
      <c r="B32" s="115" t="s">
        <v>266</v>
      </c>
      <c r="C32" s="120">
        <v>22.279699999999998</v>
      </c>
      <c r="D32" s="116"/>
      <c r="E32" s="99">
        <f>F32+I32+L32+O32+R32</f>
        <v>181308</v>
      </c>
      <c r="F32" s="99">
        <f>G32+H32</f>
        <v>0</v>
      </c>
      <c r="G32" s="99">
        <v>0</v>
      </c>
      <c r="H32" s="99">
        <v>0</v>
      </c>
      <c r="I32" s="99">
        <f>SUM(J32:K32)</f>
        <v>0</v>
      </c>
      <c r="J32" s="99">
        <v>0</v>
      </c>
      <c r="K32" s="99">
        <v>0</v>
      </c>
      <c r="L32" s="99">
        <f t="shared" ref="L32" si="16">M32+N32</f>
        <v>181308</v>
      </c>
      <c r="M32" s="99">
        <v>5439</v>
      </c>
      <c r="N32" s="99">
        <v>175869</v>
      </c>
      <c r="O32" s="99">
        <f t="shared" ref="O32" si="17">P32+Q32</f>
        <v>0</v>
      </c>
      <c r="P32" s="99">
        <v>0</v>
      </c>
      <c r="Q32" s="99">
        <v>0</v>
      </c>
      <c r="R32" s="99">
        <f t="shared" ref="R32" si="18">S32+T32</f>
        <v>0</v>
      </c>
      <c r="S32" s="99">
        <v>0</v>
      </c>
      <c r="T32" s="99">
        <v>0</v>
      </c>
    </row>
    <row r="33" spans="1:20" ht="101.25" customHeight="1" outlineLevel="1" x14ac:dyDescent="0.2">
      <c r="A33" s="164" t="s">
        <v>222</v>
      </c>
      <c r="B33" s="92" t="s">
        <v>234</v>
      </c>
      <c r="C33" s="120"/>
      <c r="D33" s="116"/>
      <c r="E33" s="95">
        <f>F33+I33+L33+O33+R33</f>
        <v>3880</v>
      </c>
      <c r="F33" s="95">
        <f>G33+H33</f>
        <v>0</v>
      </c>
      <c r="G33" s="95">
        <f>G34</f>
        <v>0</v>
      </c>
      <c r="H33" s="95">
        <f>H34</f>
        <v>0</v>
      </c>
      <c r="I33" s="95">
        <f>J33+K33</f>
        <v>0</v>
      </c>
      <c r="J33" s="95">
        <f>J34</f>
        <v>0</v>
      </c>
      <c r="K33" s="95">
        <f>K34</f>
        <v>0</v>
      </c>
      <c r="L33" s="95">
        <f>M33+N33</f>
        <v>3880</v>
      </c>
      <c r="M33" s="95">
        <f>M34</f>
        <v>3880</v>
      </c>
      <c r="N33" s="95">
        <f>N34</f>
        <v>0</v>
      </c>
      <c r="O33" s="95">
        <f>P33+Q33</f>
        <v>0</v>
      </c>
      <c r="P33" s="95">
        <f>P34</f>
        <v>0</v>
      </c>
      <c r="Q33" s="95">
        <f>Q34</f>
        <v>0</v>
      </c>
      <c r="R33" s="95">
        <f>S33+T33</f>
        <v>0</v>
      </c>
      <c r="S33" s="95">
        <f>S34</f>
        <v>0</v>
      </c>
      <c r="T33" s="95">
        <f>T34</f>
        <v>0</v>
      </c>
    </row>
    <row r="34" spans="1:20" ht="102" customHeight="1" outlineLevel="1" x14ac:dyDescent="0.2">
      <c r="A34" s="96" t="s">
        <v>223</v>
      </c>
      <c r="B34" s="115" t="s">
        <v>270</v>
      </c>
      <c r="C34" s="120"/>
      <c r="D34" s="116"/>
      <c r="E34" s="99">
        <f>F34+I34+L34+O34+R34</f>
        <v>3880</v>
      </c>
      <c r="F34" s="99">
        <f>G34+H34</f>
        <v>0</v>
      </c>
      <c r="G34" s="99">
        <v>0</v>
      </c>
      <c r="H34" s="99">
        <v>0</v>
      </c>
      <c r="I34" s="99">
        <f>SUM(J34:K34)</f>
        <v>0</v>
      </c>
      <c r="J34" s="99">
        <v>0</v>
      </c>
      <c r="K34" s="99">
        <v>0</v>
      </c>
      <c r="L34" s="99">
        <f t="shared" ref="L34" si="19">M34+N34</f>
        <v>3880</v>
      </c>
      <c r="M34" s="99">
        <v>3880</v>
      </c>
      <c r="N34" s="99">
        <v>0</v>
      </c>
      <c r="O34" s="99">
        <f t="shared" ref="O34:O40" si="20">P34+Q34</f>
        <v>0</v>
      </c>
      <c r="P34" s="99">
        <v>0</v>
      </c>
      <c r="Q34" s="99">
        <v>0</v>
      </c>
      <c r="R34" s="99">
        <f t="shared" ref="R34" si="21">S34+T34</f>
        <v>0</v>
      </c>
      <c r="S34" s="99">
        <v>0</v>
      </c>
      <c r="T34" s="99">
        <v>0</v>
      </c>
    </row>
    <row r="35" spans="1:20" s="16" customFormat="1" ht="75.75" customHeight="1" outlineLevel="1" x14ac:dyDescent="0.2">
      <c r="A35" s="121" t="s">
        <v>224</v>
      </c>
      <c r="B35" s="92" t="s">
        <v>275</v>
      </c>
      <c r="C35" s="122"/>
      <c r="D35" s="123">
        <f>D36+D37</f>
        <v>2.9390000000000001</v>
      </c>
      <c r="E35" s="95">
        <f t="shared" ref="E35:E40" si="22">F35+I35+L35+R35+O35</f>
        <v>1055194</v>
      </c>
      <c r="F35" s="95">
        <f>G35+H35</f>
        <v>0</v>
      </c>
      <c r="G35" s="95">
        <f>SUM(G36:G37)</f>
        <v>0</v>
      </c>
      <c r="H35" s="95">
        <f>SUM(H36:H37)</f>
        <v>0</v>
      </c>
      <c r="I35" s="95">
        <f t="shared" ref="I35:I40" si="23">J35+K35</f>
        <v>0</v>
      </c>
      <c r="J35" s="95">
        <f>SUM(J36:J37)</f>
        <v>0</v>
      </c>
      <c r="K35" s="95">
        <f>SUM(K36:K37)</f>
        <v>0</v>
      </c>
      <c r="L35" s="95">
        <f>M35+N35</f>
        <v>543936</v>
      </c>
      <c r="M35" s="95">
        <f>SUM(M36:M37)</f>
        <v>17627</v>
      </c>
      <c r="N35" s="95">
        <f>SUM(N36:N37)</f>
        <v>526309</v>
      </c>
      <c r="O35" s="95">
        <f t="shared" si="20"/>
        <v>511258</v>
      </c>
      <c r="P35" s="95">
        <f>SUM(P36:P37)</f>
        <v>18391</v>
      </c>
      <c r="Q35" s="95">
        <f>SUM(Q36:Q37)</f>
        <v>492867</v>
      </c>
      <c r="R35" s="95">
        <f>S35+T35</f>
        <v>0</v>
      </c>
      <c r="S35" s="95">
        <f>SUM(S36:S37)</f>
        <v>0</v>
      </c>
      <c r="T35" s="95">
        <f>SUM(T36:T37)</f>
        <v>0</v>
      </c>
    </row>
    <row r="36" spans="1:20" s="16" customFormat="1" ht="70.5" customHeight="1" outlineLevel="1" x14ac:dyDescent="0.2">
      <c r="A36" s="140" t="s">
        <v>225</v>
      </c>
      <c r="B36" s="107" t="s">
        <v>276</v>
      </c>
      <c r="C36" s="122"/>
      <c r="D36" s="98">
        <v>2.2000000000000002</v>
      </c>
      <c r="E36" s="99">
        <f t="shared" si="22"/>
        <v>951371</v>
      </c>
      <c r="F36" s="100">
        <f>+G36+H36</f>
        <v>0</v>
      </c>
      <c r="G36" s="99">
        <v>0</v>
      </c>
      <c r="H36" s="99">
        <v>0</v>
      </c>
      <c r="I36" s="99">
        <f t="shared" si="23"/>
        <v>0</v>
      </c>
      <c r="J36" s="99">
        <v>0</v>
      </c>
      <c r="K36" s="99">
        <v>0</v>
      </c>
      <c r="L36" s="100">
        <f>N36+M36</f>
        <v>512789</v>
      </c>
      <c r="M36" s="99">
        <v>15384</v>
      </c>
      <c r="N36" s="99">
        <v>497405</v>
      </c>
      <c r="O36" s="100">
        <f t="shared" si="20"/>
        <v>438582</v>
      </c>
      <c r="P36" s="99">
        <v>13158</v>
      </c>
      <c r="Q36" s="99">
        <v>425424</v>
      </c>
      <c r="R36" s="99">
        <f>T36+S36</f>
        <v>0</v>
      </c>
      <c r="S36" s="99">
        <v>0</v>
      </c>
      <c r="T36" s="99">
        <v>0</v>
      </c>
    </row>
    <row r="37" spans="1:20" s="16" customFormat="1" ht="53.25" customHeight="1" outlineLevel="1" x14ac:dyDescent="0.2">
      <c r="A37" s="140" t="s">
        <v>282</v>
      </c>
      <c r="B37" s="161" t="s">
        <v>277</v>
      </c>
      <c r="C37" s="122"/>
      <c r="D37" s="124">
        <v>0.73899999999999999</v>
      </c>
      <c r="E37" s="99">
        <f t="shared" si="22"/>
        <v>103823</v>
      </c>
      <c r="F37" s="100">
        <f>G37+H37</f>
        <v>0</v>
      </c>
      <c r="G37" s="99">
        <v>0</v>
      </c>
      <c r="H37" s="99">
        <v>0</v>
      </c>
      <c r="I37" s="99">
        <f t="shared" si="23"/>
        <v>0</v>
      </c>
      <c r="J37" s="99">
        <v>0</v>
      </c>
      <c r="K37" s="99">
        <v>0</v>
      </c>
      <c r="L37" s="99">
        <f>M37+N37</f>
        <v>31147</v>
      </c>
      <c r="M37" s="99">
        <v>2243</v>
      </c>
      <c r="N37" s="99">
        <v>28904</v>
      </c>
      <c r="O37" s="99">
        <f t="shared" si="20"/>
        <v>72676</v>
      </c>
      <c r="P37" s="99">
        <v>5233</v>
      </c>
      <c r="Q37" s="99">
        <v>67443</v>
      </c>
      <c r="R37" s="99">
        <f>S37+T37</f>
        <v>0</v>
      </c>
      <c r="S37" s="99">
        <v>0</v>
      </c>
      <c r="T37" s="99">
        <v>0</v>
      </c>
    </row>
    <row r="38" spans="1:20" s="16" customFormat="1" ht="117.75" customHeight="1" outlineLevel="1" x14ac:dyDescent="0.2">
      <c r="A38" s="121" t="s">
        <v>226</v>
      </c>
      <c r="B38" s="125" t="s">
        <v>325</v>
      </c>
      <c r="C38" s="122"/>
      <c r="D38" s="116"/>
      <c r="E38" s="95">
        <f t="shared" si="22"/>
        <v>20367</v>
      </c>
      <c r="F38" s="95">
        <f>G38+H38</f>
        <v>0</v>
      </c>
      <c r="G38" s="95">
        <f>SUM(G39:G40)</f>
        <v>0</v>
      </c>
      <c r="H38" s="95">
        <f>SUM(H39:H40)</f>
        <v>0</v>
      </c>
      <c r="I38" s="95">
        <f t="shared" si="23"/>
        <v>0</v>
      </c>
      <c r="J38" s="95">
        <f>SUM(J39:J40)</f>
        <v>0</v>
      </c>
      <c r="K38" s="95">
        <f>SUM(K39:K40)</f>
        <v>0</v>
      </c>
      <c r="L38" s="95">
        <f>M38+N38</f>
        <v>10499</v>
      </c>
      <c r="M38" s="95">
        <f>SUM(M39:M40)</f>
        <v>10499</v>
      </c>
      <c r="N38" s="95">
        <f>SUM(N39:N40)</f>
        <v>0</v>
      </c>
      <c r="O38" s="95">
        <f t="shared" si="20"/>
        <v>9868</v>
      </c>
      <c r="P38" s="95">
        <f>SUM(P39:P40)</f>
        <v>9868</v>
      </c>
      <c r="Q38" s="95">
        <f>SUM(Q39:Q40)</f>
        <v>0</v>
      </c>
      <c r="R38" s="95">
        <f>S38+T38</f>
        <v>0</v>
      </c>
      <c r="S38" s="95">
        <f>SUM(S39:S40)</f>
        <v>0</v>
      </c>
      <c r="T38" s="95">
        <f>SUM(T39:T40)</f>
        <v>0</v>
      </c>
    </row>
    <row r="39" spans="1:20" ht="102.75" customHeight="1" outlineLevel="1" x14ac:dyDescent="0.2">
      <c r="A39" s="140" t="s">
        <v>301</v>
      </c>
      <c r="B39" s="155" t="s">
        <v>278</v>
      </c>
      <c r="C39" s="126"/>
      <c r="D39" s="117"/>
      <c r="E39" s="99">
        <f t="shared" si="22"/>
        <v>18362</v>
      </c>
      <c r="F39" s="100">
        <f>+G39+H39</f>
        <v>0</v>
      </c>
      <c r="G39" s="99">
        <v>0</v>
      </c>
      <c r="H39" s="99">
        <v>0</v>
      </c>
      <c r="I39" s="99">
        <f t="shared" si="23"/>
        <v>0</v>
      </c>
      <c r="J39" s="99">
        <v>0</v>
      </c>
      <c r="K39" s="99">
        <v>0</v>
      </c>
      <c r="L39" s="100">
        <f>N39+M39</f>
        <v>9897</v>
      </c>
      <c r="M39" s="99">
        <v>9897</v>
      </c>
      <c r="N39" s="99">
        <v>0</v>
      </c>
      <c r="O39" s="100">
        <f t="shared" si="20"/>
        <v>8465</v>
      </c>
      <c r="P39" s="99">
        <v>8465</v>
      </c>
      <c r="Q39" s="99">
        <v>0</v>
      </c>
      <c r="R39" s="99">
        <f>T39+S39</f>
        <v>0</v>
      </c>
      <c r="S39" s="99">
        <v>0</v>
      </c>
      <c r="T39" s="99">
        <v>0</v>
      </c>
    </row>
    <row r="40" spans="1:20" ht="75.75" customHeight="1" outlineLevel="1" x14ac:dyDescent="0.2">
      <c r="A40" s="140" t="s">
        <v>362</v>
      </c>
      <c r="B40" s="107" t="s">
        <v>279</v>
      </c>
      <c r="C40" s="126"/>
      <c r="D40" s="117"/>
      <c r="E40" s="99">
        <f t="shared" si="22"/>
        <v>2005</v>
      </c>
      <c r="F40" s="100">
        <f>G40+H40</f>
        <v>0</v>
      </c>
      <c r="G40" s="99">
        <v>0</v>
      </c>
      <c r="H40" s="99">
        <v>0</v>
      </c>
      <c r="I40" s="99">
        <f t="shared" si="23"/>
        <v>0</v>
      </c>
      <c r="J40" s="99">
        <v>0</v>
      </c>
      <c r="K40" s="99">
        <v>0</v>
      </c>
      <c r="L40" s="99">
        <f>M40+N40</f>
        <v>602</v>
      </c>
      <c r="M40" s="99">
        <v>602</v>
      </c>
      <c r="N40" s="99">
        <v>0</v>
      </c>
      <c r="O40" s="99">
        <f t="shared" si="20"/>
        <v>1403</v>
      </c>
      <c r="P40" s="99">
        <v>1403</v>
      </c>
      <c r="Q40" s="99">
        <v>0</v>
      </c>
      <c r="R40" s="99">
        <f>S40+T40</f>
        <v>0</v>
      </c>
      <c r="S40" s="99">
        <v>0</v>
      </c>
      <c r="T40" s="99">
        <v>0</v>
      </c>
    </row>
    <row r="41" spans="1:20" ht="51" customHeight="1" outlineLevel="1" x14ac:dyDescent="0.2">
      <c r="A41" s="118" t="s">
        <v>220</v>
      </c>
      <c r="B41" s="300" t="s">
        <v>355</v>
      </c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2"/>
    </row>
    <row r="42" spans="1:20" s="43" customFormat="1" ht="98.25" customHeight="1" outlineLevel="1" x14ac:dyDescent="0.2">
      <c r="A42" s="128" t="s">
        <v>221</v>
      </c>
      <c r="B42" s="125" t="s">
        <v>305</v>
      </c>
      <c r="C42" s="47"/>
      <c r="D42" s="127">
        <f>D59</f>
        <v>15.743</v>
      </c>
      <c r="E42" s="128">
        <f>F42+I42+L42+O42+R42</f>
        <v>1508622</v>
      </c>
      <c r="F42" s="129">
        <f>G42+H42</f>
        <v>754311</v>
      </c>
      <c r="G42" s="129">
        <f>G59</f>
        <v>54311</v>
      </c>
      <c r="H42" s="129">
        <f>H59</f>
        <v>700000</v>
      </c>
      <c r="I42" s="129">
        <f>J42+K42</f>
        <v>754311</v>
      </c>
      <c r="J42" s="129">
        <f>J59</f>
        <v>54311</v>
      </c>
      <c r="K42" s="129">
        <f>K59</f>
        <v>700000</v>
      </c>
      <c r="L42" s="129">
        <f>M42+N42</f>
        <v>0</v>
      </c>
      <c r="M42" s="129">
        <f>M59</f>
        <v>0</v>
      </c>
      <c r="N42" s="129">
        <f>N59</f>
        <v>0</v>
      </c>
      <c r="O42" s="129">
        <f>P42+Q42</f>
        <v>0</v>
      </c>
      <c r="P42" s="129">
        <f>P59</f>
        <v>0</v>
      </c>
      <c r="Q42" s="129">
        <f>Q59</f>
        <v>0</v>
      </c>
      <c r="R42" s="129">
        <f>S42+T42</f>
        <v>0</v>
      </c>
      <c r="S42" s="129">
        <f>S59</f>
        <v>0</v>
      </c>
      <c r="T42" s="129">
        <f>T59</f>
        <v>0</v>
      </c>
    </row>
    <row r="43" spans="1:20" s="45" customFormat="1" ht="26.25" customHeight="1" outlineLevel="1" x14ac:dyDescent="0.2">
      <c r="A43" s="370" t="s">
        <v>293</v>
      </c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</row>
    <row r="44" spans="1:20" s="43" customFormat="1" ht="42" customHeight="1" outlineLevel="1" x14ac:dyDescent="0.2">
      <c r="A44" s="130" t="s">
        <v>382</v>
      </c>
      <c r="B44" s="183" t="s">
        <v>397</v>
      </c>
      <c r="C44" s="184"/>
      <c r="D44" s="185">
        <v>0.52400000000000002</v>
      </c>
      <c r="E44" s="133">
        <f t="shared" ref="E44:E53" si="24">F44+I44+L44+O44+R44</f>
        <v>43688</v>
      </c>
      <c r="F44" s="186">
        <f t="shared" ref="F44:F53" si="25">G44+H44</f>
        <v>43688</v>
      </c>
      <c r="G44" s="99">
        <v>3146</v>
      </c>
      <c r="H44" s="99">
        <v>40542</v>
      </c>
      <c r="I44" s="186">
        <f t="shared" ref="I44:I48" si="26">J44+K44</f>
        <v>0</v>
      </c>
      <c r="J44" s="186">
        <v>0</v>
      </c>
      <c r="K44" s="186">
        <v>0</v>
      </c>
      <c r="L44" s="186">
        <f t="shared" ref="L44:L48" si="27">M44+N44</f>
        <v>0</v>
      </c>
      <c r="M44" s="186">
        <v>0</v>
      </c>
      <c r="N44" s="186">
        <v>0</v>
      </c>
      <c r="O44" s="186">
        <f t="shared" ref="O44:O48" si="28">P44+Q44</f>
        <v>0</v>
      </c>
      <c r="P44" s="186">
        <v>0</v>
      </c>
      <c r="Q44" s="186">
        <v>0</v>
      </c>
      <c r="R44" s="186">
        <f t="shared" ref="R44:R48" si="29">S44+T44</f>
        <v>0</v>
      </c>
      <c r="S44" s="186">
        <v>0</v>
      </c>
      <c r="T44" s="186">
        <v>0</v>
      </c>
    </row>
    <row r="45" spans="1:20" s="45" customFormat="1" ht="41.25" customHeight="1" outlineLevel="1" x14ac:dyDescent="0.2">
      <c r="A45" s="130" t="s">
        <v>383</v>
      </c>
      <c r="B45" s="187" t="s">
        <v>398</v>
      </c>
      <c r="C45" s="184"/>
      <c r="D45" s="185">
        <v>1.3560000000000001</v>
      </c>
      <c r="E45" s="133">
        <f t="shared" si="24"/>
        <v>83297</v>
      </c>
      <c r="F45" s="186">
        <f t="shared" si="25"/>
        <v>83297</v>
      </c>
      <c r="G45" s="99">
        <v>5997</v>
      </c>
      <c r="H45" s="99">
        <v>77300</v>
      </c>
      <c r="I45" s="186">
        <f t="shared" si="26"/>
        <v>0</v>
      </c>
      <c r="J45" s="186">
        <v>0</v>
      </c>
      <c r="K45" s="186">
        <v>0</v>
      </c>
      <c r="L45" s="186">
        <f t="shared" si="27"/>
        <v>0</v>
      </c>
      <c r="M45" s="186">
        <v>0</v>
      </c>
      <c r="N45" s="186">
        <v>0</v>
      </c>
      <c r="O45" s="186">
        <f t="shared" si="28"/>
        <v>0</v>
      </c>
      <c r="P45" s="186">
        <v>0</v>
      </c>
      <c r="Q45" s="186">
        <v>0</v>
      </c>
      <c r="R45" s="186">
        <f t="shared" si="29"/>
        <v>0</v>
      </c>
      <c r="S45" s="186">
        <v>0</v>
      </c>
      <c r="T45" s="186">
        <v>0</v>
      </c>
    </row>
    <row r="46" spans="1:20" s="43" customFormat="1" ht="48.75" customHeight="1" outlineLevel="1" x14ac:dyDescent="0.2">
      <c r="A46" s="130" t="s">
        <v>384</v>
      </c>
      <c r="B46" s="187" t="s">
        <v>399</v>
      </c>
      <c r="C46" s="184"/>
      <c r="D46" s="185">
        <v>0.94099999999999995</v>
      </c>
      <c r="E46" s="133">
        <f t="shared" si="24"/>
        <v>94877</v>
      </c>
      <c r="F46" s="186">
        <f t="shared" si="25"/>
        <v>94877</v>
      </c>
      <c r="G46" s="99">
        <v>6831</v>
      </c>
      <c r="H46" s="99">
        <v>88046</v>
      </c>
      <c r="I46" s="186">
        <f t="shared" si="26"/>
        <v>0</v>
      </c>
      <c r="J46" s="186">
        <v>0</v>
      </c>
      <c r="K46" s="186">
        <v>0</v>
      </c>
      <c r="L46" s="186">
        <f t="shared" si="27"/>
        <v>0</v>
      </c>
      <c r="M46" s="186">
        <v>0</v>
      </c>
      <c r="N46" s="186">
        <v>0</v>
      </c>
      <c r="O46" s="186">
        <f t="shared" si="28"/>
        <v>0</v>
      </c>
      <c r="P46" s="186">
        <v>0</v>
      </c>
      <c r="Q46" s="186">
        <v>0</v>
      </c>
      <c r="R46" s="186">
        <f t="shared" si="29"/>
        <v>0</v>
      </c>
      <c r="S46" s="186">
        <v>0</v>
      </c>
      <c r="T46" s="186">
        <v>0</v>
      </c>
    </row>
    <row r="47" spans="1:20" s="43" customFormat="1" ht="45.75" customHeight="1" outlineLevel="1" x14ac:dyDescent="0.2">
      <c r="A47" s="130" t="s">
        <v>385</v>
      </c>
      <c r="B47" s="183" t="s">
        <v>400</v>
      </c>
      <c r="C47" s="184"/>
      <c r="D47" s="185">
        <v>0.53500000000000003</v>
      </c>
      <c r="E47" s="133">
        <f t="shared" si="24"/>
        <v>31525</v>
      </c>
      <c r="F47" s="186">
        <f t="shared" si="25"/>
        <v>31525</v>
      </c>
      <c r="G47" s="99">
        <v>2270</v>
      </c>
      <c r="H47" s="99">
        <v>29255</v>
      </c>
      <c r="I47" s="186">
        <f t="shared" si="26"/>
        <v>0</v>
      </c>
      <c r="J47" s="186">
        <v>0</v>
      </c>
      <c r="K47" s="186">
        <v>0</v>
      </c>
      <c r="L47" s="186">
        <f t="shared" si="27"/>
        <v>0</v>
      </c>
      <c r="M47" s="186">
        <v>0</v>
      </c>
      <c r="N47" s="186">
        <v>0</v>
      </c>
      <c r="O47" s="186">
        <f t="shared" si="28"/>
        <v>0</v>
      </c>
      <c r="P47" s="186">
        <v>0</v>
      </c>
      <c r="Q47" s="186">
        <v>0</v>
      </c>
      <c r="R47" s="186">
        <f t="shared" si="29"/>
        <v>0</v>
      </c>
      <c r="S47" s="186">
        <v>0</v>
      </c>
      <c r="T47" s="186">
        <v>0</v>
      </c>
    </row>
    <row r="48" spans="1:20" s="45" customFormat="1" ht="48.75" customHeight="1" outlineLevel="1" x14ac:dyDescent="0.2">
      <c r="A48" s="130" t="s">
        <v>386</v>
      </c>
      <c r="B48" s="187" t="s">
        <v>401</v>
      </c>
      <c r="C48" s="184"/>
      <c r="D48" s="185">
        <v>1.679</v>
      </c>
      <c r="E48" s="133">
        <f t="shared" si="24"/>
        <v>299993</v>
      </c>
      <c r="F48" s="186">
        <f t="shared" si="25"/>
        <v>299993</v>
      </c>
      <c r="G48" s="99">
        <v>21600</v>
      </c>
      <c r="H48" s="99">
        <v>278393</v>
      </c>
      <c r="I48" s="186">
        <f t="shared" si="26"/>
        <v>0</v>
      </c>
      <c r="J48" s="186">
        <v>0</v>
      </c>
      <c r="K48" s="186">
        <v>0</v>
      </c>
      <c r="L48" s="186">
        <f t="shared" si="27"/>
        <v>0</v>
      </c>
      <c r="M48" s="186">
        <v>0</v>
      </c>
      <c r="N48" s="186">
        <v>0</v>
      </c>
      <c r="O48" s="186">
        <f t="shared" si="28"/>
        <v>0</v>
      </c>
      <c r="P48" s="186">
        <v>0</v>
      </c>
      <c r="Q48" s="186">
        <v>0</v>
      </c>
      <c r="R48" s="186">
        <f t="shared" si="29"/>
        <v>0</v>
      </c>
      <c r="S48" s="186">
        <v>0</v>
      </c>
      <c r="T48" s="186">
        <v>0</v>
      </c>
    </row>
    <row r="49" spans="1:21" s="45" customFormat="1" ht="48.75" customHeight="1" outlineLevel="1" x14ac:dyDescent="0.2">
      <c r="A49" s="130" t="s">
        <v>387</v>
      </c>
      <c r="B49" s="188" t="s">
        <v>402</v>
      </c>
      <c r="C49" s="47"/>
      <c r="D49" s="189">
        <v>0.86</v>
      </c>
      <c r="E49" s="133">
        <f t="shared" si="24"/>
        <v>61268</v>
      </c>
      <c r="F49" s="186">
        <f t="shared" si="25"/>
        <v>61268</v>
      </c>
      <c r="G49" s="99">
        <v>4411</v>
      </c>
      <c r="H49" s="99">
        <v>56857</v>
      </c>
      <c r="I49" s="186">
        <f>J49+K49</f>
        <v>0</v>
      </c>
      <c r="J49" s="186">
        <v>0</v>
      </c>
      <c r="K49" s="186">
        <v>0</v>
      </c>
      <c r="L49" s="186">
        <f>M49+N49</f>
        <v>0</v>
      </c>
      <c r="M49" s="186">
        <v>0</v>
      </c>
      <c r="N49" s="186">
        <v>0</v>
      </c>
      <c r="O49" s="186">
        <f>P49+Q49</f>
        <v>0</v>
      </c>
      <c r="P49" s="186">
        <v>0</v>
      </c>
      <c r="Q49" s="186">
        <v>0</v>
      </c>
      <c r="R49" s="186">
        <f>S49+T49</f>
        <v>0</v>
      </c>
      <c r="S49" s="186">
        <v>0</v>
      </c>
      <c r="T49" s="186">
        <v>0</v>
      </c>
    </row>
    <row r="50" spans="1:21" s="45" customFormat="1" ht="48.75" customHeight="1" outlineLevel="1" x14ac:dyDescent="0.2">
      <c r="A50" s="130" t="s">
        <v>388</v>
      </c>
      <c r="B50" s="187" t="s">
        <v>403</v>
      </c>
      <c r="C50" s="190"/>
      <c r="D50" s="189">
        <v>1.5269999999999999</v>
      </c>
      <c r="E50" s="133">
        <f t="shared" si="24"/>
        <v>81207</v>
      </c>
      <c r="F50" s="186">
        <f t="shared" si="25"/>
        <v>81207</v>
      </c>
      <c r="G50" s="99">
        <v>5847</v>
      </c>
      <c r="H50" s="99">
        <v>75360</v>
      </c>
      <c r="I50" s="186">
        <f t="shared" ref="I50:I55" si="30">J50+K50</f>
        <v>0</v>
      </c>
      <c r="J50" s="186">
        <v>0</v>
      </c>
      <c r="K50" s="186">
        <v>0</v>
      </c>
      <c r="L50" s="186">
        <f t="shared" ref="L50:L58" si="31">M50+N50</f>
        <v>0</v>
      </c>
      <c r="M50" s="186">
        <v>0</v>
      </c>
      <c r="N50" s="186">
        <v>0</v>
      </c>
      <c r="O50" s="186">
        <f t="shared" ref="O50:O58" si="32">P50+Q50</f>
        <v>0</v>
      </c>
      <c r="P50" s="186">
        <v>0</v>
      </c>
      <c r="Q50" s="186">
        <v>0</v>
      </c>
      <c r="R50" s="186">
        <f t="shared" ref="R50:R58" si="33">S50+T50</f>
        <v>0</v>
      </c>
      <c r="S50" s="186">
        <v>0</v>
      </c>
      <c r="T50" s="186">
        <v>0</v>
      </c>
    </row>
    <row r="51" spans="1:21" s="45" customFormat="1" ht="48.75" customHeight="1" outlineLevel="1" x14ac:dyDescent="0.2">
      <c r="A51" s="130" t="s">
        <v>389</v>
      </c>
      <c r="B51" s="188" t="s">
        <v>404</v>
      </c>
      <c r="C51" s="47"/>
      <c r="D51" s="189">
        <v>0.47199999999999998</v>
      </c>
      <c r="E51" s="133">
        <f t="shared" si="24"/>
        <v>21286</v>
      </c>
      <c r="F51" s="186">
        <f t="shared" si="25"/>
        <v>21286</v>
      </c>
      <c r="G51" s="99">
        <v>1533</v>
      </c>
      <c r="H51" s="99">
        <v>19753</v>
      </c>
      <c r="I51" s="186">
        <f t="shared" si="30"/>
        <v>0</v>
      </c>
      <c r="J51" s="186">
        <v>0</v>
      </c>
      <c r="K51" s="186">
        <v>0</v>
      </c>
      <c r="L51" s="186">
        <f t="shared" si="31"/>
        <v>0</v>
      </c>
      <c r="M51" s="186">
        <v>0</v>
      </c>
      <c r="N51" s="186">
        <v>0</v>
      </c>
      <c r="O51" s="186">
        <f t="shared" si="32"/>
        <v>0</v>
      </c>
      <c r="P51" s="186">
        <v>0</v>
      </c>
      <c r="Q51" s="186">
        <v>0</v>
      </c>
      <c r="R51" s="186">
        <f t="shared" si="33"/>
        <v>0</v>
      </c>
      <c r="S51" s="186">
        <v>0</v>
      </c>
      <c r="T51" s="186">
        <v>0</v>
      </c>
    </row>
    <row r="52" spans="1:21" s="45" customFormat="1" ht="48.75" customHeight="1" outlineLevel="1" x14ac:dyDescent="0.2">
      <c r="A52" s="130" t="s">
        <v>390</v>
      </c>
      <c r="B52" s="188" t="s">
        <v>405</v>
      </c>
      <c r="C52" s="47"/>
      <c r="D52" s="189">
        <v>0.24199999999999999</v>
      </c>
      <c r="E52" s="133">
        <f t="shared" si="24"/>
        <v>11935</v>
      </c>
      <c r="F52" s="186">
        <f t="shared" si="25"/>
        <v>11935</v>
      </c>
      <c r="G52" s="99">
        <v>859</v>
      </c>
      <c r="H52" s="99">
        <v>11076</v>
      </c>
      <c r="I52" s="186">
        <f t="shared" si="30"/>
        <v>0</v>
      </c>
      <c r="J52" s="186">
        <v>0</v>
      </c>
      <c r="K52" s="186">
        <v>0</v>
      </c>
      <c r="L52" s="186">
        <f t="shared" si="31"/>
        <v>0</v>
      </c>
      <c r="M52" s="186">
        <v>0</v>
      </c>
      <c r="N52" s="186">
        <v>0</v>
      </c>
      <c r="O52" s="186">
        <f t="shared" si="32"/>
        <v>0</v>
      </c>
      <c r="P52" s="186">
        <v>0</v>
      </c>
      <c r="Q52" s="186">
        <v>0</v>
      </c>
      <c r="R52" s="186">
        <f t="shared" si="33"/>
        <v>0</v>
      </c>
      <c r="S52" s="186">
        <v>0</v>
      </c>
      <c r="T52" s="186">
        <v>0</v>
      </c>
    </row>
    <row r="53" spans="1:21" s="45" customFormat="1" ht="48.75" customHeight="1" outlineLevel="1" x14ac:dyDescent="0.2">
      <c r="A53" s="130" t="s">
        <v>391</v>
      </c>
      <c r="B53" s="183" t="s">
        <v>406</v>
      </c>
      <c r="C53" s="190"/>
      <c r="D53" s="189">
        <v>0.307</v>
      </c>
      <c r="E53" s="133">
        <f t="shared" si="24"/>
        <v>25235</v>
      </c>
      <c r="F53" s="186">
        <f t="shared" si="25"/>
        <v>25235</v>
      </c>
      <c r="G53" s="134">
        <v>1817</v>
      </c>
      <c r="H53" s="99">
        <v>23418</v>
      </c>
      <c r="I53" s="186">
        <f t="shared" si="30"/>
        <v>0</v>
      </c>
      <c r="J53" s="186">
        <v>0</v>
      </c>
      <c r="K53" s="186">
        <v>0</v>
      </c>
      <c r="L53" s="186">
        <f t="shared" si="31"/>
        <v>0</v>
      </c>
      <c r="M53" s="186">
        <v>0</v>
      </c>
      <c r="N53" s="186">
        <v>0</v>
      </c>
      <c r="O53" s="186">
        <f t="shared" si="32"/>
        <v>0</v>
      </c>
      <c r="P53" s="186">
        <v>0</v>
      </c>
      <c r="Q53" s="186">
        <v>0</v>
      </c>
      <c r="R53" s="186">
        <f t="shared" si="33"/>
        <v>0</v>
      </c>
      <c r="S53" s="186">
        <v>0</v>
      </c>
      <c r="T53" s="186">
        <v>0</v>
      </c>
    </row>
    <row r="54" spans="1:21" s="43" customFormat="1" ht="23.25" customHeight="1" outlineLevel="1" x14ac:dyDescent="0.2">
      <c r="A54" s="130" t="s">
        <v>392</v>
      </c>
      <c r="B54" s="131" t="s">
        <v>294</v>
      </c>
      <c r="C54" s="47"/>
      <c r="D54" s="132">
        <v>2.39</v>
      </c>
      <c r="E54" s="133">
        <f t="shared" ref="E54:E58" si="34">F54+I54+L54+O54+R54</f>
        <v>293226</v>
      </c>
      <c r="F54" s="186">
        <f>G54+H54</f>
        <v>0</v>
      </c>
      <c r="G54" s="186">
        <v>0</v>
      </c>
      <c r="H54" s="186">
        <v>0</v>
      </c>
      <c r="I54" s="186">
        <f t="shared" si="30"/>
        <v>293226</v>
      </c>
      <c r="J54" s="186">
        <v>21112</v>
      </c>
      <c r="K54" s="186">
        <v>272114</v>
      </c>
      <c r="L54" s="186">
        <f t="shared" si="31"/>
        <v>0</v>
      </c>
      <c r="M54" s="186">
        <v>0</v>
      </c>
      <c r="N54" s="186">
        <v>0</v>
      </c>
      <c r="O54" s="186">
        <f t="shared" si="32"/>
        <v>0</v>
      </c>
      <c r="P54" s="186">
        <v>0</v>
      </c>
      <c r="Q54" s="186">
        <v>0</v>
      </c>
      <c r="R54" s="186">
        <f t="shared" si="33"/>
        <v>0</v>
      </c>
      <c r="S54" s="186">
        <v>0</v>
      </c>
      <c r="T54" s="186">
        <v>0</v>
      </c>
    </row>
    <row r="55" spans="1:21" s="43" customFormat="1" ht="22.5" customHeight="1" outlineLevel="1" x14ac:dyDescent="0.2">
      <c r="A55" s="130" t="s">
        <v>393</v>
      </c>
      <c r="B55" s="131" t="s">
        <v>295</v>
      </c>
      <c r="C55" s="47"/>
      <c r="D55" s="132">
        <v>1.41</v>
      </c>
      <c r="E55" s="133">
        <f t="shared" si="34"/>
        <v>49632</v>
      </c>
      <c r="F55" s="186">
        <f t="shared" ref="F55:F58" si="35">G55+H55</f>
        <v>0</v>
      </c>
      <c r="G55" s="186">
        <v>0</v>
      </c>
      <c r="H55" s="186">
        <v>0</v>
      </c>
      <c r="I55" s="186">
        <f t="shared" si="30"/>
        <v>49632</v>
      </c>
      <c r="J55" s="186">
        <v>3574</v>
      </c>
      <c r="K55" s="186">
        <v>46058</v>
      </c>
      <c r="L55" s="186">
        <f t="shared" si="31"/>
        <v>0</v>
      </c>
      <c r="M55" s="186">
        <v>0</v>
      </c>
      <c r="N55" s="186">
        <v>0</v>
      </c>
      <c r="O55" s="186">
        <f t="shared" si="32"/>
        <v>0</v>
      </c>
      <c r="P55" s="186">
        <v>0</v>
      </c>
      <c r="Q55" s="186">
        <v>0</v>
      </c>
      <c r="R55" s="186">
        <f t="shared" si="33"/>
        <v>0</v>
      </c>
      <c r="S55" s="186">
        <v>0</v>
      </c>
      <c r="T55" s="186">
        <v>0</v>
      </c>
    </row>
    <row r="56" spans="1:21" s="43" customFormat="1" ht="29.25" customHeight="1" outlineLevel="1" x14ac:dyDescent="0.2">
      <c r="A56" s="130" t="s">
        <v>394</v>
      </c>
      <c r="B56" s="131" t="s">
        <v>296</v>
      </c>
      <c r="C56" s="47"/>
      <c r="D56" s="132">
        <v>0.92</v>
      </c>
      <c r="E56" s="133">
        <f t="shared" si="34"/>
        <v>177915</v>
      </c>
      <c r="F56" s="186">
        <f t="shared" si="35"/>
        <v>0</v>
      </c>
      <c r="G56" s="186">
        <v>0</v>
      </c>
      <c r="H56" s="186">
        <v>0</v>
      </c>
      <c r="I56" s="186">
        <f>J56+K56</f>
        <v>177915</v>
      </c>
      <c r="J56" s="186">
        <v>12810</v>
      </c>
      <c r="K56" s="186">
        <v>165105</v>
      </c>
      <c r="L56" s="186">
        <f t="shared" si="31"/>
        <v>0</v>
      </c>
      <c r="M56" s="186">
        <v>0</v>
      </c>
      <c r="N56" s="186">
        <v>0</v>
      </c>
      <c r="O56" s="186">
        <f t="shared" si="32"/>
        <v>0</v>
      </c>
      <c r="P56" s="186">
        <v>0</v>
      </c>
      <c r="Q56" s="186">
        <v>0</v>
      </c>
      <c r="R56" s="186">
        <f t="shared" si="33"/>
        <v>0</v>
      </c>
      <c r="S56" s="186">
        <v>0</v>
      </c>
      <c r="T56" s="186">
        <v>0</v>
      </c>
    </row>
    <row r="57" spans="1:21" s="43" customFormat="1" ht="28.5" customHeight="1" outlineLevel="1" x14ac:dyDescent="0.2">
      <c r="A57" s="130" t="s">
        <v>395</v>
      </c>
      <c r="B57" s="131" t="s">
        <v>297</v>
      </c>
      <c r="C57" s="47"/>
      <c r="D57" s="132">
        <v>0.65</v>
      </c>
      <c r="E57" s="133">
        <f t="shared" si="34"/>
        <v>81054</v>
      </c>
      <c r="F57" s="186">
        <f t="shared" si="35"/>
        <v>0</v>
      </c>
      <c r="G57" s="186">
        <v>0</v>
      </c>
      <c r="H57" s="186">
        <v>0</v>
      </c>
      <c r="I57" s="186">
        <f>J57+K57</f>
        <v>81054</v>
      </c>
      <c r="J57" s="186">
        <v>5836</v>
      </c>
      <c r="K57" s="186">
        <v>75218</v>
      </c>
      <c r="L57" s="186">
        <f t="shared" si="31"/>
        <v>0</v>
      </c>
      <c r="M57" s="186">
        <v>0</v>
      </c>
      <c r="N57" s="186">
        <v>0</v>
      </c>
      <c r="O57" s="186">
        <f t="shared" si="32"/>
        <v>0</v>
      </c>
      <c r="P57" s="186">
        <v>0</v>
      </c>
      <c r="Q57" s="186">
        <v>0</v>
      </c>
      <c r="R57" s="186">
        <f t="shared" si="33"/>
        <v>0</v>
      </c>
      <c r="S57" s="186">
        <v>0</v>
      </c>
      <c r="T57" s="186">
        <v>0</v>
      </c>
    </row>
    <row r="58" spans="1:21" s="45" customFormat="1" ht="23.25" customHeight="1" outlineLevel="1" x14ac:dyDescent="0.2">
      <c r="A58" s="130" t="s">
        <v>396</v>
      </c>
      <c r="B58" s="131" t="s">
        <v>298</v>
      </c>
      <c r="C58" s="190"/>
      <c r="D58" s="132">
        <v>1.93</v>
      </c>
      <c r="E58" s="133">
        <f t="shared" si="34"/>
        <v>152484</v>
      </c>
      <c r="F58" s="186">
        <f t="shared" si="35"/>
        <v>0</v>
      </c>
      <c r="G58" s="186">
        <v>0</v>
      </c>
      <c r="H58" s="186">
        <v>0</v>
      </c>
      <c r="I58" s="186">
        <f>J58+K58</f>
        <v>152484</v>
      </c>
      <c r="J58" s="186">
        <v>10979</v>
      </c>
      <c r="K58" s="186">
        <v>141505</v>
      </c>
      <c r="L58" s="186">
        <f t="shared" si="31"/>
        <v>0</v>
      </c>
      <c r="M58" s="186">
        <v>0</v>
      </c>
      <c r="N58" s="186">
        <v>0</v>
      </c>
      <c r="O58" s="186">
        <f t="shared" si="32"/>
        <v>0</v>
      </c>
      <c r="P58" s="186">
        <v>0</v>
      </c>
      <c r="Q58" s="186">
        <v>0</v>
      </c>
      <c r="R58" s="186">
        <f t="shared" si="33"/>
        <v>0</v>
      </c>
      <c r="S58" s="186">
        <v>0</v>
      </c>
      <c r="T58" s="186">
        <v>0</v>
      </c>
    </row>
    <row r="59" spans="1:21" s="49" customFormat="1" ht="89.25" customHeight="1" x14ac:dyDescent="0.2">
      <c r="A59" s="44"/>
      <c r="B59" s="165" t="s">
        <v>299</v>
      </c>
      <c r="C59" s="166"/>
      <c r="D59" s="191">
        <f>SUM(D44:D58)</f>
        <v>15.743</v>
      </c>
      <c r="E59" s="167">
        <f>SUM(E44:E58)</f>
        <v>1508622</v>
      </c>
      <c r="F59" s="167">
        <f>G59+H59</f>
        <v>754311</v>
      </c>
      <c r="G59" s="167">
        <f>SUM(G44:G58)</f>
        <v>54311</v>
      </c>
      <c r="H59" s="167">
        <f>SUM(H44:H58)</f>
        <v>700000</v>
      </c>
      <c r="I59" s="167">
        <f>J59+K59</f>
        <v>754311</v>
      </c>
      <c r="J59" s="167">
        <f>SUM(J44:J58)</f>
        <v>54311</v>
      </c>
      <c r="K59" s="167">
        <f>SUM(K44:K58)</f>
        <v>700000</v>
      </c>
      <c r="L59" s="167">
        <f>M59+N59</f>
        <v>0</v>
      </c>
      <c r="M59" s="167">
        <f>SUM(M44:M58)</f>
        <v>0</v>
      </c>
      <c r="N59" s="167">
        <f>SUM(N44:N58)</f>
        <v>0</v>
      </c>
      <c r="O59" s="167">
        <f>P59+Q59</f>
        <v>0</v>
      </c>
      <c r="P59" s="167">
        <f>SUM(P44:P58)</f>
        <v>0</v>
      </c>
      <c r="Q59" s="167">
        <f>SUM(Q44:Q58)</f>
        <v>0</v>
      </c>
      <c r="R59" s="167">
        <f>S59+T59</f>
        <v>0</v>
      </c>
      <c r="S59" s="167">
        <f>SUM(S44:S58)</f>
        <v>0</v>
      </c>
      <c r="T59" s="167">
        <f>SUM(T44:T58)</f>
        <v>0</v>
      </c>
      <c r="U59" s="46"/>
    </row>
    <row r="60" spans="1:21" s="49" customFormat="1" ht="168" customHeight="1" x14ac:dyDescent="0.2">
      <c r="A60" s="128" t="s">
        <v>232</v>
      </c>
      <c r="B60" s="92" t="s">
        <v>283</v>
      </c>
      <c r="C60" s="166"/>
      <c r="D60" s="168"/>
      <c r="E60" s="169">
        <f>F60+I60+L60+O60+R60</f>
        <v>11085</v>
      </c>
      <c r="F60" s="169">
        <f>G60+H60</f>
        <v>2062</v>
      </c>
      <c r="G60" s="169">
        <v>2062</v>
      </c>
      <c r="H60" s="169">
        <v>0</v>
      </c>
      <c r="I60" s="169">
        <f>J60+K60</f>
        <v>2062</v>
      </c>
      <c r="J60" s="169">
        <v>2062</v>
      </c>
      <c r="K60" s="169">
        <v>0</v>
      </c>
      <c r="L60" s="169">
        <f>M60+N60</f>
        <v>2230</v>
      </c>
      <c r="M60" s="169">
        <v>2230</v>
      </c>
      <c r="N60" s="169">
        <v>0</v>
      </c>
      <c r="O60" s="169">
        <f>P60+Q60</f>
        <v>2319</v>
      </c>
      <c r="P60" s="169">
        <v>2319</v>
      </c>
      <c r="Q60" s="169">
        <v>0</v>
      </c>
      <c r="R60" s="169">
        <f>S60+T60</f>
        <v>2412</v>
      </c>
      <c r="S60" s="169">
        <v>2412</v>
      </c>
      <c r="T60" s="169">
        <v>0</v>
      </c>
      <c r="U60" s="46"/>
    </row>
    <row r="61" spans="1:21" s="49" customFormat="1" ht="210.75" customHeight="1" x14ac:dyDescent="0.2">
      <c r="A61" s="128" t="s">
        <v>356</v>
      </c>
      <c r="B61" s="92" t="s">
        <v>285</v>
      </c>
      <c r="C61" s="166"/>
      <c r="D61" s="168"/>
      <c r="E61" s="169">
        <f t="shared" ref="E61:E64" si="36">F61+I61+L61+O61+R61</f>
        <v>1049</v>
      </c>
      <c r="F61" s="169">
        <f t="shared" ref="F61:F64" si="37">G61+H61</f>
        <v>200</v>
      </c>
      <c r="G61" s="169">
        <v>200</v>
      </c>
      <c r="H61" s="169">
        <v>0</v>
      </c>
      <c r="I61" s="169">
        <f t="shared" ref="I61:I64" si="38">J61+K61</f>
        <v>200</v>
      </c>
      <c r="J61" s="169">
        <v>200</v>
      </c>
      <c r="K61" s="169">
        <v>0</v>
      </c>
      <c r="L61" s="169">
        <f t="shared" ref="L61:L64" si="39">M61+N61</f>
        <v>208</v>
      </c>
      <c r="M61" s="169">
        <v>208</v>
      </c>
      <c r="N61" s="169">
        <v>0</v>
      </c>
      <c r="O61" s="169">
        <f t="shared" ref="O61:O64" si="40">P61+Q61</f>
        <v>216</v>
      </c>
      <c r="P61" s="169">
        <v>216</v>
      </c>
      <c r="Q61" s="169">
        <v>0</v>
      </c>
      <c r="R61" s="169">
        <f t="shared" ref="R61:R64" si="41">S61+T61</f>
        <v>225</v>
      </c>
      <c r="S61" s="169">
        <v>225</v>
      </c>
      <c r="T61" s="169">
        <v>0</v>
      </c>
      <c r="U61" s="46"/>
    </row>
    <row r="62" spans="1:21" s="49" customFormat="1" ht="103.5" customHeight="1" x14ac:dyDescent="0.2">
      <c r="A62" s="128" t="s">
        <v>357</v>
      </c>
      <c r="B62" s="92" t="s">
        <v>286</v>
      </c>
      <c r="C62" s="166"/>
      <c r="D62" s="168"/>
      <c r="E62" s="169">
        <f t="shared" si="36"/>
        <v>2624</v>
      </c>
      <c r="F62" s="169">
        <f t="shared" si="37"/>
        <v>500</v>
      </c>
      <c r="G62" s="169">
        <v>500</v>
      </c>
      <c r="H62" s="169">
        <v>0</v>
      </c>
      <c r="I62" s="169">
        <f t="shared" si="38"/>
        <v>500</v>
      </c>
      <c r="J62" s="169">
        <v>500</v>
      </c>
      <c r="K62" s="169">
        <v>0</v>
      </c>
      <c r="L62" s="169">
        <f t="shared" si="39"/>
        <v>520</v>
      </c>
      <c r="M62" s="169">
        <v>520</v>
      </c>
      <c r="N62" s="169">
        <v>0</v>
      </c>
      <c r="O62" s="169">
        <f t="shared" si="40"/>
        <v>541</v>
      </c>
      <c r="P62" s="169">
        <v>541</v>
      </c>
      <c r="Q62" s="169">
        <v>0</v>
      </c>
      <c r="R62" s="169">
        <f t="shared" si="41"/>
        <v>563</v>
      </c>
      <c r="S62" s="169">
        <v>563</v>
      </c>
      <c r="T62" s="169">
        <v>0</v>
      </c>
      <c r="U62" s="46"/>
    </row>
    <row r="63" spans="1:21" s="49" customFormat="1" ht="68.25" customHeight="1" x14ac:dyDescent="0.2">
      <c r="A63" s="128" t="s">
        <v>358</v>
      </c>
      <c r="B63" s="170" t="s">
        <v>288</v>
      </c>
      <c r="C63" s="166"/>
      <c r="D63" s="168"/>
      <c r="E63" s="169">
        <f t="shared" si="36"/>
        <v>16498</v>
      </c>
      <c r="F63" s="169">
        <f t="shared" si="37"/>
        <v>3040</v>
      </c>
      <c r="G63" s="169">
        <v>3040</v>
      </c>
      <c r="H63" s="169">
        <v>0</v>
      </c>
      <c r="I63" s="169">
        <f t="shared" si="38"/>
        <v>3169</v>
      </c>
      <c r="J63" s="169">
        <v>3169</v>
      </c>
      <c r="K63" s="169">
        <v>0</v>
      </c>
      <c r="L63" s="169">
        <f t="shared" si="39"/>
        <v>3296</v>
      </c>
      <c r="M63" s="169">
        <v>3296</v>
      </c>
      <c r="N63" s="169">
        <v>0</v>
      </c>
      <c r="O63" s="169">
        <f t="shared" si="40"/>
        <v>3428</v>
      </c>
      <c r="P63" s="169">
        <v>3428</v>
      </c>
      <c r="Q63" s="169">
        <v>0</v>
      </c>
      <c r="R63" s="169">
        <f t="shared" si="41"/>
        <v>3565</v>
      </c>
      <c r="S63" s="169">
        <v>3565</v>
      </c>
      <c r="T63" s="169">
        <v>0</v>
      </c>
      <c r="U63" s="46"/>
    </row>
    <row r="64" spans="1:21" s="49" customFormat="1" ht="78" customHeight="1" x14ac:dyDescent="0.2">
      <c r="A64" s="128" t="s">
        <v>359</v>
      </c>
      <c r="B64" s="170" t="s">
        <v>330</v>
      </c>
      <c r="C64" s="166"/>
      <c r="D64" s="168"/>
      <c r="E64" s="169">
        <f t="shared" si="36"/>
        <v>387000</v>
      </c>
      <c r="F64" s="169">
        <f t="shared" si="37"/>
        <v>0</v>
      </c>
      <c r="G64" s="169">
        <v>0</v>
      </c>
      <c r="H64" s="169">
        <v>0</v>
      </c>
      <c r="I64" s="169">
        <f t="shared" si="38"/>
        <v>0</v>
      </c>
      <c r="J64" s="169">
        <v>0</v>
      </c>
      <c r="K64" s="169">
        <v>0</v>
      </c>
      <c r="L64" s="169">
        <f t="shared" si="39"/>
        <v>124000</v>
      </c>
      <c r="M64" s="169">
        <v>124000</v>
      </c>
      <c r="N64" s="169">
        <v>0</v>
      </c>
      <c r="O64" s="169">
        <f t="shared" si="40"/>
        <v>129000</v>
      </c>
      <c r="P64" s="169">
        <v>129000</v>
      </c>
      <c r="Q64" s="169">
        <v>0</v>
      </c>
      <c r="R64" s="169">
        <f t="shared" si="41"/>
        <v>134000</v>
      </c>
      <c r="S64" s="169">
        <v>134000</v>
      </c>
      <c r="T64" s="169">
        <v>0</v>
      </c>
      <c r="U64" s="46"/>
    </row>
    <row r="65" spans="1:22" s="48" customFormat="1" ht="42.75" customHeight="1" x14ac:dyDescent="0.2">
      <c r="A65" s="171" t="s">
        <v>222</v>
      </c>
      <c r="B65" s="300" t="s">
        <v>410</v>
      </c>
      <c r="C65" s="301"/>
      <c r="D65" s="301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2"/>
    </row>
    <row r="66" spans="1:22" s="49" customFormat="1" ht="92.25" customHeight="1" outlineLevel="1" x14ac:dyDescent="0.2">
      <c r="A66" s="135" t="s">
        <v>223</v>
      </c>
      <c r="B66" s="125" t="s">
        <v>336</v>
      </c>
      <c r="C66" s="172"/>
      <c r="D66" s="173"/>
      <c r="E66" s="169">
        <f>F66+I66+L66+O66+R66</f>
        <v>12363</v>
      </c>
      <c r="F66" s="169">
        <f t="shared" ref="F66" si="42">G66+H66</f>
        <v>0</v>
      </c>
      <c r="G66" s="169">
        <v>0</v>
      </c>
      <c r="H66" s="169">
        <v>0</v>
      </c>
      <c r="I66" s="169">
        <f t="shared" ref="I66" si="43">J66+K66</f>
        <v>0</v>
      </c>
      <c r="J66" s="169">
        <v>0</v>
      </c>
      <c r="K66" s="169">
        <v>0</v>
      </c>
      <c r="L66" s="169">
        <f t="shared" ref="L66" si="44">M66+N66</f>
        <v>3960</v>
      </c>
      <c r="M66" s="169">
        <v>3960</v>
      </c>
      <c r="N66" s="169">
        <v>0</v>
      </c>
      <c r="O66" s="169">
        <f t="shared" ref="O66" si="45">P66+Q66</f>
        <v>4119</v>
      </c>
      <c r="P66" s="169">
        <v>4119</v>
      </c>
      <c r="Q66" s="169">
        <v>0</v>
      </c>
      <c r="R66" s="169">
        <f t="shared" ref="R66" si="46">S66+T66</f>
        <v>4284</v>
      </c>
      <c r="S66" s="169">
        <v>4284</v>
      </c>
      <c r="T66" s="169">
        <v>0</v>
      </c>
      <c r="V66" s="46"/>
    </row>
    <row r="67" spans="1:22" ht="47.25" customHeight="1" x14ac:dyDescent="0.2">
      <c r="A67" s="319" t="s">
        <v>376</v>
      </c>
      <c r="B67" s="319"/>
      <c r="C67" s="319"/>
      <c r="D67" s="319"/>
      <c r="E67" s="136">
        <f>E9+E14+E16+E19+E25+E31+E33+E35+E38+E42+E60+E61+E62+E63+E64+E66</f>
        <v>4317510</v>
      </c>
      <c r="F67" s="136">
        <f>G67+H67</f>
        <v>773398</v>
      </c>
      <c r="G67" s="136">
        <f>G9+G14+G19+G25+G31+G33+G35+G38+G42+G60+G61+G62+G63+G64+G66</f>
        <v>73398</v>
      </c>
      <c r="H67" s="136">
        <f>H9+H14+H19+H25+H31+H33+H35+H38+H42+H60+H61+H62+H63+H64+H66</f>
        <v>700000</v>
      </c>
      <c r="I67" s="136">
        <f>J67+K67</f>
        <v>760242</v>
      </c>
      <c r="J67" s="136">
        <f>J9+J14+J19+J25+J31+J33+J35+J38+J42+J60+J61+J62+J63+J64+J66</f>
        <v>60242</v>
      </c>
      <c r="K67" s="136">
        <f>K9+K14+K19+K25+K31+K33+K35+K38+K42+K60+K61+K62+K63+K64+K66</f>
        <v>700000</v>
      </c>
      <c r="L67" s="136">
        <f>M67+N67</f>
        <v>1227776</v>
      </c>
      <c r="M67" s="136">
        <f>M9+M14+M16+M19+M25+M31+M33+M35+M38+M42+M60+M61+M62+M63+M64+M66</f>
        <v>243752</v>
      </c>
      <c r="N67" s="136">
        <f>N9+N14+N16+N19+N25+N31+N33+N35+N38+N42+N60+N61+N62+N63+N64+N66</f>
        <v>984024</v>
      </c>
      <c r="O67" s="136">
        <f>P67+Q67</f>
        <v>885838</v>
      </c>
      <c r="P67" s="136">
        <f>P9+P14+P19+P25+P31+P33+P35+P38+P42+P60+P61+P62+P63+P64+P66</f>
        <v>188043</v>
      </c>
      <c r="Q67" s="136">
        <f>Q9+Q14+Q19+Q25+Q31+Q33+Q35+Q38+Q42+Q60+Q61+Q62+Q63+Q64+Q66</f>
        <v>697795</v>
      </c>
      <c r="R67" s="136">
        <f>S67+T67</f>
        <v>670256</v>
      </c>
      <c r="S67" s="136">
        <f>S9+S14+S19+S25+S31+S33+S35+S38+S42+S60+S61+S62+S63+S64+S66</f>
        <v>192093</v>
      </c>
      <c r="T67" s="136">
        <f>T9+T14+T19+T25+T31+T33+T35+T38+T42+T60+T61+T62+T63+T64+T66</f>
        <v>478163</v>
      </c>
    </row>
    <row r="68" spans="1:22" ht="24.75" customHeight="1" x14ac:dyDescent="0.2">
      <c r="A68" s="174"/>
      <c r="B68" s="174"/>
      <c r="C68" s="174"/>
      <c r="D68" s="174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</row>
    <row r="69" spans="1:22" ht="24.75" customHeight="1" x14ac:dyDescent="0.2">
      <c r="A69" s="174"/>
      <c r="B69" s="176"/>
      <c r="C69" s="176"/>
      <c r="D69" s="174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</row>
    <row r="70" spans="1:22" ht="18.75" customHeight="1" x14ac:dyDescent="0.2"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</row>
    <row r="71" spans="1:22" ht="37.5" customHeight="1" x14ac:dyDescent="0.2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22" x14ac:dyDescent="0.2">
      <c r="J72" s="179"/>
      <c r="K72" s="179"/>
      <c r="L72" s="180"/>
    </row>
  </sheetData>
  <mergeCells count="21">
    <mergeCell ref="B41:T41"/>
    <mergeCell ref="A43:T43"/>
    <mergeCell ref="B65:T65"/>
    <mergeCell ref="A67:D67"/>
    <mergeCell ref="D70:U70"/>
    <mergeCell ref="B18:T18"/>
    <mergeCell ref="R1:T1"/>
    <mergeCell ref="R2:T2"/>
    <mergeCell ref="A3:T3"/>
    <mergeCell ref="A4:A6"/>
    <mergeCell ref="B4:B6"/>
    <mergeCell ref="C4:C6"/>
    <mergeCell ref="D4:D6"/>
    <mergeCell ref="E4:E6"/>
    <mergeCell ref="F4:T4"/>
    <mergeCell ref="F5:H5"/>
    <mergeCell ref="I5:K5"/>
    <mergeCell ref="L5:N5"/>
    <mergeCell ref="O5:Q5"/>
    <mergeCell ref="R5:T5"/>
    <mergeCell ref="B8:AD8"/>
  </mergeCells>
  <printOptions horizontalCentered="1"/>
  <pageMargins left="0.19685039370078741" right="0.19685039370078741" top="0.59055118110236227" bottom="0.39370078740157483" header="0.19685039370078741" footer="0.19685039370078741"/>
  <pageSetup paperSize="9" scale="56" firstPageNumber="64" fitToHeight="0" orientation="landscape" useFirstPageNumber="1" r:id="rId1"/>
  <headerFooter alignWithMargins="0">
    <oddHeader>&amp;C&amp;P</oddHeader>
  </headerFooter>
  <rowBreaks count="5" manualBreakCount="5">
    <brk id="12" max="19" man="1"/>
    <brk id="21" max="19" man="1"/>
    <brk id="28" max="19" man="1"/>
    <brk id="36" max="19" man="1"/>
    <brk id="4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конеч.рез.</vt:lpstr>
      <vt:lpstr>1. Финансирование</vt:lpstr>
      <vt:lpstr>2. Показатели</vt:lpstr>
      <vt:lpstr>5. Перечень МРАД </vt:lpstr>
      <vt:lpstr>'1. Финансирование'!Заголовки_для_печати</vt:lpstr>
      <vt:lpstr>'2. Показатели'!Заголовки_для_печати</vt:lpstr>
      <vt:lpstr>'5. Перечень МРАД '!Заголовки_для_печати</vt:lpstr>
      <vt:lpstr>конеч.рез.!Заголовки_для_печати</vt:lpstr>
      <vt:lpstr>'1. Финансирование'!Область_печати</vt:lpstr>
      <vt:lpstr>'2. Показатели'!Область_печати</vt:lpstr>
      <vt:lpstr>'5. Перечень МРАД 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2025-10-15T10:11:41Z</cp:lastPrinted>
  <dcterms:created xsi:type="dcterms:W3CDTF">2014-07-04T09:02:24Z</dcterms:created>
  <dcterms:modified xsi:type="dcterms:W3CDTF">2025-10-15T10:11:44Z</dcterms:modified>
</cp:coreProperties>
</file>