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8" yWindow="768" windowWidth="11076" windowHeight="8940" tabRatio="542" activeTab="0"/>
  </bookViews>
  <sheets>
    <sheet name="Приложение 1" sheetId="1" r:id="rId1"/>
    <sheet name="табл.2 (2020-2021)" sheetId="2" state="hidden" r:id="rId2"/>
    <sheet name="Приложение 2" sheetId="3" r:id="rId3"/>
    <sheet name="приложение 3" sheetId="4" r:id="rId4"/>
  </sheets>
  <definedNames>
    <definedName name="_xlnm.Print_Area" localSheetId="0">'Приложение 1'!$A$1:$N$23</definedName>
    <definedName name="_xlnm.Print_Area" localSheetId="2">'Приложение 2'!$A$1:$N$23</definedName>
    <definedName name="_xlnm.Print_Area" localSheetId="3">'приложение 3'!$A$1:$N$25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<sst xmlns="http://schemas.openxmlformats.org/spreadsheetml/2006/main" count="175" uniqueCount="42">
  <si>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</si>
  <si>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</si>
  <si>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</si>
  <si>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</si>
  <si>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</si>
  <si>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</si>
  <si>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</si>
  <si>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</si>
  <si>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</si>
  <si>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</si>
  <si>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</si>
  <si>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</si>
  <si>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</si>
  <si>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</si>
  <si>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</si>
  <si>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</si>
  <si>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</si>
  <si>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</si>
  <si>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</si>
  <si>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</si>
  <si>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</si>
  <si>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</si>
  <si>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</si>
  <si>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</si>
  <si>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</si>
  <si>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</si>
  <si>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</si>
  <si>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</si>
  <si>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</si>
  <si>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</si>
  <si>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</si>
  <si>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</si>
  <si>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</si>
  <si>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</si>
  <si>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План на 2024 год*</t>
  </si>
  <si>
    <t>Таблица № 5 (2024, 2018 - 2024)</t>
  </si>
  <si>
    <t>План на 2018 - 2024 год*</t>
  </si>
  <si>
    <t>1.3.</t>
  </si>
  <si>
    <t>Устройство камер видеонаблюдения на благоустраиваемых общественных территориях</t>
  </si>
  <si>
    <t>Таблица № 4 (2022 - 2023 гг.)</t>
  </si>
  <si>
    <t>План на 2022 год</t>
  </si>
  <si>
    <t>План на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</si>
</sst>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1" fontId="42" fillId="55" borderId="21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3" fontId="43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3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3" fillId="55" borderId="24" xfId="0" applyNumberFormat="1" applyFont="1" applyFill="1" applyBorder="1" applyAlignment="1">
      <alignment horizontal="right" vertical="center" wrapText="1"/>
    </xf>
    <xf numFmtId="49" fontId="43" fillId="55" borderId="25" xfId="0" applyNumberFormat="1" applyFont="1" applyFill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2" fillId="55" borderId="26" xfId="0" applyNumberFormat="1" applyFont="1" applyFill="1" applyBorder="1" applyAlignment="1">
      <alignment horizontal="left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"/>
  <sheetViews>
    <sheetView tabSelected="1" view="pageBreakPreview" zoomScale="70" zoomScaleSheetLayoutView="70" zoomScalePageLayoutView="0" workbookViewId="0" topLeftCell="A1">
      <selection activeCell="A15" sqref="A15:N15"/>
    </sheetView>
  </sheetViews>
  <sheetFormatPr defaultColWidth="9.140625" defaultRowHeight="15"/>
  <cols>
    <col min="1" max="1" width="5.57421875" style="2" customWidth="1"/>
    <col min="2" max="2" width="55.57421875" style="2" customWidth="1"/>
    <col min="3" max="3" width="13.00390625" style="2" customWidth="1"/>
    <col min="4" max="4" width="8.140625" style="2" customWidth="1"/>
    <col min="5" max="8" width="10.28125" style="2" customWidth="1"/>
    <col min="9" max="9" width="13.421875" style="2" customWidth="1"/>
    <col min="10" max="13" width="10.28125" style="2" customWidth="1"/>
    <col min="14" max="14" width="14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3.2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customHeight="1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21" customHeight="1">
      <c r="A3" s="40"/>
      <c r="B3" s="40"/>
      <c r="C3" s="40"/>
      <c r="D3" s="40"/>
      <c r="E3" s="40" t="s">
        <v>23</v>
      </c>
      <c r="F3" s="40"/>
      <c r="G3" s="40"/>
      <c r="H3" s="40"/>
      <c r="I3" s="40"/>
      <c r="J3" s="40" t="s">
        <v>24</v>
      </c>
      <c r="K3" s="40"/>
      <c r="L3" s="40"/>
      <c r="M3" s="40"/>
      <c r="N3" s="40"/>
    </row>
    <row r="4" spans="1:14" ht="38.25" customHeight="1">
      <c r="A4" s="40"/>
      <c r="B4" s="40"/>
      <c r="C4" s="40"/>
      <c r="D4" s="40"/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6</v>
      </c>
      <c r="K4" s="18" t="s">
        <v>7</v>
      </c>
      <c r="L4" s="18" t="s">
        <v>8</v>
      </c>
      <c r="M4" s="18" t="s">
        <v>9</v>
      </c>
      <c r="N4" s="18" t="s">
        <v>10</v>
      </c>
    </row>
    <row r="5" spans="1:14" ht="18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</row>
    <row r="6" spans="1:58" s="10" customFormat="1" ht="21.75" customHeight="1">
      <c r="A6" s="49" t="s">
        <v>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7"/>
      <c r="AF6" s="7"/>
      <c r="AG6" s="7"/>
      <c r="AH6" s="7"/>
      <c r="AI6" s="6"/>
      <c r="AJ6" s="7"/>
      <c r="AK6" s="7"/>
      <c r="AL6" s="7"/>
      <c r="AM6" s="7"/>
      <c r="AN6" s="6"/>
      <c r="AO6" s="7"/>
      <c r="AP6" s="7"/>
      <c r="AQ6" s="7"/>
      <c r="AR6" s="7"/>
      <c r="AS6" s="6"/>
      <c r="AT6" s="7"/>
      <c r="AU6" s="7"/>
      <c r="AV6" s="7"/>
      <c r="AW6" s="7"/>
      <c r="AX6" s="6"/>
      <c r="AY6" s="7"/>
      <c r="AZ6" s="7"/>
      <c r="BA6" s="7"/>
      <c r="BB6" s="7"/>
      <c r="BC6" s="8"/>
      <c r="BD6" s="9"/>
      <c r="BF6" s="9"/>
    </row>
    <row r="7" spans="1:58" s="10" customFormat="1" ht="30.75" customHeight="1">
      <c r="A7" s="34" t="s">
        <v>11</v>
      </c>
      <c r="B7" s="35" t="s">
        <v>17</v>
      </c>
      <c r="C7" s="31" t="s">
        <v>1</v>
      </c>
      <c r="D7" s="36" t="s">
        <v>32</v>
      </c>
      <c r="E7" s="31">
        <f>F7+G7+H7+I7</f>
        <v>55653</v>
      </c>
      <c r="F7" s="31">
        <f>7895-5112</f>
        <v>2783</v>
      </c>
      <c r="G7" s="31">
        <v>7402</v>
      </c>
      <c r="H7" s="31">
        <v>45468</v>
      </c>
      <c r="I7" s="31">
        <v>0</v>
      </c>
      <c r="J7" s="31">
        <f>K7+L7+M7+N7</f>
        <v>97560</v>
      </c>
      <c r="K7" s="31">
        <f>2247+2632</f>
        <v>4879</v>
      </c>
      <c r="L7" s="31">
        <f>5975+50000</f>
        <v>55975</v>
      </c>
      <c r="M7" s="31">
        <v>36706</v>
      </c>
      <c r="N7" s="31">
        <v>0</v>
      </c>
      <c r="O7" s="12"/>
      <c r="P7" s="5"/>
      <c r="Q7" s="2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"/>
      <c r="AE7" s="5"/>
      <c r="AF7" s="5"/>
      <c r="AG7" s="5"/>
      <c r="AH7" s="5"/>
      <c r="AI7" s="4"/>
      <c r="AJ7" s="5"/>
      <c r="AK7" s="5"/>
      <c r="AL7" s="5"/>
      <c r="AM7" s="5"/>
      <c r="AN7" s="4"/>
      <c r="AO7" s="5"/>
      <c r="AP7" s="5"/>
      <c r="AQ7" s="5"/>
      <c r="AR7" s="5"/>
      <c r="AS7" s="4"/>
      <c r="AT7" s="5"/>
      <c r="AU7" s="5"/>
      <c r="AV7" s="5"/>
      <c r="AW7" s="5"/>
      <c r="AX7" s="4"/>
      <c r="AY7" s="5"/>
      <c r="AZ7" s="5"/>
      <c r="BA7" s="5"/>
      <c r="BB7" s="5"/>
      <c r="BC7" s="8"/>
      <c r="BF7" s="11"/>
    </row>
    <row r="8" spans="1:58" s="10" customFormat="1" ht="32.25" customHeight="1">
      <c r="A8" s="41" t="s">
        <v>12</v>
      </c>
      <c r="B8" s="43" t="s">
        <v>15</v>
      </c>
      <c r="C8" s="31" t="s">
        <v>1</v>
      </c>
      <c r="D8" s="31" t="s">
        <v>32</v>
      </c>
      <c r="E8" s="31">
        <f>F8+G8+H8+I8</f>
        <v>118150</v>
      </c>
      <c r="F8" s="31">
        <f>8948+2223-5263</f>
        <v>5908</v>
      </c>
      <c r="G8" s="31">
        <v>15714</v>
      </c>
      <c r="H8" s="31">
        <v>96528</v>
      </c>
      <c r="I8" s="31">
        <v>0</v>
      </c>
      <c r="J8" s="31">
        <f>K8+L8+M8+N8</f>
        <v>92154</v>
      </c>
      <c r="K8" s="31">
        <v>4608</v>
      </c>
      <c r="L8" s="31">
        <v>18705</v>
      </c>
      <c r="M8" s="31">
        <v>68841</v>
      </c>
      <c r="N8" s="31">
        <v>0</v>
      </c>
      <c r="O8" s="12"/>
      <c r="P8" s="5"/>
      <c r="Q8" s="12">
        <f>G8+H8</f>
        <v>112242</v>
      </c>
      <c r="R8" s="5">
        <f>Q8*10/100</f>
        <v>11224.2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23.25" customHeight="1">
      <c r="A9" s="42"/>
      <c r="B9" s="44"/>
      <c r="C9" s="31" t="s">
        <v>27</v>
      </c>
      <c r="D9" s="36">
        <v>2018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5"/>
      <c r="P9" s="5"/>
      <c r="Q9" s="12">
        <f>G8+G9</f>
        <v>15714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29.25" customHeight="1">
      <c r="A10" s="37" t="s">
        <v>37</v>
      </c>
      <c r="B10" s="38" t="s">
        <v>38</v>
      </c>
      <c r="C10" s="31" t="s">
        <v>1</v>
      </c>
      <c r="D10" s="36">
        <v>2019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f>K10+L10+M10+N10</f>
        <v>0</v>
      </c>
      <c r="K10" s="31">
        <v>0</v>
      </c>
      <c r="L10" s="31">
        <v>0</v>
      </c>
      <c r="M10" s="31">
        <v>0</v>
      </c>
      <c r="N10" s="31">
        <v>0</v>
      </c>
      <c r="O10" s="5"/>
      <c r="P10" s="5"/>
      <c r="Q10" s="1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4.75" customHeight="1">
      <c r="A11" s="46" t="s">
        <v>14</v>
      </c>
      <c r="B11" s="46"/>
      <c r="C11" s="31"/>
      <c r="D11" s="31"/>
      <c r="E11" s="31">
        <f>SUM(E7:E9)</f>
        <v>173803</v>
      </c>
      <c r="F11" s="31">
        <f>SUM(F7:F9)</f>
        <v>8691</v>
      </c>
      <c r="G11" s="31">
        <f aca="true" t="shared" si="0" ref="G11:N11">SUM(G7:G10)</f>
        <v>23116</v>
      </c>
      <c r="H11" s="31">
        <f t="shared" si="0"/>
        <v>141996</v>
      </c>
      <c r="I11" s="31">
        <f t="shared" si="0"/>
        <v>0</v>
      </c>
      <c r="J11" s="31">
        <f t="shared" si="0"/>
        <v>189714</v>
      </c>
      <c r="K11" s="31">
        <f t="shared" si="0"/>
        <v>9487</v>
      </c>
      <c r="L11" s="31">
        <f t="shared" si="0"/>
        <v>74680</v>
      </c>
      <c r="M11" s="31">
        <f t="shared" si="0"/>
        <v>105547</v>
      </c>
      <c r="N11" s="31">
        <f t="shared" si="0"/>
        <v>0</v>
      </c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58" s="10" customFormat="1" ht="48.75" customHeight="1">
      <c r="A13" s="34" t="s">
        <v>13</v>
      </c>
      <c r="B13" s="35" t="s">
        <v>16</v>
      </c>
      <c r="C13" s="31" t="s">
        <v>1</v>
      </c>
      <c r="D13" s="31"/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3.25" customHeight="1">
      <c r="A14" s="46" t="s">
        <v>14</v>
      </c>
      <c r="B14" s="46"/>
      <c r="C14" s="31"/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33" customHeight="1">
      <c r="A15" s="51" t="s">
        <v>28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87" customHeight="1">
      <c r="A16" s="34" t="s">
        <v>29</v>
      </c>
      <c r="B16" s="35" t="s">
        <v>30</v>
      </c>
      <c r="C16" s="31" t="s">
        <v>1</v>
      </c>
      <c r="D16" s="36">
        <v>2018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51" t="s">
        <v>14</v>
      </c>
      <c r="B17" s="53"/>
      <c r="C17" s="31"/>
      <c r="D17" s="31"/>
      <c r="E17" s="31">
        <f>SUM(E16)</f>
        <v>0</v>
      </c>
      <c r="F17" s="31">
        <f>SUM(F16)</f>
        <v>0</v>
      </c>
      <c r="G17" s="31">
        <f>SUM(G16)</f>
        <v>0</v>
      </c>
      <c r="H17" s="31">
        <f>SUM(H16)</f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29" customFormat="1" ht="20.25" customHeight="1">
      <c r="A18" s="47" t="s">
        <v>31</v>
      </c>
      <c r="B18" s="48"/>
      <c r="C18" s="39"/>
      <c r="D18" s="39"/>
      <c r="E18" s="39">
        <f>E14+E11+E17</f>
        <v>173803</v>
      </c>
      <c r="F18" s="39">
        <f aca="true" t="shared" si="1" ref="F18:N18">F14+F11+F17</f>
        <v>8691</v>
      </c>
      <c r="G18" s="39">
        <f t="shared" si="1"/>
        <v>23116</v>
      </c>
      <c r="H18" s="39">
        <f t="shared" si="1"/>
        <v>141996</v>
      </c>
      <c r="I18" s="39">
        <f t="shared" si="1"/>
        <v>0</v>
      </c>
      <c r="J18" s="39">
        <f t="shared" si="1"/>
        <v>189714</v>
      </c>
      <c r="K18" s="39">
        <f t="shared" si="1"/>
        <v>9487</v>
      </c>
      <c r="L18" s="39">
        <f t="shared" si="1"/>
        <v>74680</v>
      </c>
      <c r="M18" s="39">
        <f t="shared" si="1"/>
        <v>105547</v>
      </c>
      <c r="N18" s="39">
        <f t="shared" si="1"/>
        <v>0</v>
      </c>
      <c r="O18" s="25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6"/>
      <c r="AF18" s="26"/>
      <c r="AG18" s="26"/>
      <c r="AH18" s="26"/>
      <c r="AI18" s="27"/>
      <c r="AJ18" s="26"/>
      <c r="AK18" s="26"/>
      <c r="AL18" s="26"/>
      <c r="AM18" s="26"/>
      <c r="AN18" s="27"/>
      <c r="AO18" s="26"/>
      <c r="AP18" s="26"/>
      <c r="AQ18" s="26"/>
      <c r="AR18" s="26"/>
      <c r="AS18" s="27"/>
      <c r="AT18" s="26"/>
      <c r="AU18" s="26"/>
      <c r="AV18" s="26"/>
      <c r="AW18" s="26"/>
      <c r="AX18" s="27"/>
      <c r="AY18" s="26"/>
      <c r="AZ18" s="26"/>
      <c r="BA18" s="26"/>
      <c r="BB18" s="26"/>
      <c r="BC18" s="28"/>
      <c r="BF18" s="30"/>
    </row>
    <row r="19" spans="1:58" s="10" customFormat="1" ht="20.25" customHeight="1">
      <c r="A19" s="35"/>
      <c r="B19" s="35"/>
      <c r="C19" s="31" t="s">
        <v>1</v>
      </c>
      <c r="D19" s="31"/>
      <c r="E19" s="31">
        <f>F19+G19+H19+I19</f>
        <v>173803</v>
      </c>
      <c r="F19" s="31">
        <f>F7+F8+F13+F16</f>
        <v>8691</v>
      </c>
      <c r="G19" s="31">
        <f>G7+G8+G13+G16</f>
        <v>23116</v>
      </c>
      <c r="H19" s="31">
        <f>H7+H8+H13+H16</f>
        <v>141996</v>
      </c>
      <c r="I19" s="31">
        <f>I7+I8+I13+I16</f>
        <v>0</v>
      </c>
      <c r="J19" s="31">
        <f>K19+L19+M19+N19</f>
        <v>189714</v>
      </c>
      <c r="K19" s="31">
        <f>K7+K8++K13+K16+K10</f>
        <v>9487</v>
      </c>
      <c r="L19" s="31">
        <f>L7+L8++L13+L16+L10</f>
        <v>74680</v>
      </c>
      <c r="M19" s="31">
        <f>M7+M8++M13+M16</f>
        <v>105547</v>
      </c>
      <c r="N19" s="31">
        <f>N7+N8++N13+N16</f>
        <v>0</v>
      </c>
      <c r="O19" s="12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35"/>
      <c r="B20" s="35"/>
      <c r="C20" s="31" t="s">
        <v>27</v>
      </c>
      <c r="D20" s="31"/>
      <c r="E20" s="31">
        <f>F20+G20+H20+I20</f>
        <v>0</v>
      </c>
      <c r="F20" s="31">
        <f>F9</f>
        <v>0</v>
      </c>
      <c r="G20" s="31">
        <f>G9</f>
        <v>0</v>
      </c>
      <c r="H20" s="31">
        <f>H9</f>
        <v>0</v>
      </c>
      <c r="I20" s="31">
        <f>I9</f>
        <v>0</v>
      </c>
      <c r="J20" s="31">
        <f>K20+L20+M20+N20</f>
        <v>0</v>
      </c>
      <c r="K20" s="31">
        <f>K9</f>
        <v>0</v>
      </c>
      <c r="L20" s="31">
        <f>L9</f>
        <v>0</v>
      </c>
      <c r="M20" s="31">
        <f>M9</f>
        <v>0</v>
      </c>
      <c r="N20" s="31">
        <f>N9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2:13" ht="14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2" ht="14.25">
      <c r="B22" s="13"/>
      <c r="C22" s="13"/>
      <c r="D22" s="13"/>
      <c r="E22" s="17"/>
      <c r="F22" s="15"/>
      <c r="G22" s="15"/>
      <c r="H22" s="15"/>
      <c r="I22" s="13"/>
      <c r="J22" s="13"/>
      <c r="K22" s="13"/>
      <c r="L22" s="13"/>
    </row>
    <row r="23" spans="2:12" ht="14.25">
      <c r="B23" s="13"/>
      <c r="C23" s="13"/>
      <c r="D23" s="13"/>
      <c r="E23" s="16"/>
      <c r="F23" s="13"/>
      <c r="G23" s="13"/>
      <c r="H23" s="13"/>
      <c r="I23" s="13"/>
      <c r="J23" s="13"/>
      <c r="K23" s="13"/>
      <c r="L23" s="13"/>
    </row>
    <row r="24" spans="2:12" ht="14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H25" s="3"/>
    </row>
  </sheetData>
  <sheetProtection/>
  <mergeCells count="17">
    <mergeCell ref="A1:N1"/>
    <mergeCell ref="A11:B11"/>
    <mergeCell ref="A18:B18"/>
    <mergeCell ref="A6:N6"/>
    <mergeCell ref="A14:B14"/>
    <mergeCell ref="A12:N12"/>
    <mergeCell ref="A15:N15"/>
    <mergeCell ref="A17:B17"/>
    <mergeCell ref="C2:C4"/>
    <mergeCell ref="B2:B4"/>
    <mergeCell ref="E3:I3"/>
    <mergeCell ref="A2:A4"/>
    <mergeCell ref="A8:A9"/>
    <mergeCell ref="D2:D4"/>
    <mergeCell ref="E2:N2"/>
    <mergeCell ref="J3:N3"/>
    <mergeCell ref="B8:B9"/>
  </mergeCells>
  <printOptions horizontalCentered="1"/>
  <pageMargins left="0.15748031496062992" right="0.15748031496062992" top="1.2598425196850394" bottom="0.4330708661417323" header="0.3937007874015748" footer="0.1968503937007874"/>
  <pageSetup firstPageNumber="5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57"/>
      <c r="L1" s="57"/>
      <c r="M1" s="57"/>
      <c r="N1" s="57"/>
    </row>
    <row r="2" spans="1:14" s="1" customFormat="1" ht="21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25">
      <c r="A3" s="40" t="s">
        <v>0</v>
      </c>
      <c r="B3" s="40" t="s">
        <v>2</v>
      </c>
      <c r="C3" s="40" t="s">
        <v>3</v>
      </c>
      <c r="D3" s="40" t="s">
        <v>4</v>
      </c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0"/>
      <c r="B4" s="40"/>
      <c r="C4" s="40"/>
      <c r="D4" s="40"/>
      <c r="E4" s="40" t="s">
        <v>23</v>
      </c>
      <c r="F4" s="40"/>
      <c r="G4" s="40"/>
      <c r="H4" s="40"/>
      <c r="I4" s="40"/>
      <c r="J4" s="40" t="s">
        <v>24</v>
      </c>
      <c r="K4" s="40"/>
      <c r="L4" s="40"/>
      <c r="M4" s="40"/>
      <c r="N4" s="40"/>
    </row>
    <row r="5" spans="1:14" ht="47.25" customHeight="1">
      <c r="A5" s="40"/>
      <c r="B5" s="40"/>
      <c r="C5" s="40"/>
      <c r="D5" s="40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4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4" t="s">
        <v>19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58" s="10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55" t="s">
        <v>14</v>
      </c>
      <c r="B11" s="55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55" t="s">
        <v>14</v>
      </c>
      <c r="B14" s="55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55" t="s">
        <v>18</v>
      </c>
      <c r="B15" s="55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6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3" ht="14.2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4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4.25">
      <c r="E20" s="3"/>
    </row>
    <row r="21" ht="14.2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"/>
  <sheetViews>
    <sheetView view="pageBreakPreview" zoomScale="70" zoomScaleSheetLayoutView="70" workbookViewId="0" topLeftCell="A1">
      <selection activeCell="S10" sqref="S10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2" customWidth="1"/>
    <col min="4" max="4" width="8.140625" style="2" customWidth="1"/>
    <col min="5" max="8" width="10.28125" style="2" customWidth="1"/>
    <col min="9" max="9" width="13.7109375" style="2" customWidth="1"/>
    <col min="10" max="13" width="10.28125" style="2" customWidth="1"/>
    <col min="14" max="14" width="14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3.2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6.25" customHeight="1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24.75" customHeight="1">
      <c r="A3" s="40"/>
      <c r="B3" s="40"/>
      <c r="C3" s="40"/>
      <c r="D3" s="40"/>
      <c r="E3" s="40" t="s">
        <v>40</v>
      </c>
      <c r="F3" s="40"/>
      <c r="G3" s="40"/>
      <c r="H3" s="40"/>
      <c r="I3" s="40"/>
      <c r="J3" s="40" t="s">
        <v>41</v>
      </c>
      <c r="K3" s="40"/>
      <c r="L3" s="40"/>
      <c r="M3" s="40"/>
      <c r="N3" s="40"/>
    </row>
    <row r="4" spans="1:14" ht="33" customHeight="1">
      <c r="A4" s="40"/>
      <c r="B4" s="40"/>
      <c r="C4" s="40"/>
      <c r="D4" s="40"/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6</v>
      </c>
      <c r="K4" s="33" t="s">
        <v>7</v>
      </c>
      <c r="L4" s="33" t="s">
        <v>8</v>
      </c>
      <c r="M4" s="33" t="s">
        <v>9</v>
      </c>
      <c r="N4" s="33" t="s">
        <v>10</v>
      </c>
    </row>
    <row r="5" spans="1:14" ht="18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</row>
    <row r="6" spans="1:14" ht="22.5" customHeight="1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58" s="10" customFormat="1" ht="21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3" customHeight="1">
      <c r="A8" s="34" t="s">
        <v>11</v>
      </c>
      <c r="B8" s="35" t="s">
        <v>17</v>
      </c>
      <c r="C8" s="31" t="s">
        <v>1</v>
      </c>
      <c r="D8" s="36" t="s">
        <v>32</v>
      </c>
      <c r="E8" s="31">
        <f>F8+G8+H8+I8</f>
        <v>55119</v>
      </c>
      <c r="F8" s="31">
        <v>7895</v>
      </c>
      <c r="G8" s="31">
        <f>0+6611</f>
        <v>6611</v>
      </c>
      <c r="H8" s="31">
        <f>0+40613</f>
        <v>40613</v>
      </c>
      <c r="I8" s="31">
        <v>0</v>
      </c>
      <c r="J8" s="31">
        <f>K8+L8+M8+N8</f>
        <v>7895</v>
      </c>
      <c r="K8" s="31">
        <v>7895</v>
      </c>
      <c r="L8" s="31">
        <v>0</v>
      </c>
      <c r="M8" s="31">
        <v>0</v>
      </c>
      <c r="N8" s="31">
        <v>0</v>
      </c>
      <c r="O8" s="12"/>
      <c r="P8" s="5"/>
      <c r="Q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2.25" customHeight="1">
      <c r="A9" s="41" t="s">
        <v>12</v>
      </c>
      <c r="B9" s="43" t="s">
        <v>15</v>
      </c>
      <c r="C9" s="31" t="s">
        <v>1</v>
      </c>
      <c r="D9" s="31" t="s">
        <v>32</v>
      </c>
      <c r="E9" s="31">
        <f>F9+G9+H9+I9</f>
        <v>109985</v>
      </c>
      <c r="F9" s="31">
        <v>8948</v>
      </c>
      <c r="G9" s="31">
        <f>0+14145</f>
        <v>14145</v>
      </c>
      <c r="H9" s="31">
        <f>0+86892</f>
        <v>86892</v>
      </c>
      <c r="I9" s="31">
        <v>0</v>
      </c>
      <c r="J9" s="31">
        <f>K9+L9+M9+N9</f>
        <v>8948</v>
      </c>
      <c r="K9" s="31">
        <v>8948</v>
      </c>
      <c r="L9" s="31">
        <v>0</v>
      </c>
      <c r="M9" s="31">
        <v>0</v>
      </c>
      <c r="N9" s="31">
        <v>0</v>
      </c>
      <c r="O9" s="12"/>
      <c r="P9" s="5"/>
      <c r="Q9" s="12">
        <f>G9+H9</f>
        <v>101037</v>
      </c>
      <c r="R9" s="5">
        <f>Q9*10/100</f>
        <v>10103.7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21.75" customHeight="1">
      <c r="A10" s="42"/>
      <c r="B10" s="44"/>
      <c r="C10" s="31" t="s">
        <v>27</v>
      </c>
      <c r="D10" s="36">
        <v>2018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5"/>
      <c r="P10" s="5"/>
      <c r="Q10" s="12">
        <f>G9+G10</f>
        <v>14145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3" customHeight="1">
      <c r="A11" s="37" t="s">
        <v>37</v>
      </c>
      <c r="B11" s="38" t="s">
        <v>38</v>
      </c>
      <c r="C11" s="31" t="s">
        <v>1</v>
      </c>
      <c r="D11" s="36">
        <v>2019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f>K11+L11+M11+N11</f>
        <v>0</v>
      </c>
      <c r="K11" s="31">
        <v>0</v>
      </c>
      <c r="L11" s="31">
        <v>0</v>
      </c>
      <c r="M11" s="31">
        <v>0</v>
      </c>
      <c r="N11" s="31">
        <v>0</v>
      </c>
      <c r="O11" s="5"/>
      <c r="P11" s="5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4.75" customHeight="1">
      <c r="A12" s="46" t="s">
        <v>14</v>
      </c>
      <c r="B12" s="46"/>
      <c r="C12" s="31"/>
      <c r="D12" s="31"/>
      <c r="E12" s="31">
        <f>SUM(E8:E10)</f>
        <v>165104</v>
      </c>
      <c r="F12" s="31">
        <f>SUM(F8:F10)</f>
        <v>16843</v>
      </c>
      <c r="G12" s="31">
        <f aca="true" t="shared" si="0" ref="G12:N12">SUM(G8:G11)</f>
        <v>20756</v>
      </c>
      <c r="H12" s="31">
        <f t="shared" si="0"/>
        <v>127505</v>
      </c>
      <c r="I12" s="31">
        <f t="shared" si="0"/>
        <v>0</v>
      </c>
      <c r="J12" s="31">
        <f t="shared" si="0"/>
        <v>16843</v>
      </c>
      <c r="K12" s="31">
        <f t="shared" si="0"/>
        <v>16843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4" ht="26.25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58" s="10" customFormat="1" ht="49.5" customHeight="1">
      <c r="A14" s="34" t="s">
        <v>13</v>
      </c>
      <c r="B14" s="35" t="s">
        <v>16</v>
      </c>
      <c r="C14" s="31" t="s">
        <v>1</v>
      </c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1.75" customHeight="1">
      <c r="A15" s="46" t="s">
        <v>14</v>
      </c>
      <c r="B15" s="46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5.5" customHeight="1">
      <c r="A17" s="34" t="s">
        <v>29</v>
      </c>
      <c r="B17" s="35" t="s">
        <v>30</v>
      </c>
      <c r="C17" s="31" t="s">
        <v>1</v>
      </c>
      <c r="D17" s="36">
        <v>2018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31"/>
      <c r="D18" s="31"/>
      <c r="E18" s="31">
        <f>SUM(E17)</f>
        <v>0</v>
      </c>
      <c r="F18" s="31">
        <f>SUM(F17)</f>
        <v>0</v>
      </c>
      <c r="G18" s="31">
        <f>SUM(G17)</f>
        <v>0</v>
      </c>
      <c r="H18" s="31">
        <f>SUM(H17)</f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9" customFormat="1" ht="20.25" customHeight="1">
      <c r="A19" s="47" t="s">
        <v>31</v>
      </c>
      <c r="B19" s="48"/>
      <c r="C19" s="39"/>
      <c r="D19" s="39"/>
      <c r="E19" s="39">
        <f>E15+E12+E18</f>
        <v>165104</v>
      </c>
      <c r="F19" s="39">
        <f aca="true" t="shared" si="1" ref="F19:N19">F15+F12+F18</f>
        <v>16843</v>
      </c>
      <c r="G19" s="39">
        <f t="shared" si="1"/>
        <v>20756</v>
      </c>
      <c r="H19" s="39">
        <f t="shared" si="1"/>
        <v>127505</v>
      </c>
      <c r="I19" s="39">
        <f t="shared" si="1"/>
        <v>0</v>
      </c>
      <c r="J19" s="39">
        <f t="shared" si="1"/>
        <v>16843</v>
      </c>
      <c r="K19" s="39">
        <f t="shared" si="1"/>
        <v>16843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7"/>
      <c r="AJ19" s="26"/>
      <c r="AK19" s="26"/>
      <c r="AL19" s="26"/>
      <c r="AM19" s="26"/>
      <c r="AN19" s="27"/>
      <c r="AO19" s="26"/>
      <c r="AP19" s="26"/>
      <c r="AQ19" s="26"/>
      <c r="AR19" s="26"/>
      <c r="AS19" s="27"/>
      <c r="AT19" s="26"/>
      <c r="AU19" s="26"/>
      <c r="AV19" s="26"/>
      <c r="AW19" s="26"/>
      <c r="AX19" s="27"/>
      <c r="AY19" s="26"/>
      <c r="AZ19" s="26"/>
      <c r="BA19" s="26"/>
      <c r="BB19" s="26"/>
      <c r="BC19" s="28"/>
      <c r="BF19" s="30"/>
    </row>
    <row r="20" spans="1:58" s="10" customFormat="1" ht="20.25" customHeight="1">
      <c r="A20" s="35"/>
      <c r="B20" s="35"/>
      <c r="C20" s="31" t="s">
        <v>1</v>
      </c>
      <c r="D20" s="31"/>
      <c r="E20" s="31">
        <f>F20+G20+H20+I20</f>
        <v>165104</v>
      </c>
      <c r="F20" s="31">
        <f>F8+F9+F14+F17</f>
        <v>16843</v>
      </c>
      <c r="G20" s="31">
        <f>G8+G9+G14+G17</f>
        <v>20756</v>
      </c>
      <c r="H20" s="31">
        <f>H8+H9+H14+H17</f>
        <v>127505</v>
      </c>
      <c r="I20" s="31">
        <f>I8+I9+I14+I17</f>
        <v>0</v>
      </c>
      <c r="J20" s="31">
        <f>K20+L20+M20+N20</f>
        <v>16843</v>
      </c>
      <c r="K20" s="31">
        <f>K8+K9++K14+K17+K11</f>
        <v>16843</v>
      </c>
      <c r="L20" s="31">
        <f>L8+L9++L14+L17+L11</f>
        <v>0</v>
      </c>
      <c r="M20" s="31">
        <f>M8+M9++M14+M17</f>
        <v>0</v>
      </c>
      <c r="N20" s="31">
        <f>N8+N9++N14+N17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5"/>
      <c r="B21" s="35"/>
      <c r="C21" s="31" t="s">
        <v>27</v>
      </c>
      <c r="D21" s="31"/>
      <c r="E21" s="31">
        <f>F21+G21+H21+I21</f>
        <v>0</v>
      </c>
      <c r="F21" s="31">
        <f>F10</f>
        <v>0</v>
      </c>
      <c r="G21" s="31">
        <f>G10</f>
        <v>0</v>
      </c>
      <c r="H21" s="31">
        <f>H10</f>
        <v>0</v>
      </c>
      <c r="I21" s="31">
        <f>I10</f>
        <v>0</v>
      </c>
      <c r="J21" s="31">
        <f>K21+L21+M21+N21</f>
        <v>0</v>
      </c>
      <c r="K21" s="31">
        <f>K10</f>
        <v>0</v>
      </c>
      <c r="L21" s="31">
        <f>L10</f>
        <v>0</v>
      </c>
      <c r="M21" s="31">
        <f>M10</f>
        <v>0</v>
      </c>
      <c r="N21" s="31">
        <f>N10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2:12" ht="14.25">
      <c r="B22" s="13"/>
      <c r="C22" s="13"/>
      <c r="D22" s="13"/>
      <c r="E22" s="17"/>
      <c r="F22" s="15"/>
      <c r="G22" s="15"/>
      <c r="H22" s="15"/>
      <c r="I22" s="13"/>
      <c r="J22" s="13"/>
      <c r="K22" s="13"/>
      <c r="L22" s="13"/>
    </row>
    <row r="23" spans="2:12" ht="14.25">
      <c r="B23" s="13"/>
      <c r="C23" s="13"/>
      <c r="D23" s="13"/>
      <c r="E23" s="16"/>
      <c r="F23" s="13"/>
      <c r="G23" s="13"/>
      <c r="H23" s="13"/>
      <c r="I23" s="13"/>
      <c r="J23" s="13"/>
      <c r="K23" s="13"/>
      <c r="L23" s="13"/>
    </row>
    <row r="24" spans="2:12" ht="14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H25" s="3"/>
    </row>
  </sheetData>
  <sheetProtection/>
  <mergeCells count="18"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6:N6"/>
    <mergeCell ref="A7:N7"/>
    <mergeCell ref="A9:A10"/>
    <mergeCell ref="B9:B10"/>
    <mergeCell ref="A12:B12"/>
    <mergeCell ref="A13:N13"/>
  </mergeCells>
  <printOptions horizontalCentered="1"/>
  <pageMargins left="0.15748031496062992" right="0.15748031496062992" top="1.2598425196850394" bottom="0.4330708661417323" header="0.3937007874015748" footer="0.1968503937007874"/>
  <pageSetup firstPageNumber="6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="60" workbookViewId="0" topLeftCell="A1">
      <selection activeCell="S20" sqref="S20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8" width="9.57421875" style="2" customWidth="1"/>
    <col min="9" max="9" width="13.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3" width="9.00390625" style="2" customWidth="1"/>
    <col min="14" max="14" width="14.00390625" style="2" customWidth="1"/>
    <col min="15" max="16384" width="9.140625" style="2" customWidth="1"/>
  </cols>
  <sheetData>
    <row r="1" spans="1:14" s="1" customFormat="1" ht="20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14.25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  <c r="O2" s="13"/>
    </row>
    <row r="3" spans="1:15" ht="15.75" customHeight="1">
      <c r="A3" s="40"/>
      <c r="B3" s="40"/>
      <c r="C3" s="40"/>
      <c r="D3" s="40"/>
      <c r="E3" s="40" t="s">
        <v>34</v>
      </c>
      <c r="F3" s="40"/>
      <c r="G3" s="40"/>
      <c r="H3" s="40"/>
      <c r="I3" s="40"/>
      <c r="J3" s="40" t="s">
        <v>36</v>
      </c>
      <c r="K3" s="40"/>
      <c r="L3" s="40"/>
      <c r="M3" s="40"/>
      <c r="N3" s="40"/>
      <c r="O3" s="13"/>
    </row>
    <row r="4" spans="1:15" ht="47.25" customHeight="1">
      <c r="A4" s="40"/>
      <c r="B4" s="40"/>
      <c r="C4" s="40"/>
      <c r="D4" s="40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10</v>
      </c>
      <c r="O4" s="13"/>
    </row>
    <row r="5" spans="1:15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13"/>
    </row>
    <row r="6" spans="1:15" ht="22.5" customHeight="1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3"/>
    </row>
    <row r="7" spans="1:58" s="10" customFormat="1" ht="21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34" t="s">
        <v>11</v>
      </c>
      <c r="B8" s="35" t="s">
        <v>17</v>
      </c>
      <c r="C8" s="31" t="s">
        <v>1</v>
      </c>
      <c r="D8" s="36" t="s">
        <v>32</v>
      </c>
      <c r="E8" s="31">
        <f>F8+G8+H8</f>
        <v>170000</v>
      </c>
      <c r="F8" s="31">
        <v>17000</v>
      </c>
      <c r="G8" s="31">
        <v>153000</v>
      </c>
      <c r="H8" s="31">
        <v>0</v>
      </c>
      <c r="I8" s="31">
        <v>0</v>
      </c>
      <c r="J8" s="31">
        <f>K8+L8+M8</f>
        <v>530773</v>
      </c>
      <c r="K8" s="31">
        <f>49730+2632</f>
        <v>52362</v>
      </c>
      <c r="L8" s="31">
        <f>202646+50000+6611</f>
        <v>259257</v>
      </c>
      <c r="M8" s="31">
        <f>178541+40613</f>
        <v>219154</v>
      </c>
      <c r="N8" s="3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1" t="s">
        <v>12</v>
      </c>
      <c r="B9" s="43" t="s">
        <v>15</v>
      </c>
      <c r="C9" s="31" t="s">
        <v>1</v>
      </c>
      <c r="D9" s="31" t="s">
        <v>32</v>
      </c>
      <c r="E9" s="31">
        <f>F9+G9+H9</f>
        <v>320000</v>
      </c>
      <c r="F9" s="31">
        <v>16000</v>
      </c>
      <c r="G9" s="31">
        <v>304000</v>
      </c>
      <c r="H9" s="31">
        <v>0</v>
      </c>
      <c r="I9" s="31">
        <v>0</v>
      </c>
      <c r="J9" s="31">
        <f>K9+L9+M9</f>
        <v>919757</v>
      </c>
      <c r="K9" s="31">
        <v>67569</v>
      </c>
      <c r="L9" s="31">
        <f>400451+14145</f>
        <v>414596</v>
      </c>
      <c r="M9" s="31">
        <f>350700+86892</f>
        <v>437592</v>
      </c>
      <c r="N9" s="3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2"/>
      <c r="B10" s="44"/>
      <c r="C10" s="31" t="s">
        <v>27</v>
      </c>
      <c r="D10" s="36">
        <v>2018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8493</v>
      </c>
      <c r="K10" s="31">
        <v>849</v>
      </c>
      <c r="L10" s="31">
        <v>7644</v>
      </c>
      <c r="M10" s="31">
        <v>0</v>
      </c>
      <c r="N10" s="3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7" t="s">
        <v>37</v>
      </c>
      <c r="B11" s="38" t="s">
        <v>38</v>
      </c>
      <c r="C11" s="31" t="s">
        <v>1</v>
      </c>
      <c r="D11" s="36">
        <v>2019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299</v>
      </c>
      <c r="K11" s="31">
        <v>15</v>
      </c>
      <c r="L11" s="31">
        <v>284</v>
      </c>
      <c r="M11" s="31">
        <v>0</v>
      </c>
      <c r="N11" s="3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6" t="s">
        <v>14</v>
      </c>
      <c r="B12" s="46"/>
      <c r="C12" s="31"/>
      <c r="D12" s="31"/>
      <c r="E12" s="31">
        <f>F12+G12</f>
        <v>490000</v>
      </c>
      <c r="F12" s="31">
        <f>F8+F9</f>
        <v>33000</v>
      </c>
      <c r="G12" s="31">
        <f>G8+G9</f>
        <v>457000</v>
      </c>
      <c r="H12" s="31">
        <v>0</v>
      </c>
      <c r="I12" s="31">
        <v>0</v>
      </c>
      <c r="J12" s="31">
        <f>SUM(J8:J11)</f>
        <v>1459322</v>
      </c>
      <c r="K12" s="31">
        <f>K8+K9+K10+K11</f>
        <v>120795</v>
      </c>
      <c r="L12" s="31">
        <f>L9+L8+L10+L11</f>
        <v>681781</v>
      </c>
      <c r="M12" s="31">
        <f>M8+M9+M10</f>
        <v>656746</v>
      </c>
      <c r="N12" s="3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3"/>
    </row>
    <row r="14" spans="1:58" s="10" customFormat="1" ht="45" customHeight="1">
      <c r="A14" s="34" t="s">
        <v>13</v>
      </c>
      <c r="B14" s="35" t="s">
        <v>16</v>
      </c>
      <c r="C14" s="31" t="s">
        <v>1</v>
      </c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6" t="s">
        <v>14</v>
      </c>
      <c r="B15" s="46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34" t="s">
        <v>29</v>
      </c>
      <c r="B17" s="35" t="s">
        <v>30</v>
      </c>
      <c r="C17" s="31" t="s">
        <v>1</v>
      </c>
      <c r="D17" s="36">
        <v>2018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330</v>
      </c>
      <c r="K17" s="31">
        <v>330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31"/>
      <c r="D18" s="31"/>
      <c r="E18" s="31">
        <f aca="true" t="shared" si="0" ref="E18:N18">SUM(E17)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330</v>
      </c>
      <c r="K18" s="31">
        <f t="shared" si="0"/>
        <v>330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9" customFormat="1" ht="20.25" customHeight="1">
      <c r="A19" s="47" t="s">
        <v>31</v>
      </c>
      <c r="B19" s="48"/>
      <c r="C19" s="39"/>
      <c r="D19" s="39"/>
      <c r="E19" s="39">
        <f aca="true" t="shared" si="1" ref="E19:N19">E12+E18</f>
        <v>490000</v>
      </c>
      <c r="F19" s="39">
        <f t="shared" si="1"/>
        <v>33000</v>
      </c>
      <c r="G19" s="39">
        <f t="shared" si="1"/>
        <v>457000</v>
      </c>
      <c r="H19" s="39">
        <f t="shared" si="1"/>
        <v>0</v>
      </c>
      <c r="I19" s="39">
        <f t="shared" si="1"/>
        <v>0</v>
      </c>
      <c r="J19" s="39">
        <f>J12+J18</f>
        <v>1459652</v>
      </c>
      <c r="K19" s="39">
        <f t="shared" si="1"/>
        <v>121125</v>
      </c>
      <c r="L19" s="39">
        <f>L12+L18</f>
        <v>681781</v>
      </c>
      <c r="M19" s="39">
        <f t="shared" si="1"/>
        <v>656746</v>
      </c>
      <c r="N19" s="39">
        <f t="shared" si="1"/>
        <v>0</v>
      </c>
      <c r="O19" s="26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7"/>
      <c r="AJ19" s="26"/>
      <c r="AK19" s="26"/>
      <c r="AL19" s="26"/>
      <c r="AM19" s="26"/>
      <c r="AN19" s="27"/>
      <c r="AO19" s="26"/>
      <c r="AP19" s="26"/>
      <c r="AQ19" s="26"/>
      <c r="AR19" s="26"/>
      <c r="AS19" s="27"/>
      <c r="AT19" s="26"/>
      <c r="AU19" s="26"/>
      <c r="AV19" s="26"/>
      <c r="AW19" s="26"/>
      <c r="AX19" s="27"/>
      <c r="AY19" s="26"/>
      <c r="AZ19" s="26"/>
      <c r="BA19" s="26"/>
      <c r="BB19" s="26"/>
      <c r="BC19" s="28"/>
      <c r="BF19" s="30"/>
    </row>
    <row r="20" spans="1:58" s="10" customFormat="1" ht="20.25" customHeight="1">
      <c r="A20" s="35"/>
      <c r="B20" s="35"/>
      <c r="C20" s="31" t="s">
        <v>1</v>
      </c>
      <c r="D20" s="31"/>
      <c r="E20" s="31">
        <f>F20+G20+H20+I20</f>
        <v>490000</v>
      </c>
      <c r="F20" s="31">
        <f>F8+F9+F14+F17</f>
        <v>33000</v>
      </c>
      <c r="G20" s="31">
        <f>G8+G9+G14+G17</f>
        <v>457000</v>
      </c>
      <c r="H20" s="31">
        <f>H8+H9+H14+H17</f>
        <v>0</v>
      </c>
      <c r="I20" s="31">
        <f>I8+I9+I14+I17</f>
        <v>0</v>
      </c>
      <c r="J20" s="31">
        <f>K20+L20+M20+N20</f>
        <v>1451159</v>
      </c>
      <c r="K20" s="31">
        <f>K8+K9+K14+K17+K11</f>
        <v>120276</v>
      </c>
      <c r="L20" s="31">
        <f>L8+L9+L14+L17+L11</f>
        <v>674137</v>
      </c>
      <c r="M20" s="31">
        <f>M8+M9+M14+M17</f>
        <v>656746</v>
      </c>
      <c r="N20" s="3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5"/>
      <c r="B21" s="35"/>
      <c r="C21" s="31" t="s">
        <v>27</v>
      </c>
      <c r="D21" s="31"/>
      <c r="E21" s="31">
        <f>F21+G21+H21+I21</f>
        <v>0</v>
      </c>
      <c r="F21" s="31">
        <f>F10</f>
        <v>0</v>
      </c>
      <c r="G21" s="31">
        <f>G10</f>
        <v>0</v>
      </c>
      <c r="H21" s="31">
        <f>H10</f>
        <v>0</v>
      </c>
      <c r="I21" s="31">
        <f>I10</f>
        <v>0</v>
      </c>
      <c r="J21" s="31">
        <f>K21+L21+M21+N21</f>
        <v>8493</v>
      </c>
      <c r="K21" s="31">
        <f>K10</f>
        <v>849</v>
      </c>
      <c r="L21" s="31">
        <f>L10</f>
        <v>7644</v>
      </c>
      <c r="M21" s="31">
        <f>M10</f>
        <v>0</v>
      </c>
      <c r="N21" s="3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33" customHeight="1">
      <c r="A23" s="56" t="s">
        <v>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3" ht="14.2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4.2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4.25">
      <c r="E26" s="3"/>
    </row>
    <row r="27" ht="14.25">
      <c r="E27" s="3"/>
    </row>
  </sheetData>
  <sheetProtection/>
  <mergeCells count="19">
    <mergeCell ref="A13:N13"/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23:N23"/>
    <mergeCell ref="A6:N6"/>
    <mergeCell ref="A7:N7"/>
    <mergeCell ref="A9:A10"/>
    <mergeCell ref="B9:B10"/>
    <mergeCell ref="A12:B12"/>
  </mergeCells>
  <printOptions horizontalCentered="1"/>
  <pageMargins left="0.2755905511811024" right="0.3937007874015748" top="1.0236220472440944" bottom="0.5118110236220472" header="0.31496062992125984" footer="0.31496062992125984"/>
  <pageSetup firstPageNumber="7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3
к постановлению администрации
 городского округа Тольятти
от____________№_________</firstHeader>
  </headerFooter>
  <rowBreaks count="1" manualBreakCount="1">
    <brk id="2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2021-10-12T07:52:07Z</cp:lastPrinted>
  <dcterms:created xsi:type="dcterms:W3CDTF">2016-09-27T05:07:00Z</dcterms:created>
  <dcterms:modified xsi:type="dcterms:W3CDTF">2021-10-12T07:52:44Z</dcterms:modified>
  <cp:category/>
  <cp:version/>
  <cp:contentType/>
  <cp:contentStatus/>
</cp:coreProperties>
</file>