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255" windowWidth="19320" windowHeight="12810" tabRatio="581"/>
  </bookViews>
  <sheets>
    <sheet name="Приложение 1" sheetId="2" r:id="rId1"/>
  </sheets>
  <definedNames>
    <definedName name="_xlnm.Print_Titles" localSheetId="0">'Приложение 1'!$5:$8</definedName>
    <definedName name="_xlnm.Print_Area" localSheetId="0">'Приложение 1'!$A$1:$AF$46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15" i="2" l="1"/>
  <c r="P15" i="2"/>
  <c r="K20" i="2" l="1"/>
  <c r="AD29" i="2" l="1"/>
  <c r="K29" i="2"/>
  <c r="Y44" i="2" l="1"/>
  <c r="Z44" i="2"/>
  <c r="K34" i="2" l="1"/>
  <c r="K38" i="2" l="1"/>
  <c r="T28" i="2" l="1"/>
  <c r="AD28" i="2" s="1"/>
  <c r="T12" i="2"/>
  <c r="U37" i="2"/>
  <c r="P40" i="2"/>
  <c r="U34" i="2"/>
  <c r="U29" i="2"/>
  <c r="P37" i="2"/>
  <c r="AD27" i="2" l="1"/>
  <c r="F38" i="2" l="1"/>
  <c r="F37" i="2"/>
  <c r="F34" i="2"/>
  <c r="F31" i="2"/>
  <c r="F29" i="2"/>
  <c r="F23" i="2"/>
  <c r="AD43" i="2" l="1"/>
  <c r="E43" i="2"/>
  <c r="F43" i="2"/>
  <c r="F32" i="2"/>
  <c r="E32" i="2" s="1"/>
  <c r="AD32" i="2" s="1"/>
  <c r="AD30" i="2"/>
  <c r="E30" i="2"/>
  <c r="AD41" i="2" l="1"/>
  <c r="E41" i="2"/>
  <c r="E35" i="2" l="1"/>
  <c r="AD35" i="2" s="1"/>
  <c r="E23" i="2" l="1"/>
  <c r="O28" i="2"/>
  <c r="O12" i="2"/>
  <c r="F36" i="2"/>
  <c r="F40" i="2" s="1"/>
  <c r="K36" i="2" l="1"/>
  <c r="K40" i="2" s="1"/>
  <c r="Z36" i="2" l="1"/>
  <c r="U36" i="2"/>
  <c r="U40" i="2" s="1"/>
  <c r="P36" i="2"/>
  <c r="Z40" i="2" l="1"/>
  <c r="Z42" i="2"/>
  <c r="K31" i="2" l="1"/>
  <c r="Y29" i="2" l="1"/>
  <c r="Z29" i="2"/>
  <c r="T29" i="2"/>
  <c r="O29" i="2"/>
  <c r="Z13" i="2" l="1"/>
  <c r="Z21" i="2" s="1"/>
  <c r="E38" i="2" l="1"/>
  <c r="AB31" i="2"/>
  <c r="AC31" i="2"/>
  <c r="AA31" i="2"/>
  <c r="Z31" i="2"/>
  <c r="V31" i="2"/>
  <c r="W31" i="2"/>
  <c r="X31" i="2"/>
  <c r="U31" i="2"/>
  <c r="U42" i="2" s="1"/>
  <c r="U44" i="2" s="1"/>
  <c r="Q31" i="2"/>
  <c r="R31" i="2"/>
  <c r="S31" i="2"/>
  <c r="P31" i="2"/>
  <c r="AA21" i="2"/>
  <c r="AB21" i="2"/>
  <c r="AC21" i="2"/>
  <c r="W21" i="2"/>
  <c r="X21" i="2"/>
  <c r="V21" i="2"/>
  <c r="U21" i="2"/>
  <c r="V25" i="2"/>
  <c r="U25" i="2"/>
  <c r="L31" i="2"/>
  <c r="M31" i="2"/>
  <c r="N31" i="2"/>
  <c r="G31" i="2"/>
  <c r="H31" i="2"/>
  <c r="I31" i="2"/>
  <c r="Q21" i="2"/>
  <c r="R21" i="2"/>
  <c r="S21" i="2"/>
  <c r="Y19" i="2"/>
  <c r="L21" i="2"/>
  <c r="M21" i="2"/>
  <c r="N21" i="2"/>
  <c r="K21" i="2"/>
  <c r="F21" i="2"/>
  <c r="E20" i="2"/>
  <c r="I21" i="2"/>
  <c r="H21" i="2"/>
  <c r="G21" i="2"/>
  <c r="T13" i="2"/>
  <c r="T20" i="2"/>
  <c r="T17" i="2"/>
  <c r="T19" i="2"/>
  <c r="T34" i="2"/>
  <c r="T11" i="2"/>
  <c r="O24" i="2"/>
  <c r="P21" i="2"/>
  <c r="P42" i="2" s="1"/>
  <c r="O19" i="2"/>
  <c r="O15" i="2"/>
  <c r="Y34" i="2"/>
  <c r="Y23" i="2"/>
  <c r="Y24" i="2"/>
  <c r="Y25" i="2" s="1"/>
  <c r="Y20" i="2"/>
  <c r="T24" i="2"/>
  <c r="T23" i="2"/>
  <c r="J23" i="2"/>
  <c r="J11" i="2"/>
  <c r="J20" i="2"/>
  <c r="J19" i="2"/>
  <c r="J24" i="2"/>
  <c r="J25" i="2" s="1"/>
  <c r="J29" i="2"/>
  <c r="J34" i="2"/>
  <c r="O20" i="2"/>
  <c r="J27" i="2"/>
  <c r="J39" i="2"/>
  <c r="E24" i="2"/>
  <c r="E18" i="2"/>
  <c r="E13" i="2"/>
  <c r="E16" i="2"/>
  <c r="E11" i="2"/>
  <c r="J16" i="2"/>
  <c r="E27" i="2"/>
  <c r="O11" i="2"/>
  <c r="Y11" i="2"/>
  <c r="E12" i="2"/>
  <c r="J12" i="2"/>
  <c r="J13" i="2"/>
  <c r="O13" i="2"/>
  <c r="Y13" i="2"/>
  <c r="E14" i="2"/>
  <c r="J14" i="2"/>
  <c r="O14" i="2"/>
  <c r="T14" i="2"/>
  <c r="Y14" i="2"/>
  <c r="E15" i="2"/>
  <c r="J15" i="2"/>
  <c r="T15" i="2"/>
  <c r="T21" i="2" s="1"/>
  <c r="Y15" i="2"/>
  <c r="O16" i="2"/>
  <c r="T16" i="2"/>
  <c r="Y16" i="2"/>
  <c r="E17" i="2"/>
  <c r="O17" i="2"/>
  <c r="Y17" i="2"/>
  <c r="J18" i="2"/>
  <c r="O18" i="2"/>
  <c r="T18" i="2"/>
  <c r="Y18" i="2"/>
  <c r="O23" i="2"/>
  <c r="O25" i="2" s="1"/>
  <c r="G25" i="2"/>
  <c r="H25" i="2"/>
  <c r="I25" i="2"/>
  <c r="L25" i="2"/>
  <c r="M25" i="2"/>
  <c r="N25" i="2"/>
  <c r="P25" i="2"/>
  <c r="Q25" i="2"/>
  <c r="R25" i="2"/>
  <c r="S25" i="2"/>
  <c r="W25" i="2"/>
  <c r="X25" i="2"/>
  <c r="Z25" i="2"/>
  <c r="AA25" i="2"/>
  <c r="AB25" i="2"/>
  <c r="AC25" i="2"/>
  <c r="O27" i="2"/>
  <c r="Y27" i="2"/>
  <c r="E28" i="2"/>
  <c r="J28" i="2"/>
  <c r="E29" i="2"/>
  <c r="E31" i="2" s="1"/>
  <c r="E34" i="2"/>
  <c r="O34" i="2"/>
  <c r="O36" i="2"/>
  <c r="Y36" i="2"/>
  <c r="O37" i="2"/>
  <c r="T37" i="2"/>
  <c r="J38" i="2"/>
  <c r="AD38" i="2" s="1"/>
  <c r="O38" i="2"/>
  <c r="T38" i="2"/>
  <c r="E39" i="2"/>
  <c r="O39" i="2"/>
  <c r="T39" i="2"/>
  <c r="Y39" i="2"/>
  <c r="G40" i="2"/>
  <c r="H40" i="2"/>
  <c r="I40" i="2"/>
  <c r="L40" i="2"/>
  <c r="M40" i="2"/>
  <c r="M42" i="2" s="1"/>
  <c r="N40" i="2"/>
  <c r="Q40" i="2"/>
  <c r="R40" i="2"/>
  <c r="S40" i="2"/>
  <c r="V40" i="2"/>
  <c r="W40" i="2"/>
  <c r="W42" i="2" s="1"/>
  <c r="X40" i="2"/>
  <c r="AA40" i="2"/>
  <c r="AB40" i="2"/>
  <c r="AC40" i="2"/>
  <c r="K25" i="2"/>
  <c r="J17" i="2"/>
  <c r="Y37" i="2"/>
  <c r="T27" i="2"/>
  <c r="T31" i="2" s="1"/>
  <c r="Y38" i="2"/>
  <c r="F25" i="2"/>
  <c r="T36" i="2"/>
  <c r="T40" i="2" s="1"/>
  <c r="T42" i="2" l="1"/>
  <c r="T44" i="2" s="1"/>
  <c r="P44" i="2"/>
  <c r="AD23" i="2"/>
  <c r="AD39" i="2"/>
  <c r="AD12" i="2"/>
  <c r="L42" i="2"/>
  <c r="Q42" i="2"/>
  <c r="I42" i="2"/>
  <c r="N42" i="2"/>
  <c r="Y40" i="2"/>
  <c r="AD34" i="2"/>
  <c r="Y21" i="2"/>
  <c r="E25" i="2"/>
  <c r="J31" i="2"/>
  <c r="AD11" i="2"/>
  <c r="H42" i="2"/>
  <c r="V42" i="2"/>
  <c r="AB42" i="2"/>
  <c r="Y31" i="2"/>
  <c r="Y42" i="2" s="1"/>
  <c r="AD19" i="2"/>
  <c r="AD20" i="2"/>
  <c r="S42" i="2"/>
  <c r="G42" i="2"/>
  <c r="AC42" i="2"/>
  <c r="AD17" i="2"/>
  <c r="AD16" i="2"/>
  <c r="AD15" i="2"/>
  <c r="J21" i="2"/>
  <c r="AD13" i="2"/>
  <c r="AA42" i="2"/>
  <c r="O40" i="2"/>
  <c r="AD31" i="2"/>
  <c r="X42" i="2"/>
  <c r="R42" i="2"/>
  <c r="O31" i="2"/>
  <c r="T25" i="2"/>
  <c r="E21" i="2"/>
  <c r="AD18" i="2"/>
  <c r="AD14" i="2"/>
  <c r="AD24" i="2"/>
  <c r="O21" i="2"/>
  <c r="AD25" i="2" l="1"/>
  <c r="AD21" i="2"/>
  <c r="O42" i="2"/>
  <c r="O44" i="2" l="1"/>
  <c r="K42" i="2"/>
  <c r="J37" i="2"/>
  <c r="J36" i="2"/>
  <c r="J40" i="2" s="1"/>
  <c r="J42" i="2" s="1"/>
  <c r="J44" i="2" s="1"/>
  <c r="F42" i="2"/>
  <c r="F44" i="2" s="1"/>
  <c r="E37" i="2"/>
  <c r="E36" i="2"/>
  <c r="K44" i="2" l="1"/>
  <c r="AH42" i="2"/>
  <c r="AD47" i="2"/>
  <c r="AD37" i="2"/>
  <c r="AD36" i="2"/>
  <c r="AD40" i="2" s="1"/>
  <c r="AD42" i="2" s="1"/>
  <c r="AD44" i="2" s="1"/>
  <c r="E40" i="2"/>
  <c r="E42" i="2" s="1"/>
  <c r="E44" i="2" l="1"/>
</calcChain>
</file>

<file path=xl/sharedStrings.xml><?xml version="1.0" encoding="utf-8"?>
<sst xmlns="http://schemas.openxmlformats.org/spreadsheetml/2006/main" count="137" uniqueCount="81">
  <si>
    <t>N п/п</t>
  </si>
  <si>
    <t>Наименование целей, задач и мероприятий муниципальной программы</t>
  </si>
  <si>
    <t>Ответственный исполнитель</t>
  </si>
  <si>
    <t>Сроки реализации</t>
  </si>
  <si>
    <t>Финансовое обеспечение реализации муниципальной программы, тыс. руб.</t>
  </si>
  <si>
    <t>ИТОГО</t>
  </si>
  <si>
    <t>Всего</t>
  </si>
  <si>
    <t>Местный бюджет</t>
  </si>
  <si>
    <t>Областной бюджет</t>
  </si>
  <si>
    <t>Федеральный бюджет</t>
  </si>
  <si>
    <t>Внебюджетные средства</t>
  </si>
  <si>
    <t>Цель: Обеспечение надежности функционирования систем теплоснабжения, газоснабжения, водоснабжения, водоотведения и уличного (наружного) освещения городского округа Тольятти</t>
  </si>
  <si>
    <t>1.1</t>
  </si>
  <si>
    <t>ДГХ</t>
  </si>
  <si>
    <t>1.2</t>
  </si>
  <si>
    <t>Техническое обслуживание средств электрозащиты, установленных на газопроводе в пос. Поволжский</t>
  </si>
  <si>
    <t>1.3</t>
  </si>
  <si>
    <t>1.4</t>
  </si>
  <si>
    <t>МБУ "Зеленстрой" (ДГХ)</t>
  </si>
  <si>
    <t>1.6</t>
  </si>
  <si>
    <t>Прочистка сетей водоотведения</t>
  </si>
  <si>
    <t>1.7</t>
  </si>
  <si>
    <t>1.8</t>
  </si>
  <si>
    <t>Итого по задаче 1:</t>
  </si>
  <si>
    <t>Задача 2: Устранение аварийных ситуаций на оборудовании и сетях инженерной инфраструктуры</t>
  </si>
  <si>
    <t>2.1</t>
  </si>
  <si>
    <t>2.2</t>
  </si>
  <si>
    <t>Приведение в технически исправное состояние системы противопожарного водопровода</t>
  </si>
  <si>
    <t>Итого по задаче 2:</t>
  </si>
  <si>
    <t>3.1</t>
  </si>
  <si>
    <t>3.2</t>
  </si>
  <si>
    <t>3.3</t>
  </si>
  <si>
    <t>Ремонт сетей и сооружений ливневой канализации</t>
  </si>
  <si>
    <t>Водоотведение ливневых стоков</t>
  </si>
  <si>
    <t>Итого по задаче 3:</t>
  </si>
  <si>
    <t>Задача 4: Обеспечение поддержания в технически исправном эксплуатационном состоянии сетей уличного (наружного) освещения</t>
  </si>
  <si>
    <t>4.1</t>
  </si>
  <si>
    <t>Энергоснабжение. Поставка электрической энергии для уличного (наружного) освещения магистральных улиц и дорог, улиц местного значения и кварталов городского округа Тольятти</t>
  </si>
  <si>
    <t>4.2</t>
  </si>
  <si>
    <t>Организация уличного (наружного) освещения магистральных и внутриквартальных улиц и дорог городского округа Тольятти, в том числе:</t>
  </si>
  <si>
    <t>4.2.1</t>
  </si>
  <si>
    <t>Организация уличного (наружного) освещения магистральных и внутриквартальных улиц и дорог Автозаводского района</t>
  </si>
  <si>
    <t>4.2.2</t>
  </si>
  <si>
    <t>Организация уличного (наружного) освещения магистральных и внутриквартальных улиц и дорог Центрального и Комсомольского районов</t>
  </si>
  <si>
    <t>4.3</t>
  </si>
  <si>
    <t>Ремонтно-эксплуатационное обслуживание (РЭО) уличного (наружного) освещения магистральных улиц и дорог, улиц местного значения и кварталов городского округа Тольятти</t>
  </si>
  <si>
    <t>Итого по задаче 4:</t>
  </si>
  <si>
    <t>Задача 1: Обеспечение содержания объектов и сетей инженерной инфраструктуры, относящихся к муниципальной собственности</t>
  </si>
  <si>
    <t>Содержание систем водопроводов</t>
  </si>
  <si>
    <t>1.9</t>
  </si>
  <si>
    <t>Содержание сетей и сооружений ливневой канализации</t>
  </si>
  <si>
    <t xml:space="preserve">                                                                                                                                                                                                             </t>
  </si>
  <si>
    <t>1.10</t>
  </si>
  <si>
    <t>Задача 3: Содержание в нормативном состоянии ливневой канализации.</t>
  </si>
  <si>
    <t>Ремонт сетей тепло-, газо-, водоснабжения, водоотведения</t>
  </si>
  <si>
    <t>Техническое содержание и эксплуатация газового оборудования, в том числе поставка и транспортировка газа</t>
  </si>
  <si>
    <t>Содержание, ремонт и техническое обслуживание фонтанов</t>
  </si>
  <si>
    <t>местный</t>
  </si>
  <si>
    <t xml:space="preserve">Приложение № 1 к Муниципальной программе "Содержание и ремонт объектов и сетей инженерной инфраструктуры городского округа Тольятти на 2023-2027 годы"  </t>
  </si>
  <si>
    <t>Перечень мероприятий муниципальной программы "Содержание и ремонт объектов и сетей инженерной инфраструктуры городского округа Тольятти на 2023-2027 годы"</t>
  </si>
  <si>
    <t>План на 2023 год</t>
  </si>
  <si>
    <t>План на 2024 год</t>
  </si>
  <si>
    <t>План на 2025 год</t>
  </si>
  <si>
    <t>План на 2026 год</t>
  </si>
  <si>
    <t>План на 2027 год</t>
  </si>
  <si>
    <t>1.5.</t>
  </si>
  <si>
    <t>2023 - 2027</t>
  </si>
  <si>
    <t>Проведение мониторинга подземных вод контрольно-наблюдательных скважин</t>
  </si>
  <si>
    <t>Актуализация схемы водоснабжения и водоотведения г.о. Тольятти</t>
  </si>
  <si>
    <t>оплата ранее принятых обязательств</t>
  </si>
  <si>
    <t>Оплата ранее принятых обязательств по Программе</t>
  </si>
  <si>
    <t xml:space="preserve">Итого по Программе с учетом оплаты ранее принятых обязательств </t>
  </si>
  <si>
    <t>Итого по Программе без учета оплаты ранее принятых обязательств</t>
  </si>
  <si>
    <t>Оплата ранее принятых обязательств по задача 4</t>
  </si>
  <si>
    <t>Оплата ранее принятых обязательств по задача 3</t>
  </si>
  <si>
    <t>2024 - 2027</t>
  </si>
  <si>
    <t>2026 - 2027</t>
  </si>
  <si>
    <t>Приложение к постановлению администрации городского округа Тольятти от _______________ № _____________</t>
  </si>
  <si>
    <t>Энергоснабжение насосных станций и других объектов инженерной инфраструктуры</t>
  </si>
  <si>
    <t>Выполнение проектных работ, проведение технического диагностирования с экспертизой промышленной безопасности объектов инженерной инфраструктуры</t>
  </si>
  <si>
    <t>Гидравлическая опрессовка тепловых сетей к жилищному фонду и объектам социальной сферы Автозаводского, Центрального и Комсомольского районов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</si>
</sst>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3" fontId="2" fillId="2" borderId="2" xfId="0" applyNumberFormat="1" applyFont="1" applyFill="1" applyBorder="1" applyAlignment="1">
      <alignment horizontal="center" vertical="center" wrapText="1"/>
    </xf>
    <xf numFmtId="3" fontId="2" fillId="2" borderId="3" xfId="0" applyNumberFormat="1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0" fontId="3" fillId="2" borderId="0" xfId="0" applyFont="1" applyFill="1"/>
    <xf numFmtId="0" fontId="3" fillId="2" borderId="0" xfId="0" applyFont="1" applyFill="1" applyBorder="1"/>
    <xf numFmtId="0" fontId="1" fillId="2" borderId="0" xfId="0" applyFont="1" applyFill="1" applyBorder="1" applyAlignment="1">
      <alignment vertical="center" wrapText="1"/>
    </xf>
    <xf numFmtId="0" fontId="1" fillId="2" borderId="0" xfId="0" applyFont="1" applyFill="1" applyAlignment="1">
      <alignment vertical="center" wrapText="1"/>
    </xf>
    <xf numFmtId="0" fontId="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justify" wrapText="1"/>
    </xf>
    <xf numFmtId="0" fontId="1" fillId="2" borderId="0" xfId="0" applyFont="1" applyFill="1" applyBorder="1" applyAlignment="1">
      <alignment horizontal="right" vertical="center" wrapText="1"/>
    </xf>
    <xf numFmtId="0" fontId="1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6" fillId="2" borderId="0" xfId="0" applyFont="1" applyFill="1"/>
    <xf numFmtId="0" fontId="2" fillId="2" borderId="2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vertical="center" wrapText="1"/>
    </xf>
    <xf numFmtId="3" fontId="1" fillId="2" borderId="0" xfId="0" applyNumberFormat="1" applyFont="1" applyFill="1" applyAlignment="1">
      <alignment horizontal="center" vertical="center"/>
    </xf>
    <xf numFmtId="3" fontId="3" fillId="2" borderId="0" xfId="0" applyNumberFormat="1" applyFont="1" applyFill="1" applyAlignment="1">
      <alignment horizontal="center" vertical="center"/>
    </xf>
    <xf numFmtId="49" fontId="3" fillId="2" borderId="0" xfId="0" applyNumberFormat="1" applyFont="1" applyFill="1" applyAlignment="1">
      <alignment vertical="center"/>
    </xf>
    <xf numFmtId="0" fontId="1" fillId="2" borderId="2" xfId="0" applyFont="1" applyFill="1" applyBorder="1" applyAlignment="1">
      <alignment vertical="center" wrapText="1"/>
    </xf>
    <xf numFmtId="49" fontId="3" fillId="2" borderId="0" xfId="0" applyNumberFormat="1" applyFont="1" applyFill="1" applyAlignment="1">
      <alignment horizontal="center" vertical="center"/>
    </xf>
    <xf numFmtId="3" fontId="3" fillId="2" borderId="0" xfId="0" applyNumberFormat="1" applyFont="1" applyFill="1"/>
    <xf numFmtId="3" fontId="3" fillId="2" borderId="0" xfId="0" applyNumberFormat="1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3" fillId="2" borderId="1" xfId="0" applyFont="1" applyFill="1" applyBorder="1"/>
    <xf numFmtId="0" fontId="3" fillId="2" borderId="0" xfId="0" applyFont="1" applyFill="1" applyBorder="1" applyAlignment="1">
      <alignment horizontal="center" vertical="center"/>
    </xf>
    <xf numFmtId="3" fontId="3" fillId="2" borderId="0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3" fontId="2" fillId="2" borderId="2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49" fontId="2" fillId="2" borderId="6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horizontal="center" vertical="center" wrapText="1"/>
    </xf>
    <xf numFmtId="0" fontId="2" fillId="2" borderId="5" xfId="0" applyFont="1" applyFill="1" applyBorder="1" applyAlignment="1">
      <alignment horizontal="right" vertical="center"/>
    </xf>
    <xf numFmtId="0" fontId="2" fillId="2" borderId="2" xfId="0" applyFont="1" applyFill="1" applyBorder="1" applyAlignment="1">
      <alignment horizontal="right" vertical="center"/>
    </xf>
    <xf numFmtId="0" fontId="1" fillId="2" borderId="9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right" vertical="center" wrapText="1"/>
    </xf>
    <xf numFmtId="49" fontId="2" fillId="2" borderId="6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52"/>
  <sheetViews>
    <sheetView tabSelected="1" topLeftCell="A7" zoomScale="70" zoomScaleNormal="70" workbookViewId="0">
      <selection activeCell="B18" sqref="B18"/>
    </sheetView>
  </sheetViews>
  <sheetFormatPr defaultColWidth="5.5703125" defaultRowHeight="15" x14ac:dyDescent="0.25"/>
  <cols>
    <col min="1" max="1" width="6.140625" style="4" customWidth="1"/>
    <col min="2" max="2" width="36.85546875" style="4" customWidth="1"/>
    <col min="3" max="3" width="9.28515625" style="4" customWidth="1"/>
    <col min="4" max="4" width="9.140625" style="4" customWidth="1"/>
    <col min="5" max="5" width="9.5703125" style="4" customWidth="1"/>
    <col min="6" max="6" width="9.85546875" style="4" customWidth="1"/>
    <col min="7" max="7" width="7.7109375" style="4" customWidth="1"/>
    <col min="8" max="8" width="9.5703125" style="4" customWidth="1"/>
    <col min="9" max="9" width="8.140625" style="4" customWidth="1"/>
    <col min="10" max="10" width="9.28515625" style="4" customWidth="1"/>
    <col min="11" max="11" width="9" style="4" customWidth="1"/>
    <col min="12" max="14" width="8.140625" style="4" customWidth="1"/>
    <col min="15" max="15" width="9.5703125" style="4" customWidth="1"/>
    <col min="16" max="16" width="10.42578125" style="4" customWidth="1"/>
    <col min="17" max="17" width="12" style="4" customWidth="1"/>
    <col min="18" max="19" width="8.140625" style="4" customWidth="1"/>
    <col min="20" max="20" width="9.85546875" style="4" customWidth="1"/>
    <col min="21" max="21" width="9.42578125" style="4" customWidth="1"/>
    <col min="22" max="24" width="8.140625" style="4" customWidth="1"/>
    <col min="25" max="25" width="9.85546875" style="4" customWidth="1"/>
    <col min="26" max="26" width="10.140625" style="4" customWidth="1"/>
    <col min="27" max="29" width="8.140625" style="4" customWidth="1"/>
    <col min="30" max="30" width="12.140625" style="4" customWidth="1"/>
    <col min="31" max="31" width="16.7109375" style="8" hidden="1" customWidth="1"/>
    <col min="32" max="32" width="11.42578125" style="8" hidden="1" customWidth="1"/>
    <col min="33" max="33" width="5.5703125" style="4"/>
    <col min="34" max="34" width="14.42578125" style="4" customWidth="1"/>
    <col min="35" max="35" width="10.85546875" style="4" customWidth="1"/>
    <col min="36" max="38" width="5.5703125" style="4"/>
    <col min="39" max="39" width="9.140625" style="4" bestFit="1" customWidth="1"/>
    <col min="40" max="16384" width="5.5703125" style="4"/>
  </cols>
  <sheetData>
    <row r="1" spans="1:32" ht="39" customHeight="1" x14ac:dyDescent="0.25">
      <c r="X1" s="39" t="s">
        <v>77</v>
      </c>
      <c r="Y1" s="39"/>
      <c r="Z1" s="39"/>
      <c r="AA1" s="39"/>
      <c r="AB1" s="39"/>
      <c r="AC1" s="39"/>
      <c r="AD1" s="39"/>
    </row>
    <row r="2" spans="1:32" ht="58.5" customHeight="1" x14ac:dyDescent="0.25">
      <c r="H2" s="5"/>
      <c r="I2" s="6"/>
      <c r="J2" s="6"/>
      <c r="K2" s="6"/>
      <c r="L2" s="6"/>
      <c r="M2" s="54" t="s">
        <v>51</v>
      </c>
      <c r="N2" s="54"/>
      <c r="O2" s="54"/>
      <c r="P2" s="54"/>
      <c r="Q2" s="54"/>
      <c r="R2" s="54"/>
      <c r="S2" s="54"/>
      <c r="T2" s="7"/>
      <c r="U2" s="7"/>
      <c r="V2" s="7"/>
      <c r="W2" s="7"/>
      <c r="X2" s="39" t="s">
        <v>58</v>
      </c>
      <c r="Y2" s="39"/>
      <c r="Z2" s="39"/>
      <c r="AA2" s="39"/>
      <c r="AB2" s="39"/>
      <c r="AC2" s="39"/>
      <c r="AD2" s="39"/>
    </row>
    <row r="3" spans="1:32" ht="30" customHeight="1" x14ac:dyDescent="0.25">
      <c r="A3" s="9"/>
      <c r="B3" s="50" t="s">
        <v>59</v>
      </c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50"/>
      <c r="AD3" s="50"/>
    </row>
    <row r="4" spans="1:32" ht="13.5" customHeight="1" thickBot="1" x14ac:dyDescent="0.3">
      <c r="I4" s="10"/>
      <c r="J4" s="10"/>
      <c r="K4" s="10"/>
      <c r="L4" s="10"/>
      <c r="M4" s="10"/>
      <c r="N4" s="10"/>
    </row>
    <row r="5" spans="1:32" ht="24.75" customHeight="1" x14ac:dyDescent="0.25">
      <c r="A5" s="51" t="s">
        <v>0</v>
      </c>
      <c r="B5" s="42" t="s">
        <v>1</v>
      </c>
      <c r="C5" s="42" t="s">
        <v>2</v>
      </c>
      <c r="D5" s="42" t="s">
        <v>3</v>
      </c>
      <c r="E5" s="47" t="s">
        <v>4</v>
      </c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9"/>
      <c r="AF5" s="11"/>
    </row>
    <row r="6" spans="1:32" ht="17.25" customHeight="1" x14ac:dyDescent="0.25">
      <c r="A6" s="52"/>
      <c r="B6" s="43"/>
      <c r="C6" s="43"/>
      <c r="D6" s="43"/>
      <c r="E6" s="43" t="s">
        <v>60</v>
      </c>
      <c r="F6" s="43"/>
      <c r="G6" s="43"/>
      <c r="H6" s="43"/>
      <c r="I6" s="43"/>
      <c r="J6" s="43" t="s">
        <v>61</v>
      </c>
      <c r="K6" s="43"/>
      <c r="L6" s="43"/>
      <c r="M6" s="43"/>
      <c r="N6" s="43"/>
      <c r="O6" s="43" t="s">
        <v>62</v>
      </c>
      <c r="P6" s="43"/>
      <c r="Q6" s="43"/>
      <c r="R6" s="43"/>
      <c r="S6" s="43"/>
      <c r="T6" s="43" t="s">
        <v>63</v>
      </c>
      <c r="U6" s="43"/>
      <c r="V6" s="43"/>
      <c r="W6" s="43"/>
      <c r="X6" s="43"/>
      <c r="Y6" s="43" t="s">
        <v>64</v>
      </c>
      <c r="Z6" s="43"/>
      <c r="AA6" s="43"/>
      <c r="AB6" s="43"/>
      <c r="AC6" s="43"/>
      <c r="AD6" s="53" t="s">
        <v>5</v>
      </c>
      <c r="AF6" s="11"/>
    </row>
    <row r="7" spans="1:32" s="8" customFormat="1" ht="57.75" customHeight="1" x14ac:dyDescent="0.25">
      <c r="A7" s="52"/>
      <c r="B7" s="43"/>
      <c r="C7" s="43"/>
      <c r="D7" s="43"/>
      <c r="E7" s="31" t="s">
        <v>6</v>
      </c>
      <c r="F7" s="31" t="s">
        <v>7</v>
      </c>
      <c r="G7" s="31" t="s">
        <v>8</v>
      </c>
      <c r="H7" s="31" t="s">
        <v>9</v>
      </c>
      <c r="I7" s="31" t="s">
        <v>10</v>
      </c>
      <c r="J7" s="31" t="s">
        <v>6</v>
      </c>
      <c r="K7" s="31" t="s">
        <v>7</v>
      </c>
      <c r="L7" s="31" t="s">
        <v>8</v>
      </c>
      <c r="M7" s="31" t="s">
        <v>9</v>
      </c>
      <c r="N7" s="31" t="s">
        <v>10</v>
      </c>
      <c r="O7" s="31" t="s">
        <v>6</v>
      </c>
      <c r="P7" s="31" t="s">
        <v>7</v>
      </c>
      <c r="Q7" s="31" t="s">
        <v>8</v>
      </c>
      <c r="R7" s="31" t="s">
        <v>9</v>
      </c>
      <c r="S7" s="31" t="s">
        <v>10</v>
      </c>
      <c r="T7" s="31" t="s">
        <v>6</v>
      </c>
      <c r="U7" s="31" t="s">
        <v>7</v>
      </c>
      <c r="V7" s="31" t="s">
        <v>8</v>
      </c>
      <c r="W7" s="31" t="s">
        <v>9</v>
      </c>
      <c r="X7" s="31" t="s">
        <v>10</v>
      </c>
      <c r="Y7" s="31" t="s">
        <v>6</v>
      </c>
      <c r="Z7" s="31" t="s">
        <v>7</v>
      </c>
      <c r="AA7" s="31" t="s">
        <v>8</v>
      </c>
      <c r="AB7" s="31" t="s">
        <v>9</v>
      </c>
      <c r="AC7" s="31" t="s">
        <v>10</v>
      </c>
      <c r="AD7" s="53"/>
      <c r="AF7" s="11"/>
    </row>
    <row r="8" spans="1:32" x14ac:dyDescent="0.25">
      <c r="A8" s="32">
        <v>1</v>
      </c>
      <c r="B8" s="31">
        <v>2</v>
      </c>
      <c r="C8" s="31">
        <v>3</v>
      </c>
      <c r="D8" s="31">
        <v>4</v>
      </c>
      <c r="E8" s="31">
        <v>5</v>
      </c>
      <c r="F8" s="31">
        <v>6</v>
      </c>
      <c r="G8" s="31">
        <v>7</v>
      </c>
      <c r="H8" s="31">
        <v>8</v>
      </c>
      <c r="I8" s="31">
        <v>9</v>
      </c>
      <c r="J8" s="31">
        <v>10</v>
      </c>
      <c r="K8" s="31">
        <v>11</v>
      </c>
      <c r="L8" s="31">
        <v>12</v>
      </c>
      <c r="M8" s="31">
        <v>13</v>
      </c>
      <c r="N8" s="31">
        <v>14</v>
      </c>
      <c r="O8" s="31">
        <v>15</v>
      </c>
      <c r="P8" s="31">
        <v>16</v>
      </c>
      <c r="Q8" s="31">
        <v>17</v>
      </c>
      <c r="R8" s="31">
        <v>18</v>
      </c>
      <c r="S8" s="31">
        <v>19</v>
      </c>
      <c r="T8" s="31">
        <v>20</v>
      </c>
      <c r="U8" s="31">
        <v>21</v>
      </c>
      <c r="V8" s="31">
        <v>22</v>
      </c>
      <c r="W8" s="31">
        <v>23</v>
      </c>
      <c r="X8" s="31">
        <v>24</v>
      </c>
      <c r="Y8" s="31">
        <v>25</v>
      </c>
      <c r="Z8" s="31">
        <v>26</v>
      </c>
      <c r="AA8" s="31">
        <v>27</v>
      </c>
      <c r="AB8" s="31">
        <v>28</v>
      </c>
      <c r="AC8" s="31">
        <v>29</v>
      </c>
      <c r="AD8" s="33">
        <v>30</v>
      </c>
      <c r="AF8" s="11"/>
    </row>
    <row r="9" spans="1:32" s="14" customFormat="1" ht="28.5" customHeight="1" x14ac:dyDescent="0.25">
      <c r="A9" s="44" t="s">
        <v>11</v>
      </c>
      <c r="B9" s="45"/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  <c r="AA9" s="45"/>
      <c r="AB9" s="45"/>
      <c r="AC9" s="45"/>
      <c r="AD9" s="46"/>
      <c r="AE9" s="12"/>
      <c r="AF9" s="13"/>
    </row>
    <row r="10" spans="1:32" s="14" customFormat="1" ht="28.15" customHeight="1" x14ac:dyDescent="0.25">
      <c r="A10" s="44" t="s">
        <v>47</v>
      </c>
      <c r="B10" s="45"/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45"/>
      <c r="AA10" s="45"/>
      <c r="AB10" s="45"/>
      <c r="AC10" s="45"/>
      <c r="AD10" s="46"/>
      <c r="AE10" s="12"/>
      <c r="AF10" s="13"/>
    </row>
    <row r="11" spans="1:32" ht="36" customHeight="1" x14ac:dyDescent="0.25">
      <c r="A11" s="3" t="s">
        <v>12</v>
      </c>
      <c r="B11" s="15" t="s">
        <v>48</v>
      </c>
      <c r="C11" s="31" t="s">
        <v>13</v>
      </c>
      <c r="D11" s="16" t="s">
        <v>75</v>
      </c>
      <c r="E11" s="1">
        <f>G11+F11+H11+I11</f>
        <v>0</v>
      </c>
      <c r="F11" s="1">
        <v>0</v>
      </c>
      <c r="G11" s="1">
        <v>0</v>
      </c>
      <c r="H11" s="1">
        <v>0</v>
      </c>
      <c r="I11" s="1">
        <v>0</v>
      </c>
      <c r="J11" s="1">
        <f>K11+L11+M11+N11</f>
        <v>0</v>
      </c>
      <c r="K11" s="1">
        <v>0</v>
      </c>
      <c r="L11" s="1">
        <v>0</v>
      </c>
      <c r="M11" s="1">
        <v>0</v>
      </c>
      <c r="N11" s="1">
        <v>0</v>
      </c>
      <c r="O11" s="1">
        <f>P11+Q11+R11+S11</f>
        <v>320</v>
      </c>
      <c r="P11" s="1">
        <v>320</v>
      </c>
      <c r="Q11" s="1">
        <v>0</v>
      </c>
      <c r="R11" s="1">
        <v>0</v>
      </c>
      <c r="S11" s="1">
        <v>0</v>
      </c>
      <c r="T11" s="1">
        <f>U11+V11+W11+X11</f>
        <v>320</v>
      </c>
      <c r="U11" s="1">
        <v>320</v>
      </c>
      <c r="V11" s="1">
        <v>0</v>
      </c>
      <c r="W11" s="1">
        <v>0</v>
      </c>
      <c r="X11" s="1">
        <v>0</v>
      </c>
      <c r="Y11" s="1">
        <f>Z11+AA11+AB11+AC11</f>
        <v>308</v>
      </c>
      <c r="Z11" s="1">
        <v>308</v>
      </c>
      <c r="AA11" s="1">
        <v>0</v>
      </c>
      <c r="AB11" s="1">
        <v>0</v>
      </c>
      <c r="AC11" s="1">
        <v>0</v>
      </c>
      <c r="AD11" s="2">
        <f t="shared" ref="AD11:AD18" si="0">O11+J11+E11+T11+Y11</f>
        <v>948</v>
      </c>
      <c r="AF11" s="11"/>
    </row>
    <row r="12" spans="1:32" ht="53.25" customHeight="1" x14ac:dyDescent="0.25">
      <c r="A12" s="3" t="s">
        <v>14</v>
      </c>
      <c r="B12" s="15" t="s">
        <v>15</v>
      </c>
      <c r="C12" s="31" t="s">
        <v>13</v>
      </c>
      <c r="D12" s="16" t="s">
        <v>66</v>
      </c>
      <c r="E12" s="1">
        <f t="shared" ref="E12:E18" si="1">G12+F12+H12+I12</f>
        <v>295</v>
      </c>
      <c r="F12" s="1">
        <v>295</v>
      </c>
      <c r="G12" s="1">
        <v>0</v>
      </c>
      <c r="H12" s="1">
        <v>0</v>
      </c>
      <c r="I12" s="1">
        <v>0</v>
      </c>
      <c r="J12" s="1">
        <f t="shared" ref="J12:J17" si="2">K12+L12+M12+N12</f>
        <v>264</v>
      </c>
      <c r="K12" s="1">
        <v>264</v>
      </c>
      <c r="L12" s="1">
        <v>0</v>
      </c>
      <c r="M12" s="1">
        <v>0</v>
      </c>
      <c r="N12" s="1">
        <v>0</v>
      </c>
      <c r="O12" s="1">
        <f>P12</f>
        <v>316</v>
      </c>
      <c r="P12" s="1">
        <v>316</v>
      </c>
      <c r="Q12" s="1">
        <v>0</v>
      </c>
      <c r="R12" s="1">
        <v>0</v>
      </c>
      <c r="S12" s="1">
        <v>0</v>
      </c>
      <c r="T12" s="1">
        <f>U12</f>
        <v>316</v>
      </c>
      <c r="U12" s="1">
        <v>316</v>
      </c>
      <c r="V12" s="1">
        <v>0</v>
      </c>
      <c r="W12" s="1">
        <v>0</v>
      </c>
      <c r="X12" s="1">
        <v>0</v>
      </c>
      <c r="Y12" s="1">
        <v>327</v>
      </c>
      <c r="Z12" s="1">
        <v>327</v>
      </c>
      <c r="AA12" s="1">
        <v>0</v>
      </c>
      <c r="AB12" s="1">
        <v>0</v>
      </c>
      <c r="AC12" s="1">
        <v>0</v>
      </c>
      <c r="AD12" s="2">
        <f t="shared" si="0"/>
        <v>1518</v>
      </c>
      <c r="AF12" s="11"/>
    </row>
    <row r="13" spans="1:32" ht="64.5" customHeight="1" x14ac:dyDescent="0.25">
      <c r="A13" s="3" t="s">
        <v>16</v>
      </c>
      <c r="B13" s="15" t="s">
        <v>55</v>
      </c>
      <c r="C13" s="31" t="s">
        <v>13</v>
      </c>
      <c r="D13" s="16" t="s">
        <v>66</v>
      </c>
      <c r="E13" s="1">
        <f t="shared" si="1"/>
        <v>1711</v>
      </c>
      <c r="F13" s="1">
        <v>1711</v>
      </c>
      <c r="G13" s="1">
        <v>0</v>
      </c>
      <c r="H13" s="1">
        <v>0</v>
      </c>
      <c r="I13" s="1">
        <v>0</v>
      </c>
      <c r="J13" s="1">
        <f t="shared" si="2"/>
        <v>1624</v>
      </c>
      <c r="K13" s="1">
        <v>1624</v>
      </c>
      <c r="L13" s="1">
        <v>0</v>
      </c>
      <c r="M13" s="1">
        <v>0</v>
      </c>
      <c r="N13" s="1">
        <v>0</v>
      </c>
      <c r="O13" s="1">
        <f t="shared" ref="O13:O18" si="3">P13+Q13+R13+S13</f>
        <v>1853</v>
      </c>
      <c r="P13" s="1">
        <v>1853</v>
      </c>
      <c r="Q13" s="1">
        <v>0</v>
      </c>
      <c r="R13" s="1">
        <v>0</v>
      </c>
      <c r="S13" s="1">
        <v>0</v>
      </c>
      <c r="T13" s="1">
        <f t="shared" ref="T13:T18" si="4">U13+V13+W13+X13</f>
        <v>1853</v>
      </c>
      <c r="U13" s="1">
        <v>1853</v>
      </c>
      <c r="V13" s="1">
        <v>0</v>
      </c>
      <c r="W13" s="1">
        <v>0</v>
      </c>
      <c r="X13" s="1">
        <v>0</v>
      </c>
      <c r="Y13" s="1">
        <f t="shared" ref="Y13:Y18" si="5">Z13+AA13+AB13+AC13</f>
        <v>2212</v>
      </c>
      <c r="Z13" s="1">
        <f>528+1400+284</f>
        <v>2212</v>
      </c>
      <c r="AA13" s="1">
        <v>0</v>
      </c>
      <c r="AB13" s="1">
        <v>0</v>
      </c>
      <c r="AC13" s="1">
        <v>0</v>
      </c>
      <c r="AD13" s="2">
        <f>O13+J13+E13+T13+Y13</f>
        <v>9253</v>
      </c>
      <c r="AE13" s="8">
        <v>1540</v>
      </c>
      <c r="AF13" s="11"/>
    </row>
    <row r="14" spans="1:32" ht="86.25" customHeight="1" x14ac:dyDescent="0.25">
      <c r="A14" s="3" t="s">
        <v>17</v>
      </c>
      <c r="B14" s="15" t="s">
        <v>80</v>
      </c>
      <c r="C14" s="31" t="s">
        <v>13</v>
      </c>
      <c r="D14" s="16" t="s">
        <v>66</v>
      </c>
      <c r="E14" s="1">
        <f t="shared" si="1"/>
        <v>620</v>
      </c>
      <c r="F14" s="1">
        <v>620</v>
      </c>
      <c r="G14" s="1">
        <v>0</v>
      </c>
      <c r="H14" s="1">
        <v>0</v>
      </c>
      <c r="I14" s="1">
        <v>0</v>
      </c>
      <c r="J14" s="1">
        <f t="shared" si="2"/>
        <v>1273</v>
      </c>
      <c r="K14" s="1">
        <v>1273</v>
      </c>
      <c r="L14" s="1">
        <v>0</v>
      </c>
      <c r="M14" s="1">
        <v>0</v>
      </c>
      <c r="N14" s="1">
        <v>0</v>
      </c>
      <c r="O14" s="1">
        <f t="shared" si="3"/>
        <v>1350</v>
      </c>
      <c r="P14" s="1">
        <v>1350</v>
      </c>
      <c r="Q14" s="1">
        <v>0</v>
      </c>
      <c r="R14" s="1">
        <v>0</v>
      </c>
      <c r="S14" s="1">
        <v>0</v>
      </c>
      <c r="T14" s="1">
        <f t="shared" si="4"/>
        <v>1350</v>
      </c>
      <c r="U14" s="1">
        <v>1350</v>
      </c>
      <c r="V14" s="1">
        <v>0</v>
      </c>
      <c r="W14" s="1">
        <v>0</v>
      </c>
      <c r="X14" s="1">
        <v>0</v>
      </c>
      <c r="Y14" s="1">
        <f t="shared" si="5"/>
        <v>1130</v>
      </c>
      <c r="Z14" s="1">
        <v>1130</v>
      </c>
      <c r="AA14" s="1">
        <v>0</v>
      </c>
      <c r="AB14" s="1">
        <v>0</v>
      </c>
      <c r="AC14" s="1">
        <v>0</v>
      </c>
      <c r="AD14" s="2">
        <f>O14+J14+E14+T14+Y14</f>
        <v>5723</v>
      </c>
      <c r="AF14" s="11"/>
    </row>
    <row r="15" spans="1:32" ht="48.75" customHeight="1" x14ac:dyDescent="0.25">
      <c r="A15" s="35" t="s">
        <v>65</v>
      </c>
      <c r="B15" s="17" t="s">
        <v>56</v>
      </c>
      <c r="C15" s="31" t="s">
        <v>18</v>
      </c>
      <c r="D15" s="16" t="s">
        <v>66</v>
      </c>
      <c r="E15" s="1">
        <f>F15+G15+H15+I15</f>
        <v>3953</v>
      </c>
      <c r="F15" s="1">
        <v>3953</v>
      </c>
      <c r="G15" s="1">
        <v>0</v>
      </c>
      <c r="H15" s="1">
        <v>0</v>
      </c>
      <c r="I15" s="1">
        <v>0</v>
      </c>
      <c r="J15" s="1">
        <f t="shared" si="2"/>
        <v>5476</v>
      </c>
      <c r="K15" s="1">
        <v>5476</v>
      </c>
      <c r="L15" s="1">
        <v>0</v>
      </c>
      <c r="M15" s="1">
        <v>0</v>
      </c>
      <c r="N15" s="1">
        <v>0</v>
      </c>
      <c r="O15" s="1">
        <f t="shared" si="3"/>
        <v>5552</v>
      </c>
      <c r="P15" s="1">
        <f>5476+76</f>
        <v>5552</v>
      </c>
      <c r="Q15" s="1">
        <v>0</v>
      </c>
      <c r="R15" s="1">
        <v>0</v>
      </c>
      <c r="S15" s="1">
        <v>0</v>
      </c>
      <c r="T15" s="1">
        <f t="shared" si="4"/>
        <v>5552</v>
      </c>
      <c r="U15" s="1">
        <f>5476+76</f>
        <v>5552</v>
      </c>
      <c r="V15" s="1">
        <v>0</v>
      </c>
      <c r="W15" s="1">
        <v>0</v>
      </c>
      <c r="X15" s="1">
        <v>0</v>
      </c>
      <c r="Y15" s="1">
        <f t="shared" si="5"/>
        <v>3817</v>
      </c>
      <c r="Z15" s="1">
        <v>3817</v>
      </c>
      <c r="AA15" s="1">
        <v>0</v>
      </c>
      <c r="AB15" s="1">
        <v>0</v>
      </c>
      <c r="AC15" s="1">
        <v>0</v>
      </c>
      <c r="AD15" s="2">
        <f t="shared" si="0"/>
        <v>24350</v>
      </c>
      <c r="AE15" s="8">
        <v>680</v>
      </c>
      <c r="AF15" s="11"/>
    </row>
    <row r="16" spans="1:32" ht="41.45" customHeight="1" x14ac:dyDescent="0.25">
      <c r="A16" s="3" t="s">
        <v>19</v>
      </c>
      <c r="B16" s="15" t="s">
        <v>20</v>
      </c>
      <c r="C16" s="31" t="s">
        <v>13</v>
      </c>
      <c r="D16" s="16" t="s">
        <v>66</v>
      </c>
      <c r="E16" s="1">
        <f t="shared" si="1"/>
        <v>594</v>
      </c>
      <c r="F16" s="1">
        <v>594</v>
      </c>
      <c r="G16" s="1">
        <v>0</v>
      </c>
      <c r="H16" s="1">
        <v>0</v>
      </c>
      <c r="I16" s="1">
        <v>0</v>
      </c>
      <c r="J16" s="1">
        <f t="shared" si="2"/>
        <v>2029</v>
      </c>
      <c r="K16" s="1">
        <v>2029</v>
      </c>
      <c r="L16" s="1">
        <v>0</v>
      </c>
      <c r="M16" s="1">
        <v>0</v>
      </c>
      <c r="N16" s="1">
        <v>0</v>
      </c>
      <c r="O16" s="1">
        <f t="shared" si="3"/>
        <v>594</v>
      </c>
      <c r="P16" s="1">
        <v>594</v>
      </c>
      <c r="Q16" s="1">
        <v>0</v>
      </c>
      <c r="R16" s="1">
        <v>0</v>
      </c>
      <c r="S16" s="1">
        <v>0</v>
      </c>
      <c r="T16" s="1">
        <f t="shared" si="4"/>
        <v>594</v>
      </c>
      <c r="U16" s="1">
        <v>594</v>
      </c>
      <c r="V16" s="1">
        <v>0</v>
      </c>
      <c r="W16" s="1">
        <v>0</v>
      </c>
      <c r="X16" s="1">
        <v>0</v>
      </c>
      <c r="Y16" s="1">
        <f t="shared" si="5"/>
        <v>594</v>
      </c>
      <c r="Z16" s="1">
        <v>594</v>
      </c>
      <c r="AA16" s="1">
        <v>0</v>
      </c>
      <c r="AB16" s="1">
        <v>0</v>
      </c>
      <c r="AC16" s="1">
        <v>0</v>
      </c>
      <c r="AD16" s="2">
        <f t="shared" si="0"/>
        <v>4405</v>
      </c>
      <c r="AF16" s="11"/>
    </row>
    <row r="17" spans="1:39" ht="101.25" customHeight="1" x14ac:dyDescent="0.25">
      <c r="A17" s="3" t="s">
        <v>21</v>
      </c>
      <c r="B17" s="15" t="s">
        <v>79</v>
      </c>
      <c r="C17" s="31" t="s">
        <v>13</v>
      </c>
      <c r="D17" s="16" t="s">
        <v>66</v>
      </c>
      <c r="E17" s="1">
        <f t="shared" si="1"/>
        <v>170</v>
      </c>
      <c r="F17" s="1">
        <v>170</v>
      </c>
      <c r="G17" s="1">
        <v>0</v>
      </c>
      <c r="H17" s="1">
        <v>0</v>
      </c>
      <c r="I17" s="1">
        <v>0</v>
      </c>
      <c r="J17" s="1">
        <f t="shared" si="2"/>
        <v>0</v>
      </c>
      <c r="K17" s="1">
        <v>0</v>
      </c>
      <c r="L17" s="1">
        <v>0</v>
      </c>
      <c r="M17" s="1">
        <v>0</v>
      </c>
      <c r="N17" s="1">
        <v>0</v>
      </c>
      <c r="O17" s="1">
        <f t="shared" si="3"/>
        <v>340</v>
      </c>
      <c r="P17" s="1">
        <v>340</v>
      </c>
      <c r="Q17" s="1">
        <v>0</v>
      </c>
      <c r="R17" s="1">
        <v>0</v>
      </c>
      <c r="S17" s="1">
        <v>0</v>
      </c>
      <c r="T17" s="1">
        <f t="shared" si="4"/>
        <v>340</v>
      </c>
      <c r="U17" s="1">
        <v>340</v>
      </c>
      <c r="V17" s="1">
        <v>0</v>
      </c>
      <c r="W17" s="1">
        <v>0</v>
      </c>
      <c r="X17" s="1">
        <v>0</v>
      </c>
      <c r="Y17" s="1">
        <f t="shared" si="5"/>
        <v>170</v>
      </c>
      <c r="Z17" s="1">
        <v>170</v>
      </c>
      <c r="AA17" s="1">
        <v>0</v>
      </c>
      <c r="AB17" s="1">
        <v>0</v>
      </c>
      <c r="AC17" s="1">
        <v>0</v>
      </c>
      <c r="AD17" s="2">
        <f t="shared" si="0"/>
        <v>1020</v>
      </c>
      <c r="AF17" s="18"/>
    </row>
    <row r="18" spans="1:39" ht="53.45" customHeight="1" x14ac:dyDescent="0.25">
      <c r="A18" s="3" t="s">
        <v>22</v>
      </c>
      <c r="B18" s="15" t="s">
        <v>67</v>
      </c>
      <c r="C18" s="31" t="s">
        <v>13</v>
      </c>
      <c r="D18" s="16" t="s">
        <v>75</v>
      </c>
      <c r="E18" s="1">
        <f t="shared" si="1"/>
        <v>0</v>
      </c>
      <c r="F18" s="1">
        <v>0</v>
      </c>
      <c r="G18" s="1">
        <v>0</v>
      </c>
      <c r="H18" s="1">
        <v>0</v>
      </c>
      <c r="I18" s="1">
        <v>0</v>
      </c>
      <c r="J18" s="1">
        <f>K18+L18+M18+N18</f>
        <v>0</v>
      </c>
      <c r="K18" s="1">
        <v>0</v>
      </c>
      <c r="L18" s="1">
        <v>0</v>
      </c>
      <c r="M18" s="1">
        <v>0</v>
      </c>
      <c r="N18" s="1">
        <v>0</v>
      </c>
      <c r="O18" s="1">
        <f t="shared" si="3"/>
        <v>95</v>
      </c>
      <c r="P18" s="1">
        <v>95</v>
      </c>
      <c r="Q18" s="1">
        <v>0</v>
      </c>
      <c r="R18" s="1">
        <v>0</v>
      </c>
      <c r="S18" s="1">
        <v>0</v>
      </c>
      <c r="T18" s="1">
        <f t="shared" si="4"/>
        <v>95</v>
      </c>
      <c r="U18" s="1">
        <v>95</v>
      </c>
      <c r="V18" s="1">
        <v>0</v>
      </c>
      <c r="W18" s="1">
        <v>0</v>
      </c>
      <c r="X18" s="1">
        <v>0</v>
      </c>
      <c r="Y18" s="1">
        <f t="shared" si="5"/>
        <v>418</v>
      </c>
      <c r="Z18" s="1">
        <v>418</v>
      </c>
      <c r="AA18" s="1">
        <v>0</v>
      </c>
      <c r="AB18" s="1">
        <v>0</v>
      </c>
      <c r="AC18" s="1">
        <v>0</v>
      </c>
      <c r="AD18" s="2">
        <f t="shared" si="0"/>
        <v>608</v>
      </c>
    </row>
    <row r="19" spans="1:39" ht="50.45" customHeight="1" x14ac:dyDescent="0.25">
      <c r="A19" s="3" t="s">
        <v>49</v>
      </c>
      <c r="B19" s="15" t="s">
        <v>68</v>
      </c>
      <c r="C19" s="31" t="s">
        <v>13</v>
      </c>
      <c r="D19" s="16" t="s">
        <v>76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f>K19+L19+M19+N19</f>
        <v>0</v>
      </c>
      <c r="K19" s="1">
        <v>0</v>
      </c>
      <c r="L19" s="1">
        <v>0</v>
      </c>
      <c r="M19" s="1">
        <v>0</v>
      </c>
      <c r="N19" s="1">
        <v>0</v>
      </c>
      <c r="O19" s="1">
        <f>P19+Q19+R19+S19</f>
        <v>0</v>
      </c>
      <c r="P19" s="1">
        <v>0</v>
      </c>
      <c r="Q19" s="1">
        <v>0</v>
      </c>
      <c r="R19" s="1">
        <v>0</v>
      </c>
      <c r="S19" s="1">
        <v>0</v>
      </c>
      <c r="T19" s="1">
        <f>U19</f>
        <v>0</v>
      </c>
      <c r="U19" s="1">
        <v>0</v>
      </c>
      <c r="V19" s="1">
        <v>0</v>
      </c>
      <c r="W19" s="1">
        <v>0</v>
      </c>
      <c r="X19" s="1">
        <v>0</v>
      </c>
      <c r="Y19" s="1">
        <f>Z19+AA19+AB19+AC19</f>
        <v>2812</v>
      </c>
      <c r="Z19" s="1">
        <v>2812</v>
      </c>
      <c r="AA19" s="1">
        <v>0</v>
      </c>
      <c r="AB19" s="1">
        <v>0</v>
      </c>
      <c r="AC19" s="1">
        <v>0</v>
      </c>
      <c r="AD19" s="2">
        <f>Y19+T19+O19+J19+E19</f>
        <v>2812</v>
      </c>
      <c r="AI19" s="8"/>
    </row>
    <row r="20" spans="1:39" ht="50.45" customHeight="1" x14ac:dyDescent="0.25">
      <c r="A20" s="3" t="s">
        <v>52</v>
      </c>
      <c r="B20" s="15" t="s">
        <v>78</v>
      </c>
      <c r="C20" s="31" t="s">
        <v>13</v>
      </c>
      <c r="D20" s="16" t="s">
        <v>66</v>
      </c>
      <c r="E20" s="1">
        <f>F20+G20+H20+I20</f>
        <v>430</v>
      </c>
      <c r="F20" s="1">
        <v>430</v>
      </c>
      <c r="G20" s="1">
        <v>0</v>
      </c>
      <c r="H20" s="1">
        <v>0</v>
      </c>
      <c r="I20" s="1">
        <v>0</v>
      </c>
      <c r="J20" s="1">
        <f>K20</f>
        <v>530</v>
      </c>
      <c r="K20" s="1">
        <f>262+268</f>
        <v>530</v>
      </c>
      <c r="L20" s="1">
        <v>0</v>
      </c>
      <c r="M20" s="1">
        <v>0</v>
      </c>
      <c r="N20" s="1">
        <v>0</v>
      </c>
      <c r="O20" s="1">
        <f>P20+Q20+R20+S20</f>
        <v>272</v>
      </c>
      <c r="P20" s="1">
        <v>272</v>
      </c>
      <c r="Q20" s="1">
        <v>0</v>
      </c>
      <c r="R20" s="1">
        <v>0</v>
      </c>
      <c r="S20" s="1">
        <v>0</v>
      </c>
      <c r="T20" s="1">
        <f>U20</f>
        <v>283</v>
      </c>
      <c r="U20" s="1">
        <v>283</v>
      </c>
      <c r="V20" s="1">
        <v>0</v>
      </c>
      <c r="W20" s="1">
        <v>0</v>
      </c>
      <c r="X20" s="1">
        <v>0</v>
      </c>
      <c r="Y20" s="1">
        <f>Z20</f>
        <v>526</v>
      </c>
      <c r="Z20" s="1">
        <v>526</v>
      </c>
      <c r="AA20" s="1">
        <v>0</v>
      </c>
      <c r="AB20" s="1">
        <v>0</v>
      </c>
      <c r="AC20" s="1">
        <v>0</v>
      </c>
      <c r="AD20" s="2">
        <f>Y20+T20+O20+J20+E20</f>
        <v>2041</v>
      </c>
      <c r="AI20" s="19"/>
      <c r="AJ20" s="20"/>
    </row>
    <row r="21" spans="1:39" ht="36.75" customHeight="1" x14ac:dyDescent="0.25">
      <c r="A21" s="40" t="s">
        <v>23</v>
      </c>
      <c r="B21" s="41"/>
      <c r="C21" s="21"/>
      <c r="D21" s="21"/>
      <c r="E21" s="1">
        <f>G21+F21+H21+I21</f>
        <v>7773</v>
      </c>
      <c r="F21" s="1">
        <f>SUM(F11:F20)</f>
        <v>7773</v>
      </c>
      <c r="G21" s="1">
        <f>G18+G17+G16+G15+G14+G13+G12+G11</f>
        <v>0</v>
      </c>
      <c r="H21" s="1">
        <f>H18+H17+H16+H15+H14+H13+H12+H11</f>
        <v>0</v>
      </c>
      <c r="I21" s="1">
        <f>I18+I17+I16+I15+I14+I13+I12+I11</f>
        <v>0</v>
      </c>
      <c r="J21" s="1">
        <f t="shared" ref="J21:S21" si="6">J18+J17+J16+J15+J14+J13+J12+J11+J19+J20</f>
        <v>11196</v>
      </c>
      <c r="K21" s="1">
        <f t="shared" si="6"/>
        <v>11196</v>
      </c>
      <c r="L21" s="1">
        <f t="shared" si="6"/>
        <v>0</v>
      </c>
      <c r="M21" s="1">
        <f t="shared" si="6"/>
        <v>0</v>
      </c>
      <c r="N21" s="1">
        <f t="shared" si="6"/>
        <v>0</v>
      </c>
      <c r="O21" s="1">
        <f t="shared" si="6"/>
        <v>10692</v>
      </c>
      <c r="P21" s="1">
        <f t="shared" si="6"/>
        <v>10692</v>
      </c>
      <c r="Q21" s="1">
        <f t="shared" si="6"/>
        <v>0</v>
      </c>
      <c r="R21" s="1">
        <f t="shared" si="6"/>
        <v>0</v>
      </c>
      <c r="S21" s="1">
        <f t="shared" si="6"/>
        <v>0</v>
      </c>
      <c r="T21" s="1">
        <f>T18+T17+T16+T15+T14+T13+T12+T11+T20+T19</f>
        <v>10703</v>
      </c>
      <c r="U21" s="1">
        <f>U18+U17+U16+U15+U14+U13+U12+U11+U20+U19</f>
        <v>10703</v>
      </c>
      <c r="V21" s="1">
        <f>V18+V17+V16+V15+V14+V13+V12+V11</f>
        <v>0</v>
      </c>
      <c r="W21" s="1">
        <f>W18+W17+W16+W15+W14+W13+W12+W11</f>
        <v>0</v>
      </c>
      <c r="X21" s="1">
        <f>X18+X17+X16+X15+X14+X13+X12+X11</f>
        <v>0</v>
      </c>
      <c r="Y21" s="1">
        <f>Y18+Y17+Y16+Y15+Y14+Y13+Y12+Y11+Y20+Y19</f>
        <v>12314</v>
      </c>
      <c r="Z21" s="1">
        <f>Z18+Z17+Z16+Z15+Z14+Z13+Z12+Z11+Z20+Z19</f>
        <v>12314</v>
      </c>
      <c r="AA21" s="1">
        <f>AA18+AA17+AA16+AA15+AA14+AA13+AA12+AA11+AA20</f>
        <v>0</v>
      </c>
      <c r="AB21" s="1">
        <f>AB18+AB17+AB16+AB15+AB14+AB13+AB12+AB11+AB20</f>
        <v>0</v>
      </c>
      <c r="AC21" s="1">
        <f>AC18+AC17+AC16+AC15+AC14+AC13+AC12+AC11+AC20</f>
        <v>0</v>
      </c>
      <c r="AD21" s="2">
        <f>O21+J21+E21+T21+Y21</f>
        <v>52678</v>
      </c>
      <c r="AF21" s="22"/>
      <c r="AI21" s="8"/>
      <c r="AJ21" s="20"/>
    </row>
    <row r="22" spans="1:39" ht="31.5" customHeight="1" x14ac:dyDescent="0.25">
      <c r="A22" s="44" t="s">
        <v>24</v>
      </c>
      <c r="B22" s="45"/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45"/>
      <c r="U22" s="45"/>
      <c r="V22" s="45"/>
      <c r="W22" s="45"/>
      <c r="X22" s="45"/>
      <c r="Y22" s="45"/>
      <c r="Z22" s="45"/>
      <c r="AA22" s="45"/>
      <c r="AB22" s="45"/>
      <c r="AC22" s="45"/>
      <c r="AD22" s="46"/>
    </row>
    <row r="23" spans="1:39" ht="45" customHeight="1" x14ac:dyDescent="0.25">
      <c r="A23" s="3" t="s">
        <v>25</v>
      </c>
      <c r="B23" s="15" t="s">
        <v>54</v>
      </c>
      <c r="C23" s="16" t="s">
        <v>13</v>
      </c>
      <c r="D23" s="16" t="s">
        <v>66</v>
      </c>
      <c r="E23" s="1">
        <f>F23+G23+H23+I23</f>
        <v>11902</v>
      </c>
      <c r="F23" s="1">
        <f>11663+126+113</f>
        <v>11902</v>
      </c>
      <c r="G23" s="1">
        <v>0</v>
      </c>
      <c r="H23" s="1">
        <v>0</v>
      </c>
      <c r="I23" s="1">
        <v>0</v>
      </c>
      <c r="J23" s="1">
        <f>K23+L23+M23+N23</f>
        <v>7924</v>
      </c>
      <c r="K23" s="1">
        <v>7924</v>
      </c>
      <c r="L23" s="1">
        <v>0</v>
      </c>
      <c r="M23" s="1">
        <v>0</v>
      </c>
      <c r="N23" s="1">
        <v>0</v>
      </c>
      <c r="O23" s="1">
        <f>P23+Q23+R23+S23</f>
        <v>7944</v>
      </c>
      <c r="P23" s="1">
        <v>7944</v>
      </c>
      <c r="Q23" s="1">
        <v>0</v>
      </c>
      <c r="R23" s="1">
        <v>0</v>
      </c>
      <c r="S23" s="1">
        <v>0</v>
      </c>
      <c r="T23" s="1">
        <f>U23</f>
        <v>7944</v>
      </c>
      <c r="U23" s="1">
        <v>7944</v>
      </c>
      <c r="V23" s="1">
        <v>0</v>
      </c>
      <c r="W23" s="1">
        <v>0</v>
      </c>
      <c r="X23" s="1">
        <v>0</v>
      </c>
      <c r="Y23" s="1">
        <f>Z23</f>
        <v>4268</v>
      </c>
      <c r="Z23" s="1">
        <v>4268</v>
      </c>
      <c r="AA23" s="1">
        <v>0</v>
      </c>
      <c r="AB23" s="1">
        <v>0</v>
      </c>
      <c r="AC23" s="1">
        <v>0</v>
      </c>
      <c r="AD23" s="2">
        <f>O23+J23+E23+U23+Z23</f>
        <v>39982</v>
      </c>
      <c r="AE23" s="8">
        <v>2460</v>
      </c>
      <c r="AI23" s="23"/>
    </row>
    <row r="24" spans="1:39" ht="55.5" customHeight="1" x14ac:dyDescent="0.25">
      <c r="A24" s="3" t="s">
        <v>26</v>
      </c>
      <c r="B24" s="15" t="s">
        <v>27</v>
      </c>
      <c r="C24" s="16" t="s">
        <v>13</v>
      </c>
      <c r="D24" s="16" t="s">
        <v>66</v>
      </c>
      <c r="E24" s="1">
        <f>F24+G24+H24+I24</f>
        <v>2583</v>
      </c>
      <c r="F24" s="1">
        <v>2583</v>
      </c>
      <c r="G24" s="1">
        <v>0</v>
      </c>
      <c r="H24" s="1">
        <v>0</v>
      </c>
      <c r="I24" s="1">
        <v>0</v>
      </c>
      <c r="J24" s="1">
        <f>K24+L24+M24+N24</f>
        <v>2583</v>
      </c>
      <c r="K24" s="1">
        <v>2583</v>
      </c>
      <c r="L24" s="1">
        <v>0</v>
      </c>
      <c r="M24" s="1">
        <v>0</v>
      </c>
      <c r="N24" s="1">
        <v>0</v>
      </c>
      <c r="O24" s="1">
        <f>P24</f>
        <v>2583</v>
      </c>
      <c r="P24" s="1">
        <v>2583</v>
      </c>
      <c r="Q24" s="1">
        <v>0</v>
      </c>
      <c r="R24" s="1">
        <v>0</v>
      </c>
      <c r="S24" s="1">
        <v>0</v>
      </c>
      <c r="T24" s="1">
        <f>U24</f>
        <v>2583</v>
      </c>
      <c r="U24" s="1">
        <v>2583</v>
      </c>
      <c r="V24" s="1">
        <v>0</v>
      </c>
      <c r="W24" s="1">
        <v>0</v>
      </c>
      <c r="X24" s="1">
        <v>0</v>
      </c>
      <c r="Y24" s="1">
        <f>Z24</f>
        <v>2583</v>
      </c>
      <c r="Z24" s="1">
        <v>2583</v>
      </c>
      <c r="AA24" s="1">
        <v>0</v>
      </c>
      <c r="AB24" s="1">
        <v>0</v>
      </c>
      <c r="AC24" s="1">
        <v>0</v>
      </c>
      <c r="AD24" s="2">
        <f>O24+J24+E24+U24+Z24</f>
        <v>12915</v>
      </c>
    </row>
    <row r="25" spans="1:39" ht="28.9" customHeight="1" x14ac:dyDescent="0.25">
      <c r="A25" s="40" t="s">
        <v>28</v>
      </c>
      <c r="B25" s="41"/>
      <c r="C25" s="15"/>
      <c r="D25" s="15"/>
      <c r="E25" s="1">
        <f t="shared" ref="E25:S25" si="7">E24+E23</f>
        <v>14485</v>
      </c>
      <c r="F25" s="1">
        <f t="shared" si="7"/>
        <v>14485</v>
      </c>
      <c r="G25" s="1">
        <f t="shared" si="7"/>
        <v>0</v>
      </c>
      <c r="H25" s="1">
        <f t="shared" si="7"/>
        <v>0</v>
      </c>
      <c r="I25" s="1">
        <f t="shared" si="7"/>
        <v>0</v>
      </c>
      <c r="J25" s="1">
        <f t="shared" si="7"/>
        <v>10507</v>
      </c>
      <c r="K25" s="1">
        <f t="shared" si="7"/>
        <v>10507</v>
      </c>
      <c r="L25" s="1">
        <f t="shared" si="7"/>
        <v>0</v>
      </c>
      <c r="M25" s="1">
        <f t="shared" si="7"/>
        <v>0</v>
      </c>
      <c r="N25" s="1">
        <f t="shared" si="7"/>
        <v>0</v>
      </c>
      <c r="O25" s="1">
        <f t="shared" si="7"/>
        <v>10527</v>
      </c>
      <c r="P25" s="1">
        <f t="shared" si="7"/>
        <v>10527</v>
      </c>
      <c r="Q25" s="1">
        <f t="shared" si="7"/>
        <v>0</v>
      </c>
      <c r="R25" s="1">
        <f t="shared" si="7"/>
        <v>0</v>
      </c>
      <c r="S25" s="1">
        <f t="shared" si="7"/>
        <v>0</v>
      </c>
      <c r="T25" s="1">
        <f>T24+T23</f>
        <v>10527</v>
      </c>
      <c r="U25" s="1">
        <f>U24+U23</f>
        <v>10527</v>
      </c>
      <c r="V25" s="1">
        <f>V24+V23</f>
        <v>0</v>
      </c>
      <c r="W25" s="1">
        <f t="shared" ref="W25:AC25" si="8">W24+W23</f>
        <v>0</v>
      </c>
      <c r="X25" s="1">
        <f t="shared" si="8"/>
        <v>0</v>
      </c>
      <c r="Y25" s="1">
        <f t="shared" si="8"/>
        <v>6851</v>
      </c>
      <c r="Z25" s="1">
        <f t="shared" si="8"/>
        <v>6851</v>
      </c>
      <c r="AA25" s="1">
        <f t="shared" si="8"/>
        <v>0</v>
      </c>
      <c r="AB25" s="1">
        <f t="shared" si="8"/>
        <v>0</v>
      </c>
      <c r="AC25" s="1">
        <f t="shared" si="8"/>
        <v>0</v>
      </c>
      <c r="AD25" s="2">
        <f>AD24+AD23</f>
        <v>52897</v>
      </c>
    </row>
    <row r="26" spans="1:39" ht="27" customHeight="1" x14ac:dyDescent="0.25">
      <c r="A26" s="44" t="s">
        <v>53</v>
      </c>
      <c r="B26" s="45"/>
      <c r="C26" s="45"/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5"/>
      <c r="AC26" s="45"/>
      <c r="AD26" s="46"/>
    </row>
    <row r="27" spans="1:39" ht="38.450000000000003" customHeight="1" x14ac:dyDescent="0.25">
      <c r="A27" s="3" t="s">
        <v>29</v>
      </c>
      <c r="B27" s="15" t="s">
        <v>50</v>
      </c>
      <c r="C27" s="16" t="s">
        <v>13</v>
      </c>
      <c r="D27" s="16" t="s">
        <v>66</v>
      </c>
      <c r="E27" s="1">
        <f>F27+G27+H27+I27</f>
        <v>4395</v>
      </c>
      <c r="F27" s="1">
        <v>4395</v>
      </c>
      <c r="G27" s="1">
        <v>0</v>
      </c>
      <c r="H27" s="1">
        <v>0</v>
      </c>
      <c r="I27" s="1">
        <v>0</v>
      </c>
      <c r="J27" s="1">
        <f>K27+L27+M27+N27</f>
        <v>4395</v>
      </c>
      <c r="K27" s="1">
        <v>4395</v>
      </c>
      <c r="L27" s="1">
        <v>0</v>
      </c>
      <c r="M27" s="1">
        <v>0</v>
      </c>
      <c r="N27" s="1">
        <v>0</v>
      </c>
      <c r="O27" s="1">
        <f>P27+Q27+R27+S27</f>
        <v>4395</v>
      </c>
      <c r="P27" s="1">
        <v>4395</v>
      </c>
      <c r="Q27" s="1">
        <v>0</v>
      </c>
      <c r="R27" s="1">
        <v>0</v>
      </c>
      <c r="S27" s="1">
        <v>0</v>
      </c>
      <c r="T27" s="1">
        <f>U27+V27+W27+X27</f>
        <v>4571</v>
      </c>
      <c r="U27" s="1">
        <v>4571</v>
      </c>
      <c r="V27" s="1">
        <v>0</v>
      </c>
      <c r="W27" s="1">
        <v>0</v>
      </c>
      <c r="X27" s="1">
        <v>0</v>
      </c>
      <c r="Y27" s="1">
        <f>Z27+AA27+AB27+AC27</f>
        <v>4395</v>
      </c>
      <c r="Z27" s="1">
        <v>4395</v>
      </c>
      <c r="AA27" s="1">
        <v>0</v>
      </c>
      <c r="AB27" s="1">
        <v>0</v>
      </c>
      <c r="AC27" s="1">
        <v>0</v>
      </c>
      <c r="AD27" s="2">
        <f>O27+J27+E27+U27+Z27</f>
        <v>22151</v>
      </c>
    </row>
    <row r="28" spans="1:39" ht="38.450000000000003" customHeight="1" x14ac:dyDescent="0.25">
      <c r="A28" s="3" t="s">
        <v>30</v>
      </c>
      <c r="B28" s="15" t="s">
        <v>32</v>
      </c>
      <c r="C28" s="16" t="s">
        <v>13</v>
      </c>
      <c r="D28" s="16" t="s">
        <v>76</v>
      </c>
      <c r="E28" s="1">
        <f>F28+G28+H28+I28</f>
        <v>0</v>
      </c>
      <c r="F28" s="1">
        <v>0</v>
      </c>
      <c r="G28" s="1">
        <v>0</v>
      </c>
      <c r="H28" s="1">
        <v>0</v>
      </c>
      <c r="I28" s="1">
        <v>0</v>
      </c>
      <c r="J28" s="1">
        <f>K28+L28+M28+N28</f>
        <v>598</v>
      </c>
      <c r="K28" s="1">
        <v>598</v>
      </c>
      <c r="L28" s="1">
        <v>0</v>
      </c>
      <c r="M28" s="1">
        <v>0</v>
      </c>
      <c r="N28" s="1">
        <v>0</v>
      </c>
      <c r="O28" s="1">
        <f>P28</f>
        <v>598</v>
      </c>
      <c r="P28" s="1">
        <v>598</v>
      </c>
      <c r="Q28" s="1">
        <v>0</v>
      </c>
      <c r="R28" s="1">
        <v>0</v>
      </c>
      <c r="S28" s="1">
        <v>0</v>
      </c>
      <c r="T28" s="1">
        <f>U28</f>
        <v>622</v>
      </c>
      <c r="U28" s="1">
        <v>622</v>
      </c>
      <c r="V28" s="1">
        <v>0</v>
      </c>
      <c r="W28" s="1">
        <v>0</v>
      </c>
      <c r="X28" s="1">
        <v>0</v>
      </c>
      <c r="Y28" s="1">
        <v>600</v>
      </c>
      <c r="Z28" s="1">
        <v>600</v>
      </c>
      <c r="AA28" s="1">
        <v>0</v>
      </c>
      <c r="AB28" s="1">
        <v>0</v>
      </c>
      <c r="AC28" s="1">
        <v>0</v>
      </c>
      <c r="AD28" s="2">
        <f>O28+T28+Y28+J28</f>
        <v>2418</v>
      </c>
    </row>
    <row r="29" spans="1:39" ht="38.450000000000003" customHeight="1" x14ac:dyDescent="0.25">
      <c r="A29" s="34" t="s">
        <v>31</v>
      </c>
      <c r="B29" s="15" t="s">
        <v>33</v>
      </c>
      <c r="C29" s="36" t="s">
        <v>13</v>
      </c>
      <c r="D29" s="16" t="s">
        <v>66</v>
      </c>
      <c r="E29" s="1">
        <f>F29+G29+H29+I29</f>
        <v>123796</v>
      </c>
      <c r="F29" s="1">
        <f>23973+99823</f>
        <v>123796</v>
      </c>
      <c r="G29" s="1">
        <v>0</v>
      </c>
      <c r="H29" s="1">
        <v>0</v>
      </c>
      <c r="I29" s="1">
        <v>0</v>
      </c>
      <c r="J29" s="1">
        <f>K29+L29+M29+N29</f>
        <v>204363</v>
      </c>
      <c r="K29" s="1">
        <f>226355-21992</f>
        <v>204363</v>
      </c>
      <c r="L29" s="1">
        <v>0</v>
      </c>
      <c r="M29" s="1">
        <v>0</v>
      </c>
      <c r="N29" s="1">
        <v>0</v>
      </c>
      <c r="O29" s="1">
        <f>P29+Q29+R29+S29</f>
        <v>226355</v>
      </c>
      <c r="P29" s="1">
        <v>226355</v>
      </c>
      <c r="Q29" s="1">
        <v>0</v>
      </c>
      <c r="R29" s="1">
        <v>0</v>
      </c>
      <c r="S29" s="1">
        <v>0</v>
      </c>
      <c r="T29" s="1">
        <f>U29+V29+W29+X29</f>
        <v>235409</v>
      </c>
      <c r="U29" s="1">
        <f>26527+26984+181898</f>
        <v>235409</v>
      </c>
      <c r="V29" s="1">
        <v>0</v>
      </c>
      <c r="W29" s="1">
        <v>0</v>
      </c>
      <c r="X29" s="1">
        <v>0</v>
      </c>
      <c r="Y29" s="1">
        <f>Z29+AA29+AB29+AC29</f>
        <v>123990</v>
      </c>
      <c r="Z29" s="1">
        <f>123990</f>
        <v>123990</v>
      </c>
      <c r="AA29" s="1">
        <v>0</v>
      </c>
      <c r="AB29" s="1">
        <v>0</v>
      </c>
      <c r="AC29" s="1">
        <v>0</v>
      </c>
      <c r="AD29" s="2">
        <f>O29+J29+E29+U29+Z29</f>
        <v>913913</v>
      </c>
      <c r="AH29" s="23"/>
    </row>
    <row r="30" spans="1:39" ht="29.25" customHeight="1" x14ac:dyDescent="0.25">
      <c r="A30" s="34"/>
      <c r="B30" s="15" t="s">
        <v>69</v>
      </c>
      <c r="C30" s="36"/>
      <c r="D30" s="16">
        <v>2023</v>
      </c>
      <c r="E30" s="1">
        <f t="shared" ref="E30" si="9">F30+G30+H30+I30</f>
        <v>52168</v>
      </c>
      <c r="F30" s="1">
        <v>52168</v>
      </c>
      <c r="G30" s="1">
        <v>0</v>
      </c>
      <c r="H30" s="1">
        <v>0</v>
      </c>
      <c r="I30" s="1">
        <v>0</v>
      </c>
      <c r="J30" s="1">
        <v>0</v>
      </c>
      <c r="K30" s="1">
        <v>0</v>
      </c>
      <c r="L30" s="1">
        <v>0</v>
      </c>
      <c r="M30" s="1">
        <v>0</v>
      </c>
      <c r="N30" s="1">
        <v>0</v>
      </c>
      <c r="O30" s="1">
        <v>0</v>
      </c>
      <c r="P30" s="1">
        <v>0</v>
      </c>
      <c r="Q30" s="1">
        <v>0</v>
      </c>
      <c r="R30" s="1">
        <v>0</v>
      </c>
      <c r="S30" s="1">
        <v>0</v>
      </c>
      <c r="T30" s="1">
        <v>0</v>
      </c>
      <c r="U30" s="1">
        <v>0</v>
      </c>
      <c r="V30" s="1">
        <v>0</v>
      </c>
      <c r="W30" s="1">
        <v>0</v>
      </c>
      <c r="X30" s="1">
        <v>0</v>
      </c>
      <c r="Y30" s="1">
        <v>0</v>
      </c>
      <c r="Z30" s="1">
        <v>0</v>
      </c>
      <c r="AA30" s="1">
        <v>0</v>
      </c>
      <c r="AB30" s="1">
        <v>0</v>
      </c>
      <c r="AC30" s="1">
        <v>0</v>
      </c>
      <c r="AD30" s="2">
        <f>P30+J30+E30+U30+Z30</f>
        <v>52168</v>
      </c>
      <c r="AM30" s="23"/>
    </row>
    <row r="31" spans="1:39" ht="27.75" customHeight="1" x14ac:dyDescent="0.25">
      <c r="A31" s="40" t="s">
        <v>34</v>
      </c>
      <c r="B31" s="41"/>
      <c r="C31" s="15"/>
      <c r="D31" s="15"/>
      <c r="E31" s="1">
        <f t="shared" ref="E31:AD31" si="10">E29+E28+E27</f>
        <v>128191</v>
      </c>
      <c r="F31" s="1">
        <f>F29+F28+F27</f>
        <v>128191</v>
      </c>
      <c r="G31" s="1">
        <f t="shared" si="10"/>
        <v>0</v>
      </c>
      <c r="H31" s="1">
        <f t="shared" si="10"/>
        <v>0</v>
      </c>
      <c r="I31" s="1">
        <f t="shared" si="10"/>
        <v>0</v>
      </c>
      <c r="J31" s="1">
        <f t="shared" si="10"/>
        <v>209356</v>
      </c>
      <c r="K31" s="1">
        <f>K29+K28+K27</f>
        <v>209356</v>
      </c>
      <c r="L31" s="1">
        <f t="shared" si="10"/>
        <v>0</v>
      </c>
      <c r="M31" s="1">
        <f t="shared" si="10"/>
        <v>0</v>
      </c>
      <c r="N31" s="1">
        <f t="shared" si="10"/>
        <v>0</v>
      </c>
      <c r="O31" s="1">
        <f t="shared" si="10"/>
        <v>231348</v>
      </c>
      <c r="P31" s="1">
        <f t="shared" si="10"/>
        <v>231348</v>
      </c>
      <c r="Q31" s="1">
        <f t="shared" si="10"/>
        <v>0</v>
      </c>
      <c r="R31" s="1">
        <f t="shared" si="10"/>
        <v>0</v>
      </c>
      <c r="S31" s="1">
        <f t="shared" si="10"/>
        <v>0</v>
      </c>
      <c r="T31" s="1">
        <f t="shared" si="10"/>
        <v>240602</v>
      </c>
      <c r="U31" s="1">
        <f t="shared" si="10"/>
        <v>240602</v>
      </c>
      <c r="V31" s="1">
        <f t="shared" si="10"/>
        <v>0</v>
      </c>
      <c r="W31" s="1">
        <f t="shared" si="10"/>
        <v>0</v>
      </c>
      <c r="X31" s="1">
        <f t="shared" si="10"/>
        <v>0</v>
      </c>
      <c r="Y31" s="1">
        <f t="shared" si="10"/>
        <v>128985</v>
      </c>
      <c r="Z31" s="1">
        <f t="shared" si="10"/>
        <v>128985</v>
      </c>
      <c r="AA31" s="1">
        <f t="shared" si="10"/>
        <v>0</v>
      </c>
      <c r="AB31" s="1">
        <f t="shared" si="10"/>
        <v>0</v>
      </c>
      <c r="AC31" s="1">
        <f t="shared" si="10"/>
        <v>0</v>
      </c>
      <c r="AD31" s="2">
        <f t="shared" si="10"/>
        <v>938482</v>
      </c>
    </row>
    <row r="32" spans="1:39" ht="42" customHeight="1" x14ac:dyDescent="0.25">
      <c r="A32" s="37" t="s">
        <v>74</v>
      </c>
      <c r="B32" s="38"/>
      <c r="C32" s="15"/>
      <c r="D32" s="16">
        <v>2023</v>
      </c>
      <c r="E32" s="1">
        <f>F32</f>
        <v>52168</v>
      </c>
      <c r="F32" s="1">
        <f>F30</f>
        <v>52168</v>
      </c>
      <c r="G32" s="1">
        <v>0</v>
      </c>
      <c r="H32" s="1">
        <v>0</v>
      </c>
      <c r="I32" s="1">
        <v>0</v>
      </c>
      <c r="J32" s="1">
        <v>0</v>
      </c>
      <c r="K32" s="1">
        <v>0</v>
      </c>
      <c r="L32" s="1">
        <v>0</v>
      </c>
      <c r="M32" s="1">
        <v>0</v>
      </c>
      <c r="N32" s="1">
        <v>0</v>
      </c>
      <c r="O32" s="1">
        <v>0</v>
      </c>
      <c r="P32" s="1">
        <v>0</v>
      </c>
      <c r="Q32" s="1">
        <v>0</v>
      </c>
      <c r="R32" s="1">
        <v>0</v>
      </c>
      <c r="S32" s="1">
        <v>0</v>
      </c>
      <c r="T32" s="1">
        <v>0</v>
      </c>
      <c r="U32" s="1">
        <v>0</v>
      </c>
      <c r="V32" s="1">
        <v>0</v>
      </c>
      <c r="W32" s="1">
        <v>0</v>
      </c>
      <c r="X32" s="1">
        <v>0</v>
      </c>
      <c r="Y32" s="1">
        <v>0</v>
      </c>
      <c r="Z32" s="1">
        <v>0</v>
      </c>
      <c r="AA32" s="1">
        <v>0</v>
      </c>
      <c r="AB32" s="1">
        <v>0</v>
      </c>
      <c r="AC32" s="1">
        <v>0</v>
      </c>
      <c r="AD32" s="2">
        <f>O32+J32+E32+U32+Z32</f>
        <v>52168</v>
      </c>
    </row>
    <row r="33" spans="1:39" ht="30" customHeight="1" x14ac:dyDescent="0.25">
      <c r="A33" s="44" t="s">
        <v>35</v>
      </c>
      <c r="B33" s="45"/>
      <c r="C33" s="45"/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5"/>
      <c r="S33" s="45"/>
      <c r="T33" s="45"/>
      <c r="U33" s="45"/>
      <c r="V33" s="45"/>
      <c r="W33" s="45"/>
      <c r="X33" s="45"/>
      <c r="Y33" s="45"/>
      <c r="Z33" s="45"/>
      <c r="AA33" s="45"/>
      <c r="AB33" s="45"/>
      <c r="AC33" s="45"/>
      <c r="AD33" s="46"/>
    </row>
    <row r="34" spans="1:39" ht="106.9" customHeight="1" x14ac:dyDescent="0.25">
      <c r="A34" s="55" t="s">
        <v>36</v>
      </c>
      <c r="B34" s="15" t="s">
        <v>37</v>
      </c>
      <c r="C34" s="57" t="s">
        <v>13</v>
      </c>
      <c r="D34" s="16" t="s">
        <v>66</v>
      </c>
      <c r="E34" s="1">
        <f t="shared" ref="E34:E39" si="11">F34+G34+H34+I34</f>
        <v>55168</v>
      </c>
      <c r="F34" s="1">
        <f>4565+50216+536-149</f>
        <v>55168</v>
      </c>
      <c r="G34" s="1">
        <v>0</v>
      </c>
      <c r="H34" s="1">
        <v>0</v>
      </c>
      <c r="I34" s="1">
        <v>0</v>
      </c>
      <c r="J34" s="1">
        <f>K34+L34+M34+N34</f>
        <v>61323</v>
      </c>
      <c r="K34" s="1">
        <f>61323-1089+1089</f>
        <v>61323</v>
      </c>
      <c r="L34" s="1">
        <v>0</v>
      </c>
      <c r="M34" s="1">
        <v>0</v>
      </c>
      <c r="N34" s="1">
        <v>0</v>
      </c>
      <c r="O34" s="1">
        <f>P34+Q34+R34+S34</f>
        <v>61323</v>
      </c>
      <c r="P34" s="1">
        <v>61323</v>
      </c>
      <c r="Q34" s="1">
        <v>0</v>
      </c>
      <c r="R34" s="1">
        <v>0</v>
      </c>
      <c r="S34" s="1">
        <v>0</v>
      </c>
      <c r="T34" s="1">
        <f>U34+V34+W34+X34</f>
        <v>63776</v>
      </c>
      <c r="U34" s="1">
        <f>5712+57494+570</f>
        <v>63776</v>
      </c>
      <c r="V34" s="1">
        <v>0</v>
      </c>
      <c r="W34" s="1">
        <v>0</v>
      </c>
      <c r="X34" s="1">
        <v>0</v>
      </c>
      <c r="Y34" s="1">
        <f>Z34</f>
        <v>57529</v>
      </c>
      <c r="Z34" s="1">
        <v>57529</v>
      </c>
      <c r="AA34" s="1">
        <v>0</v>
      </c>
      <c r="AB34" s="1">
        <v>0</v>
      </c>
      <c r="AC34" s="1">
        <v>0</v>
      </c>
      <c r="AD34" s="2">
        <f>P34+J34+E34+U34+Z34</f>
        <v>299119</v>
      </c>
      <c r="AF34" s="8">
        <v>33810</v>
      </c>
      <c r="AM34" s="23"/>
    </row>
    <row r="35" spans="1:39" ht="29.25" customHeight="1" x14ac:dyDescent="0.25">
      <c r="A35" s="56"/>
      <c r="B35" s="15" t="s">
        <v>69</v>
      </c>
      <c r="C35" s="58"/>
      <c r="D35" s="16">
        <v>2023</v>
      </c>
      <c r="E35" s="1">
        <f t="shared" si="11"/>
        <v>3050</v>
      </c>
      <c r="F35" s="1">
        <v>3050</v>
      </c>
      <c r="G35" s="1">
        <v>0</v>
      </c>
      <c r="H35" s="1">
        <v>0</v>
      </c>
      <c r="I35" s="1">
        <v>0</v>
      </c>
      <c r="J35" s="1">
        <v>0</v>
      </c>
      <c r="K35" s="1">
        <v>0</v>
      </c>
      <c r="L35" s="1">
        <v>0</v>
      </c>
      <c r="M35" s="1">
        <v>0</v>
      </c>
      <c r="N35" s="1">
        <v>0</v>
      </c>
      <c r="O35" s="1">
        <v>0</v>
      </c>
      <c r="P35" s="1">
        <v>0</v>
      </c>
      <c r="Q35" s="1">
        <v>0</v>
      </c>
      <c r="R35" s="1">
        <v>0</v>
      </c>
      <c r="S35" s="1">
        <v>0</v>
      </c>
      <c r="T35" s="1">
        <v>0</v>
      </c>
      <c r="U35" s="1">
        <v>0</v>
      </c>
      <c r="V35" s="1">
        <v>0</v>
      </c>
      <c r="W35" s="1">
        <v>0</v>
      </c>
      <c r="X35" s="1">
        <v>0</v>
      </c>
      <c r="Y35" s="1">
        <v>0</v>
      </c>
      <c r="Z35" s="1">
        <v>0</v>
      </c>
      <c r="AA35" s="1">
        <v>0</v>
      </c>
      <c r="AB35" s="1">
        <v>0</v>
      </c>
      <c r="AC35" s="1">
        <v>0</v>
      </c>
      <c r="AD35" s="2">
        <f>P35+J35+E35+U35+Z35</f>
        <v>3050</v>
      </c>
      <c r="AM35" s="23"/>
    </row>
    <row r="36" spans="1:39" ht="89.25" customHeight="1" x14ac:dyDescent="0.25">
      <c r="A36" s="3" t="s">
        <v>38</v>
      </c>
      <c r="B36" s="15" t="s">
        <v>39</v>
      </c>
      <c r="C36" s="16" t="s">
        <v>13</v>
      </c>
      <c r="D36" s="16" t="s">
        <v>66</v>
      </c>
      <c r="E36" s="1">
        <f t="shared" si="11"/>
        <v>229576</v>
      </c>
      <c r="F36" s="1">
        <f>F37+F38</f>
        <v>229576</v>
      </c>
      <c r="G36" s="1">
        <v>0</v>
      </c>
      <c r="H36" s="1">
        <v>0</v>
      </c>
      <c r="I36" s="1">
        <v>0</v>
      </c>
      <c r="J36" s="1">
        <f>K36+L36+M36+N36</f>
        <v>239778</v>
      </c>
      <c r="K36" s="1">
        <f>K37+K38</f>
        <v>239778</v>
      </c>
      <c r="L36" s="1">
        <v>0</v>
      </c>
      <c r="M36" s="1">
        <v>0</v>
      </c>
      <c r="N36" s="1">
        <v>0</v>
      </c>
      <c r="O36" s="1">
        <f>P36+Q36+R36+S36</f>
        <v>238689</v>
      </c>
      <c r="P36" s="1">
        <f>P37+P38</f>
        <v>238689</v>
      </c>
      <c r="Q36" s="1">
        <v>0</v>
      </c>
      <c r="R36" s="1">
        <v>0</v>
      </c>
      <c r="S36" s="1">
        <v>0</v>
      </c>
      <c r="T36" s="1">
        <f>U36+V36+W36+X36</f>
        <v>248236</v>
      </c>
      <c r="U36" s="1">
        <f>U37+U38</f>
        <v>248236</v>
      </c>
      <c r="V36" s="1">
        <v>0</v>
      </c>
      <c r="W36" s="1">
        <v>0</v>
      </c>
      <c r="X36" s="1">
        <v>0</v>
      </c>
      <c r="Y36" s="1">
        <f>Z36+AA36+AB36+AC36</f>
        <v>265441</v>
      </c>
      <c r="Z36" s="1">
        <f>Z37+Z38</f>
        <v>265441</v>
      </c>
      <c r="AA36" s="1">
        <v>0</v>
      </c>
      <c r="AB36" s="1">
        <v>0</v>
      </c>
      <c r="AC36" s="1">
        <v>0</v>
      </c>
      <c r="AD36" s="2">
        <f>O36+J36+E36+U36+Z36</f>
        <v>1221720</v>
      </c>
      <c r="AF36" s="8">
        <v>199501</v>
      </c>
    </row>
    <row r="37" spans="1:39" ht="76.150000000000006" customHeight="1" x14ac:dyDescent="0.25">
      <c r="A37" s="3" t="s">
        <v>40</v>
      </c>
      <c r="B37" s="15" t="s">
        <v>41</v>
      </c>
      <c r="C37" s="16" t="s">
        <v>13</v>
      </c>
      <c r="D37" s="16" t="s">
        <v>66</v>
      </c>
      <c r="E37" s="1">
        <f t="shared" si="11"/>
        <v>81429</v>
      </c>
      <c r="F37" s="1">
        <f>81428+220-219</f>
        <v>81429</v>
      </c>
      <c r="G37" s="1">
        <v>0</v>
      </c>
      <c r="H37" s="1">
        <v>0</v>
      </c>
      <c r="I37" s="1">
        <v>0</v>
      </c>
      <c r="J37" s="1">
        <f>K37+L37+M37+N37</f>
        <v>84683</v>
      </c>
      <c r="K37" s="1">
        <v>84683</v>
      </c>
      <c r="L37" s="1">
        <v>0</v>
      </c>
      <c r="M37" s="1">
        <v>0</v>
      </c>
      <c r="N37" s="1">
        <v>0</v>
      </c>
      <c r="O37" s="1">
        <f>P37+Q37+R37+S37</f>
        <v>84683</v>
      </c>
      <c r="P37" s="1">
        <f>83533+1150</f>
        <v>84683</v>
      </c>
      <c r="Q37" s="1">
        <v>0</v>
      </c>
      <c r="R37" s="1">
        <v>0</v>
      </c>
      <c r="S37" s="1">
        <v>0</v>
      </c>
      <c r="T37" s="1">
        <f>U37+V37+W37+X37</f>
        <v>88070</v>
      </c>
      <c r="U37" s="1">
        <f>86874+1196</f>
        <v>88070</v>
      </c>
      <c r="V37" s="1">
        <v>0</v>
      </c>
      <c r="W37" s="1">
        <v>0</v>
      </c>
      <c r="X37" s="1">
        <v>0</v>
      </c>
      <c r="Y37" s="1">
        <f>Z37+AA37+AB37+AC37</f>
        <v>90427</v>
      </c>
      <c r="Z37" s="1">
        <v>90427</v>
      </c>
      <c r="AA37" s="1">
        <v>0</v>
      </c>
      <c r="AB37" s="1">
        <v>0</v>
      </c>
      <c r="AC37" s="1">
        <v>0</v>
      </c>
      <c r="AD37" s="2">
        <f>O37+J37+E37+U37+Z37</f>
        <v>429292</v>
      </c>
    </row>
    <row r="38" spans="1:39" ht="88.5" customHeight="1" x14ac:dyDescent="0.25">
      <c r="A38" s="3" t="s">
        <v>42</v>
      </c>
      <c r="B38" s="15" t="s">
        <v>43</v>
      </c>
      <c r="C38" s="16" t="s">
        <v>13</v>
      </c>
      <c r="D38" s="16" t="s">
        <v>66</v>
      </c>
      <c r="E38" s="1">
        <f t="shared" si="11"/>
        <v>148147</v>
      </c>
      <c r="F38" s="1">
        <f>149929-1782</f>
        <v>148147</v>
      </c>
      <c r="G38" s="1">
        <v>0</v>
      </c>
      <c r="H38" s="1">
        <v>0</v>
      </c>
      <c r="I38" s="1">
        <v>0</v>
      </c>
      <c r="J38" s="1">
        <f>K38+L38+M38+N38</f>
        <v>155095</v>
      </c>
      <c r="K38" s="1">
        <f>154006+1089</f>
        <v>155095</v>
      </c>
      <c r="L38" s="1">
        <v>0</v>
      </c>
      <c r="M38" s="1">
        <v>0</v>
      </c>
      <c r="N38" s="1">
        <v>0</v>
      </c>
      <c r="O38" s="1">
        <f>P38+Q38+R38+S38</f>
        <v>154006</v>
      </c>
      <c r="P38" s="1">
        <v>154006</v>
      </c>
      <c r="Q38" s="1">
        <v>0</v>
      </c>
      <c r="R38" s="1">
        <v>0</v>
      </c>
      <c r="S38" s="1">
        <v>0</v>
      </c>
      <c r="T38" s="1">
        <f>U38+V38+W38+X38</f>
        <v>160166</v>
      </c>
      <c r="U38" s="1">
        <v>160166</v>
      </c>
      <c r="V38" s="1">
        <v>0</v>
      </c>
      <c r="W38" s="1">
        <v>0</v>
      </c>
      <c r="X38" s="1">
        <v>0</v>
      </c>
      <c r="Y38" s="1">
        <f>Z38+AA38+AB38+AC38</f>
        <v>175014</v>
      </c>
      <c r="Z38" s="1">
        <v>175014</v>
      </c>
      <c r="AA38" s="1">
        <v>0</v>
      </c>
      <c r="AB38" s="1">
        <v>0</v>
      </c>
      <c r="AC38" s="1">
        <v>0</v>
      </c>
      <c r="AD38" s="2">
        <f>O38+J38+E38+U38+Z38</f>
        <v>792428</v>
      </c>
      <c r="AH38" s="23"/>
      <c r="AI38" s="23"/>
      <c r="AM38" s="23"/>
    </row>
    <row r="39" spans="1:39" ht="102.6" customHeight="1" x14ac:dyDescent="0.25">
      <c r="A39" s="3" t="s">
        <v>44</v>
      </c>
      <c r="B39" s="15" t="s">
        <v>45</v>
      </c>
      <c r="C39" s="16" t="s">
        <v>13</v>
      </c>
      <c r="D39" s="16" t="s">
        <v>66</v>
      </c>
      <c r="E39" s="1">
        <f t="shared" si="11"/>
        <v>36523</v>
      </c>
      <c r="F39" s="1">
        <v>36523</v>
      </c>
      <c r="G39" s="1">
        <v>0</v>
      </c>
      <c r="H39" s="1">
        <v>0</v>
      </c>
      <c r="I39" s="1">
        <v>0</v>
      </c>
      <c r="J39" s="1">
        <f>K39+L39+M39+N39</f>
        <v>38519</v>
      </c>
      <c r="K39" s="1">
        <v>38519</v>
      </c>
      <c r="L39" s="1">
        <v>0</v>
      </c>
      <c r="M39" s="1">
        <v>0</v>
      </c>
      <c r="N39" s="1">
        <v>0</v>
      </c>
      <c r="O39" s="1">
        <f>P39+Q39+R39+S39</f>
        <v>38519</v>
      </c>
      <c r="P39" s="1">
        <v>38519</v>
      </c>
      <c r="Q39" s="1">
        <v>0</v>
      </c>
      <c r="R39" s="1">
        <v>0</v>
      </c>
      <c r="S39" s="1">
        <v>0</v>
      </c>
      <c r="T39" s="1">
        <f>U39+V39+W39+X39</f>
        <v>40060</v>
      </c>
      <c r="U39" s="1">
        <v>40060</v>
      </c>
      <c r="V39" s="1">
        <v>0</v>
      </c>
      <c r="W39" s="1">
        <v>0</v>
      </c>
      <c r="X39" s="1">
        <v>0</v>
      </c>
      <c r="Y39" s="1">
        <f>Z39+AA39+AB39+AC39</f>
        <v>41858</v>
      </c>
      <c r="Z39" s="1">
        <v>41858</v>
      </c>
      <c r="AA39" s="1">
        <v>0</v>
      </c>
      <c r="AB39" s="1">
        <v>0</v>
      </c>
      <c r="AC39" s="1">
        <v>0</v>
      </c>
      <c r="AD39" s="2">
        <f>O39+J39+E39+U39+Z39</f>
        <v>195479</v>
      </c>
      <c r="AF39" s="8">
        <v>13646</v>
      </c>
    </row>
    <row r="40" spans="1:39" ht="24.75" customHeight="1" x14ac:dyDescent="0.25">
      <c r="A40" s="40" t="s">
        <v>46</v>
      </c>
      <c r="B40" s="41"/>
      <c r="C40" s="15"/>
      <c r="D40" s="15"/>
      <c r="E40" s="1">
        <f t="shared" ref="E40:AC40" si="12">E39+E36+E34</f>
        <v>321267</v>
      </c>
      <c r="F40" s="1">
        <f>F39+F36+F34</f>
        <v>321267</v>
      </c>
      <c r="G40" s="1">
        <f t="shared" si="12"/>
        <v>0</v>
      </c>
      <c r="H40" s="1">
        <f t="shared" si="12"/>
        <v>0</v>
      </c>
      <c r="I40" s="1">
        <f t="shared" si="12"/>
        <v>0</v>
      </c>
      <c r="J40" s="1">
        <f>J39+J36+J34</f>
        <v>339620</v>
      </c>
      <c r="K40" s="1">
        <f>K39+K36+K34</f>
        <v>339620</v>
      </c>
      <c r="L40" s="1">
        <f t="shared" si="12"/>
        <v>0</v>
      </c>
      <c r="M40" s="1">
        <f t="shared" si="12"/>
        <v>0</v>
      </c>
      <c r="N40" s="1">
        <f t="shared" si="12"/>
        <v>0</v>
      </c>
      <c r="O40" s="1">
        <f t="shared" si="12"/>
        <v>338531</v>
      </c>
      <c r="P40" s="1">
        <f>P39+P36+P34</f>
        <v>338531</v>
      </c>
      <c r="Q40" s="1">
        <f t="shared" si="12"/>
        <v>0</v>
      </c>
      <c r="R40" s="1">
        <f t="shared" si="12"/>
        <v>0</v>
      </c>
      <c r="S40" s="1">
        <f t="shared" si="12"/>
        <v>0</v>
      </c>
      <c r="T40" s="1">
        <f t="shared" si="12"/>
        <v>352072</v>
      </c>
      <c r="U40" s="1">
        <f>U39+U36+U34</f>
        <v>352072</v>
      </c>
      <c r="V40" s="1">
        <f t="shared" si="12"/>
        <v>0</v>
      </c>
      <c r="W40" s="1">
        <f t="shared" si="12"/>
        <v>0</v>
      </c>
      <c r="X40" s="1">
        <f t="shared" si="12"/>
        <v>0</v>
      </c>
      <c r="Y40" s="1">
        <f t="shared" si="12"/>
        <v>364828</v>
      </c>
      <c r="Z40" s="1">
        <f>Z39+Z36+Z34</f>
        <v>364828</v>
      </c>
      <c r="AA40" s="1">
        <f t="shared" si="12"/>
        <v>0</v>
      </c>
      <c r="AB40" s="1">
        <f t="shared" si="12"/>
        <v>0</v>
      </c>
      <c r="AC40" s="1">
        <f t="shared" si="12"/>
        <v>0</v>
      </c>
      <c r="AD40" s="2">
        <f>AD39+AD36+AD34</f>
        <v>1716318</v>
      </c>
    </row>
    <row r="41" spans="1:39" ht="42" customHeight="1" x14ac:dyDescent="0.25">
      <c r="A41" s="37" t="s">
        <v>73</v>
      </c>
      <c r="B41" s="38"/>
      <c r="C41" s="15"/>
      <c r="D41" s="16">
        <v>2023</v>
      </c>
      <c r="E41" s="1">
        <f>F41</f>
        <v>3050</v>
      </c>
      <c r="F41" s="1">
        <v>3050</v>
      </c>
      <c r="G41" s="1">
        <v>0</v>
      </c>
      <c r="H41" s="1">
        <v>0</v>
      </c>
      <c r="I41" s="1">
        <v>0</v>
      </c>
      <c r="J41" s="1">
        <v>0</v>
      </c>
      <c r="K41" s="1">
        <v>0</v>
      </c>
      <c r="L41" s="1">
        <v>0</v>
      </c>
      <c r="M41" s="1">
        <v>0</v>
      </c>
      <c r="N41" s="1">
        <v>0</v>
      </c>
      <c r="O41" s="1">
        <v>0</v>
      </c>
      <c r="P41" s="1">
        <v>0</v>
      </c>
      <c r="Q41" s="1">
        <v>0</v>
      </c>
      <c r="R41" s="1">
        <v>0</v>
      </c>
      <c r="S41" s="1">
        <v>0</v>
      </c>
      <c r="T41" s="1">
        <v>0</v>
      </c>
      <c r="U41" s="1">
        <v>0</v>
      </c>
      <c r="V41" s="1">
        <v>0</v>
      </c>
      <c r="W41" s="1">
        <v>0</v>
      </c>
      <c r="X41" s="1">
        <v>0</v>
      </c>
      <c r="Y41" s="1">
        <v>0</v>
      </c>
      <c r="Z41" s="1">
        <v>0</v>
      </c>
      <c r="AA41" s="1">
        <v>0</v>
      </c>
      <c r="AB41" s="1">
        <v>0</v>
      </c>
      <c r="AC41" s="1">
        <v>0</v>
      </c>
      <c r="AD41" s="2">
        <f>O41+J41+E41+U41+Z41</f>
        <v>3050</v>
      </c>
    </row>
    <row r="42" spans="1:39" ht="36" customHeight="1" x14ac:dyDescent="0.25">
      <c r="A42" s="37" t="s">
        <v>72</v>
      </c>
      <c r="B42" s="38"/>
      <c r="C42" s="15"/>
      <c r="D42" s="15"/>
      <c r="E42" s="1">
        <f t="shared" ref="E42:AC42" si="13">E40+E31+E25+E21</f>
        <v>471716</v>
      </c>
      <c r="F42" s="1">
        <f t="shared" si="13"/>
        <v>471716</v>
      </c>
      <c r="G42" s="1">
        <f t="shared" si="13"/>
        <v>0</v>
      </c>
      <c r="H42" s="1">
        <f t="shared" si="13"/>
        <v>0</v>
      </c>
      <c r="I42" s="1">
        <f t="shared" si="13"/>
        <v>0</v>
      </c>
      <c r="J42" s="1">
        <f t="shared" si="13"/>
        <v>570679</v>
      </c>
      <c r="K42" s="1">
        <f>K40+K31+K25+K21</f>
        <v>570679</v>
      </c>
      <c r="L42" s="1">
        <f t="shared" si="13"/>
        <v>0</v>
      </c>
      <c r="M42" s="1">
        <f t="shared" si="13"/>
        <v>0</v>
      </c>
      <c r="N42" s="1">
        <f t="shared" si="13"/>
        <v>0</v>
      </c>
      <c r="O42" s="1">
        <f t="shared" si="13"/>
        <v>591098</v>
      </c>
      <c r="P42" s="1">
        <f>P40+P31+P25+P21</f>
        <v>591098</v>
      </c>
      <c r="Q42" s="1">
        <f t="shared" si="13"/>
        <v>0</v>
      </c>
      <c r="R42" s="1">
        <f t="shared" si="13"/>
        <v>0</v>
      </c>
      <c r="S42" s="1">
        <f t="shared" si="13"/>
        <v>0</v>
      </c>
      <c r="T42" s="1">
        <f>T40+T31+T25+T21</f>
        <v>613904</v>
      </c>
      <c r="U42" s="1">
        <f>U40+U31+U25+U21</f>
        <v>613904</v>
      </c>
      <c r="V42" s="1">
        <f t="shared" si="13"/>
        <v>0</v>
      </c>
      <c r="W42" s="1">
        <f t="shared" si="13"/>
        <v>0</v>
      </c>
      <c r="X42" s="1">
        <f t="shared" si="13"/>
        <v>0</v>
      </c>
      <c r="Y42" s="1">
        <f>Y40+Y31+Y25+Y21</f>
        <v>512978</v>
      </c>
      <c r="Z42" s="1">
        <f>Z40+Z31+Z25+Z21</f>
        <v>512978</v>
      </c>
      <c r="AA42" s="1">
        <f t="shared" si="13"/>
        <v>0</v>
      </c>
      <c r="AB42" s="1">
        <f t="shared" si="13"/>
        <v>0</v>
      </c>
      <c r="AC42" s="1">
        <f t="shared" si="13"/>
        <v>0</v>
      </c>
      <c r="AD42" s="2">
        <f>AD40+AD31+AD25+AD21</f>
        <v>2760375</v>
      </c>
      <c r="AH42" s="24">
        <f>F42+K42+P42+U42+Z42</f>
        <v>2760375</v>
      </c>
      <c r="AI42" s="25" t="s">
        <v>57</v>
      </c>
    </row>
    <row r="43" spans="1:39" s="13" customFormat="1" ht="36.75" customHeight="1" x14ac:dyDescent="0.25">
      <c r="A43" s="45" t="s">
        <v>70</v>
      </c>
      <c r="B43" s="45"/>
      <c r="C43" s="29"/>
      <c r="D43" s="29"/>
      <c r="E43" s="30">
        <f>E41+E32</f>
        <v>55218</v>
      </c>
      <c r="F43" s="30">
        <f>F41+F32</f>
        <v>55218</v>
      </c>
      <c r="G43" s="29">
        <v>0</v>
      </c>
      <c r="H43" s="29">
        <v>0</v>
      </c>
      <c r="I43" s="29">
        <v>0</v>
      </c>
      <c r="J43" s="29">
        <v>0</v>
      </c>
      <c r="K43" s="29">
        <v>0</v>
      </c>
      <c r="L43" s="29">
        <v>0</v>
      </c>
      <c r="M43" s="29">
        <v>0</v>
      </c>
      <c r="N43" s="29">
        <v>0</v>
      </c>
      <c r="O43" s="29">
        <v>0</v>
      </c>
      <c r="P43" s="29">
        <v>0</v>
      </c>
      <c r="Q43" s="29">
        <v>0</v>
      </c>
      <c r="R43" s="29">
        <v>0</v>
      </c>
      <c r="S43" s="29">
        <v>0</v>
      </c>
      <c r="T43" s="29">
        <v>0</v>
      </c>
      <c r="U43" s="29">
        <v>0</v>
      </c>
      <c r="V43" s="29">
        <v>0</v>
      </c>
      <c r="W43" s="29">
        <v>0</v>
      </c>
      <c r="X43" s="29">
        <v>0</v>
      </c>
      <c r="Y43" s="29">
        <v>0</v>
      </c>
      <c r="Z43" s="29">
        <v>0</v>
      </c>
      <c r="AA43" s="29">
        <v>0</v>
      </c>
      <c r="AB43" s="29">
        <v>0</v>
      </c>
      <c r="AC43" s="29">
        <v>0</v>
      </c>
      <c r="AD43" s="30">
        <f>AD41+AD32</f>
        <v>55218</v>
      </c>
    </row>
    <row r="44" spans="1:39" s="13" customFormat="1" ht="37.5" customHeight="1" x14ac:dyDescent="0.25">
      <c r="A44" s="45" t="s">
        <v>71</v>
      </c>
      <c r="B44" s="45"/>
      <c r="C44" s="29"/>
      <c r="D44" s="29"/>
      <c r="E44" s="30">
        <f>E43+E42</f>
        <v>526934</v>
      </c>
      <c r="F44" s="30">
        <f>F43+F42</f>
        <v>526934</v>
      </c>
      <c r="G44" s="29">
        <v>0</v>
      </c>
      <c r="H44" s="29">
        <v>0</v>
      </c>
      <c r="I44" s="29">
        <v>0</v>
      </c>
      <c r="J44" s="30">
        <f>J43+J42</f>
        <v>570679</v>
      </c>
      <c r="K44" s="30">
        <f>K42+K43</f>
        <v>570679</v>
      </c>
      <c r="L44" s="29">
        <v>0</v>
      </c>
      <c r="M44" s="29">
        <v>0</v>
      </c>
      <c r="N44" s="29">
        <v>0</v>
      </c>
      <c r="O44" s="30">
        <f>O43+O42</f>
        <v>591098</v>
      </c>
      <c r="P44" s="30">
        <f>P42+P43</f>
        <v>591098</v>
      </c>
      <c r="Q44" s="30">
        <v>0</v>
      </c>
      <c r="R44" s="30">
        <v>0</v>
      </c>
      <c r="S44" s="30">
        <v>0</v>
      </c>
      <c r="T44" s="30">
        <f>T43+T42</f>
        <v>613904</v>
      </c>
      <c r="U44" s="30">
        <f>U42+U43</f>
        <v>613904</v>
      </c>
      <c r="V44" s="30">
        <v>0</v>
      </c>
      <c r="W44" s="30">
        <v>0</v>
      </c>
      <c r="X44" s="30">
        <v>0</v>
      </c>
      <c r="Y44" s="30">
        <f>Y43+Y42</f>
        <v>512978</v>
      </c>
      <c r="Z44" s="30">
        <f>Z42+Z43</f>
        <v>512978</v>
      </c>
      <c r="AA44" s="29">
        <v>0</v>
      </c>
      <c r="AB44" s="29">
        <v>0</v>
      </c>
      <c r="AC44" s="29">
        <v>0</v>
      </c>
      <c r="AD44" s="30">
        <f>AD42+AD43</f>
        <v>2815593</v>
      </c>
    </row>
    <row r="45" spans="1:39" ht="15.75" thickBot="1" x14ac:dyDescent="0.3">
      <c r="K45" s="26"/>
      <c r="L45" s="26"/>
      <c r="M45" s="26"/>
      <c r="N45" s="26"/>
      <c r="O45" s="26"/>
      <c r="P45" s="26"/>
      <c r="Q45" s="26"/>
      <c r="R45" s="26"/>
    </row>
    <row r="46" spans="1:39" x14ac:dyDescent="0.25"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27"/>
      <c r="AF46" s="27"/>
      <c r="AG46" s="5"/>
    </row>
    <row r="47" spans="1:39" x14ac:dyDescent="0.25">
      <c r="J47" s="23"/>
      <c r="T47" s="5"/>
      <c r="U47" s="5"/>
      <c r="V47" s="5"/>
      <c r="W47" s="5"/>
      <c r="X47" s="5"/>
      <c r="Y47" s="5"/>
      <c r="Z47" s="5"/>
      <c r="AA47" s="5"/>
      <c r="AB47" s="5"/>
      <c r="AC47" s="5"/>
      <c r="AD47" s="28">
        <f>Y42+T42+O42+J42+E42</f>
        <v>2760375</v>
      </c>
      <c r="AE47" s="27"/>
      <c r="AF47" s="27"/>
      <c r="AG47" s="5"/>
    </row>
    <row r="48" spans="1:39" ht="24" customHeight="1" x14ac:dyDescent="0.25">
      <c r="G48" s="23"/>
      <c r="J48" s="8"/>
      <c r="K48" s="8"/>
      <c r="L48" s="8"/>
      <c r="M48" s="8"/>
      <c r="N48" s="8"/>
      <c r="O48" s="8"/>
      <c r="P48" s="8"/>
      <c r="Q48" s="8"/>
      <c r="R48" s="19"/>
      <c r="AC48" s="8"/>
    </row>
    <row r="49" spans="8:29" x14ac:dyDescent="0.25">
      <c r="T49" s="23"/>
      <c r="AA49" s="23"/>
      <c r="AC49" s="8"/>
    </row>
    <row r="50" spans="8:29" x14ac:dyDescent="0.25">
      <c r="H50" s="23"/>
      <c r="K50" s="23"/>
      <c r="P50" s="23"/>
      <c r="Q50" s="23"/>
      <c r="R50" s="23"/>
      <c r="T50" s="23"/>
      <c r="V50" s="23"/>
    </row>
    <row r="51" spans="8:29" x14ac:dyDescent="0.25">
      <c r="O51" s="23"/>
    </row>
    <row r="52" spans="8:29" x14ac:dyDescent="0.25">
      <c r="Q52" s="23"/>
    </row>
  </sheetData>
  <mergeCells count="31">
    <mergeCell ref="A34:A35"/>
    <mergeCell ref="C34:C35"/>
    <mergeCell ref="A43:B43"/>
    <mergeCell ref="A44:B44"/>
    <mergeCell ref="A41:B41"/>
    <mergeCell ref="X2:AD2"/>
    <mergeCell ref="A5:A7"/>
    <mergeCell ref="A21:B21"/>
    <mergeCell ref="AD6:AD7"/>
    <mergeCell ref="Y6:AC6"/>
    <mergeCell ref="M2:S2"/>
    <mergeCell ref="B5:B7"/>
    <mergeCell ref="C5:C7"/>
    <mergeCell ref="O6:S6"/>
    <mergeCell ref="T6:X6"/>
    <mergeCell ref="A32:B32"/>
    <mergeCell ref="X1:AD1"/>
    <mergeCell ref="A42:B42"/>
    <mergeCell ref="A31:B31"/>
    <mergeCell ref="A40:B40"/>
    <mergeCell ref="D5:D7"/>
    <mergeCell ref="J6:N6"/>
    <mergeCell ref="A33:AD33"/>
    <mergeCell ref="E6:I6"/>
    <mergeCell ref="E5:AD5"/>
    <mergeCell ref="A9:AD9"/>
    <mergeCell ref="A10:AD10"/>
    <mergeCell ref="B3:AD3"/>
    <mergeCell ref="A22:AD22"/>
    <mergeCell ref="A26:AD26"/>
    <mergeCell ref="A25:B25"/>
  </mergeCells>
  <printOptions horizontalCentered="1" verticalCentered="1"/>
  <pageMargins left="0.15748031496062992" right="0" top="0.51181102362204722" bottom="0.23622047244094491" header="0.31496062992125984" footer="0.31496062992125984"/>
  <pageSetup paperSize="9" scale="45" firstPageNumber="3" orientation="landscape" useFirstPageNumber="1" r:id="rId1"/>
  <headerFooter>
    <oddHeader>&amp;C&amp;P</oddHeader>
    <firstHeader xml:space="preserve">&amp;C&amp;N&amp;R&amp;"Times New Roman,обычный"&amp;10Приложение № 1
</firstHeader>
  </headerFooter>
  <rowBreaks count="1" manualBreakCount="1">
    <brk id="25" max="3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1</vt:lpstr>
      <vt:lpstr>'Приложение 1'!Заголовки_для_печати</vt:lpstr>
      <vt:lpstr>'Приложение 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2024-11-01T11:12:31Z</cp:lastPrinted>
  <dcterms:created xsi:type="dcterms:W3CDTF">2016-10-07T06:30:37Z</dcterms:created>
  <dcterms:modified xsi:type="dcterms:W3CDTF">2024-11-01T11:43:51Z</dcterms:modified>
</cp:coreProperties>
</file>