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476" windowHeight="1596" activeTab="0"/>
  </bookViews>
  <sheets>
    <sheet name="Прил.1 (мероприятия) " sheetId="1" r:id="rId1"/>
  </sheets>
  <externalReferences>
    <externalReference r:id="rId4"/>
  </externalReferences>
  <definedNames>
    <definedName name="_xlnm._FilterDatabase" localSheetId="0" hidden="1">'Прил.1 (мероприятия) '!$A$10:$AO$48</definedName>
    <definedName name="_xlnm.Print_Titles" localSheetId="0">'Прил.1 (мероприятия) '!$A:$D,'Прил.1 (мероприятия) '!$7:$10</definedName>
    <definedName name="_xlnm.Print_Area" localSheetId="0">'Прил.1 (мероприятия) '!$A$1:$AN$51</definedName>
  </definedNames>
  <calcPr fullCalcOnLoad="1"/>
</workbook>
</file>

<file path=xl/sharedStrings.xml><?xml version="1.0" encoding="utf-8"?>
<sst xmlns="http://schemas.openxmlformats.org/spreadsheetml/2006/main" count="372" uniqueCount="119">
  <si>
    <t>Местный бюджет</t>
  </si>
  <si>
    <t>Сроки реализации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</si>
  <si>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</si>
  <si>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</si>
  <si>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</si>
  <si>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</si>
  <si>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</si>
  <si>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</si>
  <si>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</si>
  <si>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</si>
  <si>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Изготовление листовок на противопожарную тему</t>
  </si>
  <si>
    <t>Итого по задаче 1:</t>
  </si>
  <si>
    <t>2.1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</si>
  <si>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</si>
  <si>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</si>
  <si>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</si>
  <si>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</si>
  <si>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</si>
  <si>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</si>
  <si>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</si>
  <si>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</si>
  <si>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</si>
  <si>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</si>
  <si>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</si>
  <si>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</si>
  <si>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</si>
  <si>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</si>
  <si>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</si>
  <si>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</si>
  <si>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</si>
  <si>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>Приложение № 1</t>
  </si>
  <si>
    <t>3.3</t>
  </si>
  <si>
    <t>3.4</t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</si>
  <si>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</si>
  <si>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</si>
  <si>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</si>
  <si>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</si>
  <si>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1.6</t>
  </si>
  <si>
    <t>Санитарное содержание городских лесов</t>
  </si>
  <si>
    <t>Итого по задаче 5: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</si>
  <si>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</si>
  <si>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</si>
  <si>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</si>
  <si>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в рамках финансирования основной деятельности учреждения</t>
  </si>
  <si>
    <t>1.7</t>
  </si>
  <si>
    <t>Устройство, прочистка и обновление противопожарных минерализованных полос</t>
  </si>
  <si>
    <r>
      <t>Развешивание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искусственных гнездовий</t>
    </r>
  </si>
  <si>
    <t>План на 2024 год</t>
  </si>
  <si>
    <t>План на 2025 год</t>
  </si>
  <si>
    <t>План на 2026 год</t>
  </si>
  <si>
    <t>План на 2027 год</t>
  </si>
  <si>
    <t>План на 2028 год</t>
  </si>
  <si>
    <t>План на 2029 год</t>
  </si>
  <si>
    <t>План на 2030 год</t>
  </si>
  <si>
    <t>3.5</t>
  </si>
  <si>
    <t>Устройство и обновление противопожарных разрывов</t>
  </si>
  <si>
    <t>Установка и (или) ремонт шлагбаумов, аншлагов, запрещающих знаков и квартальных столбов</t>
  </si>
  <si>
    <r>
      <t>Задача 1: Организация и осуществление первичных мер пожарной безопасности в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</si>
  <si>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</si>
  <si>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Задача 3: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</si>
  <si>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t>к муниципальной программе "Охрана, защита и воспроизводство лесов,                                                                                                                                                                                                                                                                                                                                                                 расположенных в границах городского округа Тольятти, на 2024-2030 годы"</t>
  </si>
  <si>
    <t>Содействие естественному возобновлению леса</t>
  </si>
  <si>
    <t>2024-2030</t>
  </si>
  <si>
    <t xml:space="preserve">МБУ "Зеленстрой" (ДГХ)              </t>
  </si>
  <si>
    <t xml:space="preserve">МБУ "Зеленстрой" (ДГХ)             </t>
  </si>
  <si>
    <t xml:space="preserve">МБУ "Зеленстрой" (ДГХ)          </t>
  </si>
  <si>
    <t>2.2</t>
  </si>
  <si>
    <t>2.7.</t>
  </si>
  <si>
    <t>Уборка аварийных деревьев</t>
  </si>
  <si>
    <t>2.7</t>
  </si>
  <si>
    <t xml:space="preserve"> -</t>
  </si>
  <si>
    <t xml:space="preserve">Перечень мероприятий муниципальной программы                                                                                                           "Охрана, защита и воспроизводство лесов, расположенных в границах городского округа Тольятти,                                                                               на 2024-2030 годы" </t>
  </si>
  <si>
    <t>Итого</t>
  </si>
  <si>
    <t>к постановлению администрации городского округа Тольятти                                 от _______________ № ______________</t>
  </si>
  <si>
    <t>МБУ Зеленстрой</t>
  </si>
  <si>
    <t>зад.3</t>
  </si>
  <si>
    <t>МКУ Тольяттинское лесничество</t>
  </si>
  <si>
    <t>ИТОГО по ПРОГРАММЕ</t>
  </si>
  <si>
    <r>
      <t xml:space="preserve">Эксплуатация лесных дорог, предназначенных для охраны лесов от пожаров                                                      </t>
    </r>
    <r>
      <rPr>
        <i/>
        <sz val="13"/>
        <rFont val="Times New Roman"/>
        <family val="1"/>
      </rPr>
      <t xml:space="preserve"> </t>
    </r>
  </si>
  <si>
    <r>
      <t>Расчистка неликвидных лесных участков, пострадавших в результате засухи и последствий лесных пожаров (</t>
    </r>
    <r>
      <rPr>
        <i/>
        <sz val="12"/>
        <rFont val="Times New Roman"/>
        <family val="1"/>
      </rPr>
      <t xml:space="preserve">ГП «Развитие лесного хозяйства Самарской области»)    </t>
    </r>
  </si>
  <si>
    <t xml:space="preserve">Подготовка лесных участков для создания лесных культур                                                            </t>
  </si>
  <si>
    <t xml:space="preserve">Лесовосстановление                                                 </t>
  </si>
  <si>
    <t xml:space="preserve">Проведение агротехнического ухода за лесными культурами                                            </t>
  </si>
  <si>
    <r>
      <t xml:space="preserve">Дополнение лесных культур                                                </t>
    </r>
    <r>
      <rPr>
        <sz val="12"/>
        <rFont val="Times New Roman"/>
        <family val="1"/>
      </rPr>
      <t xml:space="preserve"> </t>
    </r>
  </si>
  <si>
    <t xml:space="preserve">Обработка почвы под лесные культуры                                               </t>
  </si>
  <si>
    <t xml:space="preserve">МБУ "Зеленстрой" (ДГХ)           </t>
  </si>
  <si>
    <t>город</t>
  </si>
  <si>
    <t>область</t>
  </si>
  <si>
    <t>2027-2030</t>
  </si>
  <si>
    <t>2024,                   2027-2030</t>
  </si>
  <si>
    <t xml:space="preserve">2024-2030        </t>
  </si>
  <si>
    <t xml:space="preserve">2024-2030 </t>
  </si>
  <si>
    <t xml:space="preserve">2027-2030 </t>
  </si>
  <si>
    <t xml:space="preserve">2024-2029 </t>
  </si>
  <si>
    <t xml:space="preserve">2024-2028 </t>
  </si>
  <si>
    <r>
      <t xml:space="preserve">Прокладка, прочистка и обновление просек </t>
    </r>
  </si>
  <si>
    <t>МКУ "Тольяттинское лесничество"                     (ДГХ)</t>
  </si>
  <si>
    <t>МКУ "Тольяттинское             лесничество"                (ДГХ)</t>
  </si>
  <si>
    <t>МКУ "Тольяттинское                    лесничество"                    (ДГХ)</t>
  </si>
  <si>
    <t>МКУ "Тольяттинское             лесничество"                 (ДГХ)</t>
  </si>
  <si>
    <t xml:space="preserve">МКУ "Тольяттинское                лесничество"                      (ДГХ)              </t>
  </si>
  <si>
    <t>МКУ "Тольяттинское лесничество"                 (ДГХ)</t>
  </si>
  <si>
    <t>МКУ "Тольяттинское лесничество"              (ДГХ)</t>
  </si>
  <si>
    <t>МКУ "Тольяттинское лесничество"                (ДГХ)</t>
  </si>
  <si>
    <t>МКУ "Тольяттинское лесничество"                  (ДГХ)</t>
  </si>
  <si>
    <t xml:space="preserve">МКУ "Тольяттинское лесничество"               (ДГХ)              </t>
  </si>
  <si>
    <t>Содержание противопожарных железобетонных резервуаров (эксплуатация, техническое обследование и ремонт пожарных водоемов)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</si>
  <si>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</si>
  <si>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 xml:space="preserve">  6.1</t>
  </si>
  <si>
    <t xml:space="preserve">  6.1.1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</si>
  <si>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</si>
  <si>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</si>
  <si>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>Итого по задаче 6:</t>
  </si>
  <si>
    <t>зад.6</t>
  </si>
  <si>
    <t>4.2</t>
  </si>
  <si>
    <t>Проведение лесоустройства, разработка лесохозяйственного регламента в отношении лесов, расположенных на землях населенных пунктов городского округа Тольятти</t>
  </si>
  <si>
    <t>МКУ "Тольяттинское лесничество"         (ДГХ)</t>
  </si>
  <si>
    <t>Приобретение основных средств учреждений, не относящихся к объектам капитального строительства                              (ГП «Развитие лесного хозяйства Самарской области»)</t>
  </si>
  <si>
    <t xml:space="preserve">Приложение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</si>
</sst>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7" fillId="33" borderId="10" xfId="42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3" fontId="11" fillId="33" borderId="0" xfId="0" applyNumberFormat="1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3" fontId="11" fillId="33" borderId="0" xfId="0" applyNumberFormat="1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8" fillId="33" borderId="0" xfId="0" applyNumberFormat="1" applyFont="1" applyFill="1" applyAlignment="1">
      <alignment vertical="center" wrapText="1"/>
    </xf>
    <xf numFmtId="3" fontId="18" fillId="33" borderId="0" xfId="0" applyNumberFormat="1" applyFont="1" applyFill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7" fillId="33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16" fontId="5" fillId="33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textRotation="90" wrapText="1"/>
    </xf>
    <xf numFmtId="3" fontId="13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center" vertical="center" textRotation="90" wrapText="1"/>
    </xf>
    <xf numFmtId="3" fontId="12" fillId="33" borderId="0" xfId="0" applyNumberFormat="1" applyFont="1" applyFill="1" applyBorder="1" applyAlignment="1">
      <alignment horizontal="center" vertical="center" textRotation="90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7" fillId="33" borderId="10" xfId="42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3" fontId="12" fillId="33" borderId="10" xfId="0" applyNumberFormat="1" applyFont="1" applyFill="1" applyBorder="1" applyAlignment="1">
      <alignment horizontal="center" vertical="center" textRotation="90" wrapText="1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center" vertical="center" wrapText="1"/>
    </xf>
    <xf numFmtId="3" fontId="6" fillId="33" borderId="14" xfId="42" applyNumberFormat="1" applyFont="1" applyFill="1" applyBorder="1" applyAlignment="1">
      <alignment horizontal="left" vertical="center" wrapText="1"/>
    </xf>
    <xf numFmtId="3" fontId="6" fillId="33" borderId="16" xfId="42" applyNumberFormat="1" applyFont="1" applyFill="1" applyBorder="1" applyAlignment="1">
      <alignment horizontal="left" vertical="center" wrapText="1"/>
    </xf>
    <xf numFmtId="3" fontId="6" fillId="33" borderId="15" xfId="42" applyNumberFormat="1" applyFont="1" applyFill="1" applyBorder="1" applyAlignment="1">
      <alignment horizontal="left" vertical="center" wrapText="1"/>
    </xf>
    <xf numFmtId="3" fontId="6" fillId="33" borderId="10" xfId="42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7" xfId="57"/>
    <cellStyle name="Обычный 3" xfId="58"/>
    <cellStyle name="Обычный 3 2" xfId="59"/>
    <cellStyle name="Обычный 3 3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3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(&#1088;&#1072;&#1073;&#1086;&#109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(мероприятия)"/>
      <sheetName val="Прил.2 (показатели)"/>
      <sheetName val="МКУ"/>
      <sheetName val="МБ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9"/>
  <sheetViews>
    <sheetView tabSelected="1" view="pageBreakPreview" zoomScale="46" zoomScaleNormal="60" zoomScaleSheetLayoutView="46" zoomScalePageLayoutView="40" workbookViewId="0" topLeftCell="A1">
      <pane xSplit="4" ySplit="10" topLeftCell="E11" activePane="bottomRight" state="frozen"/>
      <selection pane="topLeft" activeCell="A3" sqref="A3"/>
      <selection pane="topRight" activeCell="E3" sqref="E3"/>
      <selection pane="bottomLeft" activeCell="A11" sqref="A11"/>
      <selection pane="bottomRight" activeCell="E36" sqref="E36"/>
    </sheetView>
  </sheetViews>
  <sheetFormatPr defaultColWidth="9.140625" defaultRowHeight="15"/>
  <cols>
    <col min="1" max="1" width="6.57421875" style="11" customWidth="1"/>
    <col min="2" max="2" width="47.28125" style="1" customWidth="1"/>
    <col min="3" max="3" width="20.7109375" style="1" customWidth="1"/>
    <col min="4" max="4" width="12.8515625" style="1" customWidth="1"/>
    <col min="5" max="7" width="9.7109375" style="1" customWidth="1"/>
    <col min="8" max="9" width="8.7109375" style="1" customWidth="1"/>
    <col min="10" max="12" width="9.8515625" style="1" customWidth="1"/>
    <col min="13" max="14" width="8.140625" style="1" customWidth="1"/>
    <col min="15" max="17" width="9.7109375" style="1" customWidth="1"/>
    <col min="18" max="19" width="8.28125" style="1" customWidth="1"/>
    <col min="20" max="22" width="9.8515625" style="1" customWidth="1"/>
    <col min="23" max="24" width="9.00390625" style="1" customWidth="1"/>
    <col min="25" max="25" width="9.8515625" style="23" customWidth="1"/>
    <col min="26" max="27" width="9.8515625" style="1" customWidth="1"/>
    <col min="28" max="29" width="9.140625" style="1" customWidth="1"/>
    <col min="30" max="32" width="9.8515625" style="1" customWidth="1"/>
    <col min="33" max="34" width="9.140625" style="1" customWidth="1"/>
    <col min="35" max="37" width="10.28125" style="1" customWidth="1"/>
    <col min="38" max="39" width="9.140625" style="1" customWidth="1"/>
    <col min="40" max="40" width="13.57421875" style="1" customWidth="1"/>
    <col min="41" max="16384" width="9.140625" style="1" customWidth="1"/>
  </cols>
  <sheetData>
    <row r="1" spans="1:24" ht="1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72" t="s">
        <v>118</v>
      </c>
      <c r="R1" s="72"/>
      <c r="S1" s="72"/>
      <c r="T1" s="72"/>
      <c r="U1" s="72"/>
      <c r="V1" s="72"/>
      <c r="W1" s="72"/>
      <c r="X1" s="72"/>
    </row>
    <row r="2" spans="2:24" ht="39" customHeight="1">
      <c r="B2" s="68"/>
      <c r="C2" s="68"/>
      <c r="E2" s="69"/>
      <c r="F2" s="69"/>
      <c r="G2" s="69"/>
      <c r="H2" s="69"/>
      <c r="I2" s="69"/>
      <c r="Q2" s="77" t="s">
        <v>73</v>
      </c>
      <c r="R2" s="77"/>
      <c r="S2" s="77"/>
      <c r="T2" s="77"/>
      <c r="U2" s="77"/>
      <c r="V2" s="77"/>
      <c r="W2" s="77"/>
      <c r="X2" s="77"/>
    </row>
    <row r="3" spans="17:29" ht="24.75" customHeight="1">
      <c r="Q3" s="72" t="s">
        <v>30</v>
      </c>
      <c r="R3" s="72"/>
      <c r="S3" s="72"/>
      <c r="T3" s="72"/>
      <c r="U3" s="72"/>
      <c r="V3" s="72"/>
      <c r="W3" s="72"/>
      <c r="X3" s="72"/>
      <c r="Y3" s="24"/>
      <c r="Z3" s="24"/>
      <c r="AA3" s="24"/>
      <c r="AB3" s="24"/>
      <c r="AC3" s="24"/>
    </row>
    <row r="4" spans="1:29" ht="30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65" t="s">
        <v>60</v>
      </c>
      <c r="Q4" s="65"/>
      <c r="R4" s="65"/>
      <c r="S4" s="65"/>
      <c r="T4" s="65"/>
      <c r="U4" s="65"/>
      <c r="V4" s="65"/>
      <c r="W4" s="65"/>
      <c r="X4" s="65"/>
      <c r="Y4" s="25"/>
      <c r="Z4" s="25"/>
      <c r="AA4" s="25"/>
      <c r="AB4" s="25"/>
      <c r="AC4" s="25"/>
    </row>
    <row r="5" spans="1:24" ht="76.5" customHeight="1">
      <c r="A5" s="29"/>
      <c r="B5" s="29"/>
      <c r="C5" s="29"/>
      <c r="D5" s="29"/>
      <c r="E5" s="64" t="s">
        <v>71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29"/>
      <c r="U5" s="29"/>
      <c r="V5" s="29"/>
      <c r="W5" s="29"/>
      <c r="X5" s="29"/>
    </row>
    <row r="6" spans="1:24" ht="18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73"/>
      <c r="V6" s="74"/>
      <c r="W6" s="74"/>
      <c r="X6" s="74"/>
    </row>
    <row r="7" spans="1:40" ht="31.5" customHeight="1">
      <c r="A7" s="71" t="s">
        <v>21</v>
      </c>
      <c r="B7" s="61" t="s">
        <v>22</v>
      </c>
      <c r="C7" s="61" t="s">
        <v>23</v>
      </c>
      <c r="D7" s="61" t="s">
        <v>1</v>
      </c>
      <c r="E7" s="61" t="s">
        <v>8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 t="s">
        <v>8</v>
      </c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ht="31.5" customHeight="1">
      <c r="A8" s="71"/>
      <c r="B8" s="61"/>
      <c r="C8" s="61"/>
      <c r="D8" s="61"/>
      <c r="E8" s="61" t="s">
        <v>47</v>
      </c>
      <c r="F8" s="61"/>
      <c r="G8" s="61"/>
      <c r="H8" s="61"/>
      <c r="I8" s="61"/>
      <c r="J8" s="61" t="s">
        <v>48</v>
      </c>
      <c r="K8" s="61"/>
      <c r="L8" s="61"/>
      <c r="M8" s="61"/>
      <c r="N8" s="61"/>
      <c r="O8" s="61" t="s">
        <v>49</v>
      </c>
      <c r="P8" s="61"/>
      <c r="Q8" s="61"/>
      <c r="R8" s="61"/>
      <c r="S8" s="61"/>
      <c r="T8" s="61" t="s">
        <v>50</v>
      </c>
      <c r="U8" s="61"/>
      <c r="V8" s="61"/>
      <c r="W8" s="61"/>
      <c r="X8" s="61"/>
      <c r="Y8" s="61" t="s">
        <v>51</v>
      </c>
      <c r="Z8" s="61"/>
      <c r="AA8" s="61"/>
      <c r="AB8" s="61"/>
      <c r="AC8" s="61"/>
      <c r="AD8" s="61" t="s">
        <v>52</v>
      </c>
      <c r="AE8" s="61"/>
      <c r="AF8" s="61"/>
      <c r="AG8" s="61"/>
      <c r="AH8" s="61"/>
      <c r="AI8" s="61" t="s">
        <v>53</v>
      </c>
      <c r="AJ8" s="61"/>
      <c r="AK8" s="61"/>
      <c r="AL8" s="61"/>
      <c r="AM8" s="61"/>
      <c r="AN8" s="62" t="s">
        <v>72</v>
      </c>
    </row>
    <row r="9" spans="1:40" ht="54.75" customHeight="1">
      <c r="A9" s="71"/>
      <c r="B9" s="61"/>
      <c r="C9" s="61"/>
      <c r="D9" s="61"/>
      <c r="E9" s="32" t="s">
        <v>2</v>
      </c>
      <c r="F9" s="32" t="s">
        <v>0</v>
      </c>
      <c r="G9" s="32" t="s">
        <v>9</v>
      </c>
      <c r="H9" s="32" t="s">
        <v>24</v>
      </c>
      <c r="I9" s="32" t="s">
        <v>25</v>
      </c>
      <c r="J9" s="32" t="s">
        <v>2</v>
      </c>
      <c r="K9" s="32" t="s">
        <v>0</v>
      </c>
      <c r="L9" s="32" t="s">
        <v>9</v>
      </c>
      <c r="M9" s="32" t="s">
        <v>24</v>
      </c>
      <c r="N9" s="32" t="s">
        <v>25</v>
      </c>
      <c r="O9" s="32" t="s">
        <v>2</v>
      </c>
      <c r="P9" s="32" t="s">
        <v>0</v>
      </c>
      <c r="Q9" s="32" t="s">
        <v>9</v>
      </c>
      <c r="R9" s="32" t="s">
        <v>24</v>
      </c>
      <c r="S9" s="32" t="s">
        <v>25</v>
      </c>
      <c r="T9" s="32" t="s">
        <v>2</v>
      </c>
      <c r="U9" s="32" t="s">
        <v>0</v>
      </c>
      <c r="V9" s="32" t="s">
        <v>9</v>
      </c>
      <c r="W9" s="32" t="s">
        <v>24</v>
      </c>
      <c r="X9" s="32" t="s">
        <v>25</v>
      </c>
      <c r="Y9" s="32" t="s">
        <v>2</v>
      </c>
      <c r="Z9" s="32" t="s">
        <v>0</v>
      </c>
      <c r="AA9" s="32" t="s">
        <v>9</v>
      </c>
      <c r="AB9" s="32" t="s">
        <v>24</v>
      </c>
      <c r="AC9" s="32" t="s">
        <v>25</v>
      </c>
      <c r="AD9" s="32" t="s">
        <v>2</v>
      </c>
      <c r="AE9" s="32" t="s">
        <v>0</v>
      </c>
      <c r="AF9" s="32" t="s">
        <v>9</v>
      </c>
      <c r="AG9" s="32" t="s">
        <v>24</v>
      </c>
      <c r="AH9" s="32" t="s">
        <v>25</v>
      </c>
      <c r="AI9" s="32" t="s">
        <v>2</v>
      </c>
      <c r="AJ9" s="32" t="s">
        <v>0</v>
      </c>
      <c r="AK9" s="32" t="s">
        <v>9</v>
      </c>
      <c r="AL9" s="32" t="s">
        <v>24</v>
      </c>
      <c r="AM9" s="32" t="s">
        <v>25</v>
      </c>
      <c r="AN9" s="63"/>
    </row>
    <row r="10" spans="1:40" ht="23.25" customHeight="1">
      <c r="A10" s="12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51">
        <v>22</v>
      </c>
      <c r="W10" s="51">
        <v>23</v>
      </c>
      <c r="X10" s="51">
        <v>24</v>
      </c>
      <c r="Y10" s="51">
        <v>25</v>
      </c>
      <c r="Z10" s="51">
        <v>26</v>
      </c>
      <c r="AA10" s="51">
        <v>27</v>
      </c>
      <c r="AB10" s="51">
        <v>28</v>
      </c>
      <c r="AC10" s="51">
        <v>29</v>
      </c>
      <c r="AD10" s="51">
        <v>30</v>
      </c>
      <c r="AE10" s="51">
        <v>31</v>
      </c>
      <c r="AF10" s="51">
        <v>32</v>
      </c>
      <c r="AG10" s="51">
        <v>33</v>
      </c>
      <c r="AH10" s="51">
        <v>34</v>
      </c>
      <c r="AI10" s="51">
        <v>35</v>
      </c>
      <c r="AJ10" s="51">
        <v>36</v>
      </c>
      <c r="AK10" s="51">
        <v>37</v>
      </c>
      <c r="AL10" s="51">
        <v>38</v>
      </c>
      <c r="AM10" s="51">
        <v>39</v>
      </c>
      <c r="AN10" s="51">
        <v>40</v>
      </c>
    </row>
    <row r="11" spans="1:40" ht="79.5" customHeight="1">
      <c r="A11" s="66" t="s">
        <v>40</v>
      </c>
      <c r="B11" s="66"/>
      <c r="C11" s="66"/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spans="1:40" ht="47.25" customHeight="1">
      <c r="A12" s="66" t="s">
        <v>57</v>
      </c>
      <c r="B12" s="66"/>
      <c r="C12" s="66"/>
      <c r="D12" s="66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40" ht="61.5" customHeight="1">
      <c r="A13" s="5" t="s">
        <v>3</v>
      </c>
      <c r="B13" s="53" t="s">
        <v>78</v>
      </c>
      <c r="C13" s="55" t="s">
        <v>63</v>
      </c>
      <c r="D13" s="47" t="s">
        <v>88</v>
      </c>
      <c r="E13" s="4">
        <f>F13+G13+H13+I13</f>
        <v>0</v>
      </c>
      <c r="F13" s="52">
        <v>0</v>
      </c>
      <c r="G13" s="52">
        <v>0</v>
      </c>
      <c r="H13" s="52">
        <v>0</v>
      </c>
      <c r="I13" s="52">
        <v>0</v>
      </c>
      <c r="J13" s="4">
        <f>K13+L13+M13+N13</f>
        <v>0</v>
      </c>
      <c r="K13" s="52">
        <v>0</v>
      </c>
      <c r="L13" s="52">
        <v>0</v>
      </c>
      <c r="M13" s="52">
        <v>0</v>
      </c>
      <c r="N13" s="52">
        <v>0</v>
      </c>
      <c r="O13" s="4">
        <f>P13+Q13+R13+S13</f>
        <v>0</v>
      </c>
      <c r="P13" s="52">
        <f>2223-2223</f>
        <v>0</v>
      </c>
      <c r="Q13" s="52">
        <f>501-501</f>
        <v>0</v>
      </c>
      <c r="R13" s="52">
        <v>0</v>
      </c>
      <c r="S13" s="52">
        <v>0</v>
      </c>
      <c r="T13" s="4">
        <f>U13+V13+W13+X13</f>
        <v>2223</v>
      </c>
      <c r="U13" s="52">
        <v>2223</v>
      </c>
      <c r="V13" s="52">
        <v>0</v>
      </c>
      <c r="W13" s="52">
        <v>0</v>
      </c>
      <c r="X13" s="52">
        <v>0</v>
      </c>
      <c r="Y13" s="4">
        <f>Z13+AA13+AB13+AC13</f>
        <v>2223</v>
      </c>
      <c r="Z13" s="52">
        <v>2223</v>
      </c>
      <c r="AA13" s="52">
        <v>0</v>
      </c>
      <c r="AB13" s="52">
        <v>0</v>
      </c>
      <c r="AC13" s="52">
        <v>0</v>
      </c>
      <c r="AD13" s="4">
        <f>AE13+AF13+AG13+AH13</f>
        <v>2223</v>
      </c>
      <c r="AE13" s="52">
        <v>2223</v>
      </c>
      <c r="AF13" s="52">
        <v>0</v>
      </c>
      <c r="AG13" s="52">
        <v>0</v>
      </c>
      <c r="AH13" s="52">
        <v>0</v>
      </c>
      <c r="AI13" s="4">
        <f>AJ13+AK13+AL13+AM13</f>
        <v>2223</v>
      </c>
      <c r="AJ13" s="52">
        <v>2223</v>
      </c>
      <c r="AK13" s="52">
        <v>0</v>
      </c>
      <c r="AL13" s="52">
        <v>0</v>
      </c>
      <c r="AM13" s="52">
        <v>0</v>
      </c>
      <c r="AN13" s="4">
        <f>E13+O13+T13+Y13+AD13+AI13+J13</f>
        <v>8892</v>
      </c>
    </row>
    <row r="14" spans="1:40" ht="53.25" customHeight="1">
      <c r="A14" s="5" t="s">
        <v>4</v>
      </c>
      <c r="B14" s="6" t="s">
        <v>45</v>
      </c>
      <c r="C14" s="55" t="s">
        <v>85</v>
      </c>
      <c r="D14" s="47" t="s">
        <v>62</v>
      </c>
      <c r="E14" s="4">
        <f aca="true" t="shared" si="0" ref="E14:E19">F14+G14+H14+I14</f>
        <v>1063</v>
      </c>
      <c r="F14" s="52">
        <v>1063</v>
      </c>
      <c r="G14" s="52">
        <v>0</v>
      </c>
      <c r="H14" s="52">
        <v>0</v>
      </c>
      <c r="I14" s="52">
        <v>0</v>
      </c>
      <c r="J14" s="4">
        <f aca="true" t="shared" si="1" ref="J14:J19">K14+L14+M14+N14</f>
        <v>1063</v>
      </c>
      <c r="K14" s="52">
        <v>1063</v>
      </c>
      <c r="L14" s="52">
        <v>0</v>
      </c>
      <c r="M14" s="52">
        <v>0</v>
      </c>
      <c r="N14" s="52">
        <v>0</v>
      </c>
      <c r="O14" s="4">
        <f aca="true" t="shared" si="2" ref="O14:O19">P14+Q14+R14+S14</f>
        <v>1063</v>
      </c>
      <c r="P14" s="52">
        <v>1063</v>
      </c>
      <c r="Q14" s="52">
        <v>0</v>
      </c>
      <c r="R14" s="52">
        <v>0</v>
      </c>
      <c r="S14" s="52">
        <v>0</v>
      </c>
      <c r="T14" s="4">
        <f aca="true" t="shared" si="3" ref="T14:T19">U14+V14+W14+X14</f>
        <v>1983</v>
      </c>
      <c r="U14" s="52">
        <v>1983</v>
      </c>
      <c r="V14" s="52">
        <v>0</v>
      </c>
      <c r="W14" s="52">
        <v>0</v>
      </c>
      <c r="X14" s="52">
        <v>0</v>
      </c>
      <c r="Y14" s="4">
        <f aca="true" t="shared" si="4" ref="Y14:Y19">Z14+AA14+AB14+AC14</f>
        <v>1983</v>
      </c>
      <c r="Z14" s="52">
        <v>1983</v>
      </c>
      <c r="AA14" s="52">
        <v>0</v>
      </c>
      <c r="AB14" s="52">
        <v>0</v>
      </c>
      <c r="AC14" s="52">
        <v>0</v>
      </c>
      <c r="AD14" s="4">
        <f aca="true" t="shared" si="5" ref="AD14:AD19">AE14+AF14+AG14+AH14</f>
        <v>1983</v>
      </c>
      <c r="AE14" s="52">
        <v>1983</v>
      </c>
      <c r="AF14" s="52">
        <v>0</v>
      </c>
      <c r="AG14" s="52">
        <v>0</v>
      </c>
      <c r="AH14" s="52">
        <v>0</v>
      </c>
      <c r="AI14" s="4">
        <f aca="true" t="shared" si="6" ref="AI14:AI19">AJ14+AK14+AL14+AM14</f>
        <v>1983</v>
      </c>
      <c r="AJ14" s="52">
        <v>1983</v>
      </c>
      <c r="AK14" s="52">
        <v>0</v>
      </c>
      <c r="AL14" s="52">
        <v>0</v>
      </c>
      <c r="AM14" s="52">
        <v>0</v>
      </c>
      <c r="AN14" s="4">
        <f aca="true" t="shared" si="7" ref="AN14:AN20">E14+O14+T14+Y14+AD14+AI14+J14</f>
        <v>11121</v>
      </c>
    </row>
    <row r="15" spans="1:40" ht="77.25" customHeight="1">
      <c r="A15" s="5" t="s">
        <v>5</v>
      </c>
      <c r="B15" s="6" t="s">
        <v>56</v>
      </c>
      <c r="C15" s="55" t="s">
        <v>96</v>
      </c>
      <c r="D15" s="47" t="s">
        <v>62</v>
      </c>
      <c r="E15" s="4">
        <f t="shared" si="0"/>
        <v>660</v>
      </c>
      <c r="F15" s="52">
        <f>456+85+119</f>
        <v>660</v>
      </c>
      <c r="G15" s="52">
        <v>0</v>
      </c>
      <c r="H15" s="52">
        <v>0</v>
      </c>
      <c r="I15" s="52">
        <v>0</v>
      </c>
      <c r="J15" s="4">
        <f t="shared" si="1"/>
        <v>660</v>
      </c>
      <c r="K15" s="52">
        <f>456+85+119</f>
        <v>660</v>
      </c>
      <c r="L15" s="52">
        <v>0</v>
      </c>
      <c r="M15" s="52">
        <v>0</v>
      </c>
      <c r="N15" s="52">
        <v>0</v>
      </c>
      <c r="O15" s="4">
        <f t="shared" si="2"/>
        <v>660</v>
      </c>
      <c r="P15" s="52">
        <f>456+85+119</f>
        <v>660</v>
      </c>
      <c r="Q15" s="52">
        <v>0</v>
      </c>
      <c r="R15" s="52">
        <v>0</v>
      </c>
      <c r="S15" s="52">
        <v>0</v>
      </c>
      <c r="T15" s="4">
        <f t="shared" si="3"/>
        <v>1008</v>
      </c>
      <c r="U15" s="52">
        <v>1008</v>
      </c>
      <c r="V15" s="52">
        <v>0</v>
      </c>
      <c r="W15" s="52">
        <v>0</v>
      </c>
      <c r="X15" s="52">
        <v>0</v>
      </c>
      <c r="Y15" s="4">
        <f t="shared" si="4"/>
        <v>1049</v>
      </c>
      <c r="Z15" s="52">
        <v>1049</v>
      </c>
      <c r="AA15" s="52">
        <v>0</v>
      </c>
      <c r="AB15" s="52">
        <v>0</v>
      </c>
      <c r="AC15" s="52">
        <v>0</v>
      </c>
      <c r="AD15" s="4">
        <f t="shared" si="5"/>
        <v>1091</v>
      </c>
      <c r="AE15" s="52">
        <v>1091</v>
      </c>
      <c r="AF15" s="52">
        <v>0</v>
      </c>
      <c r="AG15" s="52">
        <v>0</v>
      </c>
      <c r="AH15" s="52">
        <v>0</v>
      </c>
      <c r="AI15" s="4">
        <f t="shared" si="6"/>
        <v>1134</v>
      </c>
      <c r="AJ15" s="52">
        <v>1134</v>
      </c>
      <c r="AK15" s="52">
        <v>0</v>
      </c>
      <c r="AL15" s="52">
        <v>0</v>
      </c>
      <c r="AM15" s="52">
        <v>0</v>
      </c>
      <c r="AN15" s="4">
        <f t="shared" si="7"/>
        <v>6262</v>
      </c>
    </row>
    <row r="16" spans="1:40" ht="69" customHeight="1">
      <c r="A16" s="5" t="s">
        <v>6</v>
      </c>
      <c r="B16" s="6" t="s">
        <v>10</v>
      </c>
      <c r="C16" s="55" t="s">
        <v>97</v>
      </c>
      <c r="D16" s="47" t="s">
        <v>88</v>
      </c>
      <c r="E16" s="4">
        <f t="shared" si="0"/>
        <v>0</v>
      </c>
      <c r="F16" s="52">
        <v>0</v>
      </c>
      <c r="G16" s="52">
        <v>0</v>
      </c>
      <c r="H16" s="52">
        <v>0</v>
      </c>
      <c r="I16" s="52">
        <v>0</v>
      </c>
      <c r="J16" s="4">
        <f t="shared" si="1"/>
        <v>0</v>
      </c>
      <c r="K16" s="52">
        <v>0</v>
      </c>
      <c r="L16" s="52">
        <v>0</v>
      </c>
      <c r="M16" s="52">
        <v>0</v>
      </c>
      <c r="N16" s="52">
        <v>0</v>
      </c>
      <c r="O16" s="4">
        <f t="shared" si="2"/>
        <v>0</v>
      </c>
      <c r="P16" s="52">
        <f>15-15</f>
        <v>0</v>
      </c>
      <c r="Q16" s="52">
        <v>0</v>
      </c>
      <c r="R16" s="52">
        <v>0</v>
      </c>
      <c r="S16" s="52">
        <v>0</v>
      </c>
      <c r="T16" s="4">
        <f t="shared" si="3"/>
        <v>16</v>
      </c>
      <c r="U16" s="52">
        <v>16</v>
      </c>
      <c r="V16" s="52">
        <v>0</v>
      </c>
      <c r="W16" s="52">
        <v>0</v>
      </c>
      <c r="X16" s="52">
        <v>0</v>
      </c>
      <c r="Y16" s="4">
        <f t="shared" si="4"/>
        <v>16</v>
      </c>
      <c r="Z16" s="52">
        <v>16</v>
      </c>
      <c r="AA16" s="52">
        <v>0</v>
      </c>
      <c r="AB16" s="52">
        <v>0</v>
      </c>
      <c r="AC16" s="52">
        <v>0</v>
      </c>
      <c r="AD16" s="4">
        <f t="shared" si="5"/>
        <v>17</v>
      </c>
      <c r="AE16" s="52">
        <v>17</v>
      </c>
      <c r="AF16" s="52">
        <v>0</v>
      </c>
      <c r="AG16" s="52">
        <v>0</v>
      </c>
      <c r="AH16" s="52">
        <v>0</v>
      </c>
      <c r="AI16" s="4">
        <f t="shared" si="6"/>
        <v>18</v>
      </c>
      <c r="AJ16" s="52">
        <v>18</v>
      </c>
      <c r="AK16" s="52">
        <v>0</v>
      </c>
      <c r="AL16" s="52">
        <v>0</v>
      </c>
      <c r="AM16" s="52">
        <v>0</v>
      </c>
      <c r="AN16" s="4">
        <f t="shared" si="7"/>
        <v>67</v>
      </c>
    </row>
    <row r="17" spans="1:40" ht="90.75" customHeight="1">
      <c r="A17" s="5" t="s">
        <v>7</v>
      </c>
      <c r="B17" s="53" t="s">
        <v>106</v>
      </c>
      <c r="C17" s="55" t="s">
        <v>98</v>
      </c>
      <c r="D17" s="47" t="s">
        <v>62</v>
      </c>
      <c r="E17" s="4">
        <f t="shared" si="0"/>
        <v>1007</v>
      </c>
      <c r="F17" s="52">
        <f>198+809</f>
        <v>1007</v>
      </c>
      <c r="G17" s="52">
        <v>0</v>
      </c>
      <c r="H17" s="52">
        <v>0</v>
      </c>
      <c r="I17" s="52">
        <v>0</v>
      </c>
      <c r="J17" s="4">
        <f t="shared" si="1"/>
        <v>198</v>
      </c>
      <c r="K17" s="52">
        <v>198</v>
      </c>
      <c r="L17" s="52">
        <v>0</v>
      </c>
      <c r="M17" s="52">
        <v>0</v>
      </c>
      <c r="N17" s="52">
        <v>0</v>
      </c>
      <c r="O17" s="4">
        <f t="shared" si="2"/>
        <v>198</v>
      </c>
      <c r="P17" s="52">
        <v>198</v>
      </c>
      <c r="Q17" s="52">
        <v>0</v>
      </c>
      <c r="R17" s="52">
        <v>0</v>
      </c>
      <c r="S17" s="52">
        <v>0</v>
      </c>
      <c r="T17" s="4">
        <f t="shared" si="3"/>
        <v>207</v>
      </c>
      <c r="U17" s="52">
        <v>207</v>
      </c>
      <c r="V17" s="52">
        <v>0</v>
      </c>
      <c r="W17" s="52">
        <v>0</v>
      </c>
      <c r="X17" s="52">
        <v>0</v>
      </c>
      <c r="Y17" s="4">
        <f t="shared" si="4"/>
        <v>215</v>
      </c>
      <c r="Z17" s="52">
        <v>215</v>
      </c>
      <c r="AA17" s="52">
        <v>0</v>
      </c>
      <c r="AB17" s="52">
        <v>0</v>
      </c>
      <c r="AC17" s="52">
        <v>0</v>
      </c>
      <c r="AD17" s="4">
        <f t="shared" si="5"/>
        <v>223</v>
      </c>
      <c r="AE17" s="52">
        <v>223</v>
      </c>
      <c r="AF17" s="52">
        <v>0</v>
      </c>
      <c r="AG17" s="52">
        <v>0</v>
      </c>
      <c r="AH17" s="52">
        <v>0</v>
      </c>
      <c r="AI17" s="4">
        <f t="shared" si="6"/>
        <v>232</v>
      </c>
      <c r="AJ17" s="52">
        <v>232</v>
      </c>
      <c r="AK17" s="52">
        <v>0</v>
      </c>
      <c r="AL17" s="52">
        <v>0</v>
      </c>
      <c r="AM17" s="52">
        <v>0</v>
      </c>
      <c r="AN17" s="4">
        <f>E17+O17+T17+Y17+AD17+AI17+J17</f>
        <v>2280</v>
      </c>
    </row>
    <row r="18" spans="1:40" ht="48.75" customHeight="1">
      <c r="A18" s="5" t="s">
        <v>37</v>
      </c>
      <c r="B18" s="53" t="s">
        <v>95</v>
      </c>
      <c r="C18" s="55" t="s">
        <v>64</v>
      </c>
      <c r="D18" s="47" t="s">
        <v>88</v>
      </c>
      <c r="E18" s="4">
        <f t="shared" si="0"/>
        <v>0</v>
      </c>
      <c r="F18" s="52">
        <v>0</v>
      </c>
      <c r="G18" s="52">
        <v>0</v>
      </c>
      <c r="H18" s="52">
        <v>0</v>
      </c>
      <c r="I18" s="52">
        <v>0</v>
      </c>
      <c r="J18" s="4">
        <f t="shared" si="1"/>
        <v>0</v>
      </c>
      <c r="K18" s="52">
        <v>0</v>
      </c>
      <c r="L18" s="52">
        <v>0</v>
      </c>
      <c r="M18" s="52">
        <v>0</v>
      </c>
      <c r="N18" s="52">
        <v>0</v>
      </c>
      <c r="O18" s="4">
        <f t="shared" si="2"/>
        <v>0</v>
      </c>
      <c r="P18" s="52">
        <f>1711-1711</f>
        <v>0</v>
      </c>
      <c r="Q18" s="52">
        <f>58-58</f>
        <v>0</v>
      </c>
      <c r="R18" s="52">
        <v>0</v>
      </c>
      <c r="S18" s="52">
        <v>0</v>
      </c>
      <c r="T18" s="4">
        <f t="shared" si="3"/>
        <v>1711</v>
      </c>
      <c r="U18" s="52">
        <v>1711</v>
      </c>
      <c r="V18" s="52">
        <v>0</v>
      </c>
      <c r="W18" s="52">
        <v>0</v>
      </c>
      <c r="X18" s="52">
        <v>0</v>
      </c>
      <c r="Y18" s="4">
        <f t="shared" si="4"/>
        <v>1711</v>
      </c>
      <c r="Z18" s="52">
        <v>1711</v>
      </c>
      <c r="AA18" s="52">
        <v>0</v>
      </c>
      <c r="AB18" s="52">
        <v>0</v>
      </c>
      <c r="AC18" s="52">
        <v>0</v>
      </c>
      <c r="AD18" s="4">
        <f t="shared" si="5"/>
        <v>1711</v>
      </c>
      <c r="AE18" s="52">
        <v>1711</v>
      </c>
      <c r="AF18" s="52">
        <v>0</v>
      </c>
      <c r="AG18" s="52">
        <v>0</v>
      </c>
      <c r="AH18" s="52">
        <v>0</v>
      </c>
      <c r="AI18" s="4">
        <f t="shared" si="6"/>
        <v>1711</v>
      </c>
      <c r="AJ18" s="52">
        <v>1711</v>
      </c>
      <c r="AK18" s="52">
        <v>0</v>
      </c>
      <c r="AL18" s="52">
        <v>0</v>
      </c>
      <c r="AM18" s="52">
        <v>0</v>
      </c>
      <c r="AN18" s="4">
        <f t="shared" si="7"/>
        <v>6844</v>
      </c>
    </row>
    <row r="19" spans="1:40" ht="51" customHeight="1">
      <c r="A19" s="5" t="s">
        <v>44</v>
      </c>
      <c r="B19" s="53" t="s">
        <v>55</v>
      </c>
      <c r="C19" s="55" t="s">
        <v>65</v>
      </c>
      <c r="D19" s="47" t="s">
        <v>88</v>
      </c>
      <c r="E19" s="4">
        <f t="shared" si="0"/>
        <v>0</v>
      </c>
      <c r="F19" s="52">
        <v>0</v>
      </c>
      <c r="G19" s="52">
        <v>0</v>
      </c>
      <c r="H19" s="52">
        <v>0</v>
      </c>
      <c r="I19" s="52">
        <v>0</v>
      </c>
      <c r="J19" s="4">
        <f t="shared" si="1"/>
        <v>0</v>
      </c>
      <c r="K19" s="52">
        <v>0</v>
      </c>
      <c r="L19" s="52">
        <v>0</v>
      </c>
      <c r="M19" s="52">
        <v>0</v>
      </c>
      <c r="N19" s="52">
        <v>0</v>
      </c>
      <c r="O19" s="4">
        <f t="shared" si="2"/>
        <v>0</v>
      </c>
      <c r="P19" s="52">
        <f>29-29</f>
        <v>0</v>
      </c>
      <c r="Q19" s="52">
        <v>0</v>
      </c>
      <c r="R19" s="52">
        <v>0</v>
      </c>
      <c r="S19" s="52">
        <v>0</v>
      </c>
      <c r="T19" s="4">
        <f t="shared" si="3"/>
        <v>74</v>
      </c>
      <c r="U19" s="52">
        <v>74</v>
      </c>
      <c r="V19" s="52">
        <v>0</v>
      </c>
      <c r="W19" s="52">
        <v>0</v>
      </c>
      <c r="X19" s="52">
        <v>0</v>
      </c>
      <c r="Y19" s="4">
        <f t="shared" si="4"/>
        <v>96</v>
      </c>
      <c r="Z19" s="52">
        <v>96</v>
      </c>
      <c r="AA19" s="52">
        <v>0</v>
      </c>
      <c r="AB19" s="52">
        <v>0</v>
      </c>
      <c r="AC19" s="52">
        <v>0</v>
      </c>
      <c r="AD19" s="4">
        <f t="shared" si="5"/>
        <v>118</v>
      </c>
      <c r="AE19" s="52">
        <v>118</v>
      </c>
      <c r="AF19" s="52">
        <v>0</v>
      </c>
      <c r="AG19" s="52">
        <v>0</v>
      </c>
      <c r="AH19" s="52">
        <v>0</v>
      </c>
      <c r="AI19" s="4">
        <f t="shared" si="6"/>
        <v>141</v>
      </c>
      <c r="AJ19" s="52">
        <v>141</v>
      </c>
      <c r="AK19" s="52">
        <v>0</v>
      </c>
      <c r="AL19" s="52">
        <v>0</v>
      </c>
      <c r="AM19" s="52">
        <v>0</v>
      </c>
      <c r="AN19" s="4">
        <f t="shared" si="7"/>
        <v>429</v>
      </c>
    </row>
    <row r="20" spans="1:41" s="2" customFormat="1" ht="36" customHeight="1">
      <c r="A20" s="76" t="s">
        <v>11</v>
      </c>
      <c r="B20" s="76"/>
      <c r="C20" s="28"/>
      <c r="D20" s="20"/>
      <c r="E20" s="4">
        <f>F20+G20+H20+I20</f>
        <v>2730</v>
      </c>
      <c r="F20" s="4">
        <f>SUM(F13:F19)</f>
        <v>2730</v>
      </c>
      <c r="G20" s="4">
        <f>SUM(G13:G19)</f>
        <v>0</v>
      </c>
      <c r="H20" s="4">
        <f>SUM(H13:H19)</f>
        <v>0</v>
      </c>
      <c r="I20" s="4">
        <f>SUM(I13:I19)</f>
        <v>0</v>
      </c>
      <c r="J20" s="4">
        <f>K20+L20+M20+N20</f>
        <v>1921</v>
      </c>
      <c r="K20" s="4">
        <f>SUM(K13:K19)</f>
        <v>1921</v>
      </c>
      <c r="L20" s="4">
        <f>SUM(L13:L19)</f>
        <v>0</v>
      </c>
      <c r="M20" s="4">
        <f>SUM(M13:M19)</f>
        <v>0</v>
      </c>
      <c r="N20" s="4">
        <f>SUM(N13:N19)</f>
        <v>0</v>
      </c>
      <c r="O20" s="4">
        <f>P20+Q20+R20+S20</f>
        <v>1921</v>
      </c>
      <c r="P20" s="4">
        <f>P13+P14+P15+P16+P17+P18+P19</f>
        <v>1921</v>
      </c>
      <c r="Q20" s="4">
        <f>SUM(Q13:Q19)</f>
        <v>0</v>
      </c>
      <c r="R20" s="4">
        <f>SUM(R13:R19)</f>
        <v>0</v>
      </c>
      <c r="S20" s="4">
        <f>SUM(S13:S19)</f>
        <v>0</v>
      </c>
      <c r="T20" s="4">
        <f>U20+V20+W20+X20</f>
        <v>7222</v>
      </c>
      <c r="U20" s="4">
        <f>SUM(U13:U19)</f>
        <v>7222</v>
      </c>
      <c r="V20" s="4">
        <f>SUM(V13:V19)</f>
        <v>0</v>
      </c>
      <c r="W20" s="4">
        <f>SUM(W13:W19)</f>
        <v>0</v>
      </c>
      <c r="X20" s="4">
        <f>SUM(X13:X19)</f>
        <v>0</v>
      </c>
      <c r="Y20" s="4">
        <f>Z20+AA20+AB20+AC20</f>
        <v>7293</v>
      </c>
      <c r="Z20" s="4">
        <f>SUM(Z13:Z19)</f>
        <v>7293</v>
      </c>
      <c r="AA20" s="4">
        <f>SUM(AA13:AA19)</f>
        <v>0</v>
      </c>
      <c r="AB20" s="4">
        <f>SUM(AB13:AB19)</f>
        <v>0</v>
      </c>
      <c r="AC20" s="4">
        <f>SUM(AC13:AC19)</f>
        <v>0</v>
      </c>
      <c r="AD20" s="4">
        <f>AE20+AF20+AG20+AH20</f>
        <v>7366</v>
      </c>
      <c r="AE20" s="4">
        <f>SUM(AE13:AE19)</f>
        <v>7366</v>
      </c>
      <c r="AF20" s="4">
        <f>SUM(AF13:AF19)</f>
        <v>0</v>
      </c>
      <c r="AG20" s="4">
        <f>SUM(AG13:AG19)</f>
        <v>0</v>
      </c>
      <c r="AH20" s="4">
        <f>SUM(AH13:AH19)</f>
        <v>0</v>
      </c>
      <c r="AI20" s="4">
        <f>AJ20+AK20+AL20+AM20</f>
        <v>7442</v>
      </c>
      <c r="AJ20" s="4">
        <f>SUM(AJ13:AJ19)</f>
        <v>7442</v>
      </c>
      <c r="AK20" s="4">
        <f>SUM(AK13:AK19)</f>
        <v>0</v>
      </c>
      <c r="AL20" s="4">
        <f>SUM(AL13:AL19)</f>
        <v>0</v>
      </c>
      <c r="AM20" s="4">
        <f>SUM(AM13:AM19)</f>
        <v>0</v>
      </c>
      <c r="AN20" s="4">
        <f t="shared" si="7"/>
        <v>35895</v>
      </c>
      <c r="AO20" s="33">
        <f>AN13+AN14+AN15+AN16+AN17+AN18+AN19</f>
        <v>35895</v>
      </c>
    </row>
    <row r="21" spans="1:40" ht="59.25" customHeight="1">
      <c r="A21" s="66" t="s">
        <v>58</v>
      </c>
      <c r="B21" s="66"/>
      <c r="C21" s="66"/>
      <c r="D21" s="6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40" ht="77.25" customHeight="1">
      <c r="A22" s="5" t="s">
        <v>12</v>
      </c>
      <c r="B22" s="6" t="s">
        <v>38</v>
      </c>
      <c r="C22" s="55" t="s">
        <v>101</v>
      </c>
      <c r="D22" s="7" t="s">
        <v>62</v>
      </c>
      <c r="E22" s="4">
        <f aca="true" t="shared" si="8" ref="E22:E29">F22+G22+H22+I22</f>
        <v>1785</v>
      </c>
      <c r="F22" s="52">
        <v>1785</v>
      </c>
      <c r="G22" s="52">
        <v>0</v>
      </c>
      <c r="H22" s="52">
        <v>0</v>
      </c>
      <c r="I22" s="52">
        <v>0</v>
      </c>
      <c r="J22" s="4">
        <f>K22+L22+M22+N22</f>
        <v>1785</v>
      </c>
      <c r="K22" s="52">
        <v>1785</v>
      </c>
      <c r="L22" s="52">
        <v>0</v>
      </c>
      <c r="M22" s="52">
        <v>0</v>
      </c>
      <c r="N22" s="52">
        <v>0</v>
      </c>
      <c r="O22" s="4">
        <f>P22+Q22+R22+S22</f>
        <v>1785</v>
      </c>
      <c r="P22" s="52">
        <v>1785</v>
      </c>
      <c r="Q22" s="52">
        <v>0</v>
      </c>
      <c r="R22" s="52">
        <v>0</v>
      </c>
      <c r="S22" s="52">
        <v>0</v>
      </c>
      <c r="T22" s="4">
        <f>U22+V22+W22+X22</f>
        <v>2007</v>
      </c>
      <c r="U22" s="52">
        <v>2007</v>
      </c>
      <c r="V22" s="52">
        <v>0</v>
      </c>
      <c r="W22" s="52">
        <v>0</v>
      </c>
      <c r="X22" s="52">
        <v>0</v>
      </c>
      <c r="Y22" s="4">
        <f>Z22+AA22+AB22+AC22</f>
        <v>2088</v>
      </c>
      <c r="Z22" s="52">
        <v>2088</v>
      </c>
      <c r="AA22" s="52">
        <v>0</v>
      </c>
      <c r="AB22" s="52">
        <v>0</v>
      </c>
      <c r="AC22" s="52">
        <v>0</v>
      </c>
      <c r="AD22" s="4">
        <f>AE22+AF22+AG22+AH22</f>
        <v>2171</v>
      </c>
      <c r="AE22" s="52">
        <v>2171</v>
      </c>
      <c r="AF22" s="52">
        <v>0</v>
      </c>
      <c r="AG22" s="52">
        <v>0</v>
      </c>
      <c r="AH22" s="52">
        <v>0</v>
      </c>
      <c r="AI22" s="4">
        <f>AJ22+AK22+AL22+AM22</f>
        <v>2258</v>
      </c>
      <c r="AJ22" s="52">
        <v>2258</v>
      </c>
      <c r="AK22" s="52">
        <v>0</v>
      </c>
      <c r="AL22" s="52">
        <v>0</v>
      </c>
      <c r="AM22" s="52">
        <v>0</v>
      </c>
      <c r="AN22" s="4">
        <f>E22+J22+O22+T22+Y22+AD22+AI22</f>
        <v>13879</v>
      </c>
    </row>
    <row r="23" spans="1:40" ht="74.25" customHeight="1">
      <c r="A23" s="5" t="s">
        <v>66</v>
      </c>
      <c r="B23" s="6" t="s">
        <v>27</v>
      </c>
      <c r="C23" s="55" t="s">
        <v>102</v>
      </c>
      <c r="D23" s="7" t="s">
        <v>62</v>
      </c>
      <c r="E23" s="4">
        <f t="shared" si="8"/>
        <v>1710</v>
      </c>
      <c r="F23" s="52">
        <v>1710</v>
      </c>
      <c r="G23" s="52">
        <v>0</v>
      </c>
      <c r="H23" s="52">
        <v>0</v>
      </c>
      <c r="I23" s="52">
        <v>0</v>
      </c>
      <c r="J23" s="4">
        <f>K23+L23+M23+N23</f>
        <v>1710</v>
      </c>
      <c r="K23" s="52">
        <v>1710</v>
      </c>
      <c r="L23" s="52">
        <v>0</v>
      </c>
      <c r="M23" s="52">
        <v>0</v>
      </c>
      <c r="N23" s="52">
        <v>0</v>
      </c>
      <c r="O23" s="4">
        <f>P23+Q23+R23+S23</f>
        <v>1710</v>
      </c>
      <c r="P23" s="52">
        <v>1710</v>
      </c>
      <c r="Q23" s="52">
        <v>0</v>
      </c>
      <c r="R23" s="52">
        <v>0</v>
      </c>
      <c r="S23" s="52">
        <v>0</v>
      </c>
      <c r="T23" s="4">
        <f>U23+V23+W23+X23</f>
        <v>1923</v>
      </c>
      <c r="U23" s="52">
        <v>1923</v>
      </c>
      <c r="V23" s="52">
        <v>0</v>
      </c>
      <c r="W23" s="52">
        <v>0</v>
      </c>
      <c r="X23" s="52">
        <v>0</v>
      </c>
      <c r="Y23" s="4">
        <f>Z23+AA23+AB23+AC23</f>
        <v>2000</v>
      </c>
      <c r="Z23" s="52">
        <v>2000</v>
      </c>
      <c r="AA23" s="52">
        <v>0</v>
      </c>
      <c r="AB23" s="52">
        <v>0</v>
      </c>
      <c r="AC23" s="52">
        <v>0</v>
      </c>
      <c r="AD23" s="4">
        <f>AE23+AF23+AG23+AH23</f>
        <v>2080</v>
      </c>
      <c r="AE23" s="52">
        <v>2080</v>
      </c>
      <c r="AF23" s="52">
        <v>0</v>
      </c>
      <c r="AG23" s="52">
        <v>0</v>
      </c>
      <c r="AH23" s="52">
        <v>0</v>
      </c>
      <c r="AI23" s="4">
        <f>AJ23+AK23+AL23+AM23</f>
        <v>2163</v>
      </c>
      <c r="AJ23" s="52">
        <v>2163</v>
      </c>
      <c r="AK23" s="52">
        <v>0</v>
      </c>
      <c r="AL23" s="52">
        <v>0</v>
      </c>
      <c r="AM23" s="52">
        <v>0</v>
      </c>
      <c r="AN23" s="4">
        <f>E23+J23+O23+T23+Y23+AD23+AI23</f>
        <v>13296</v>
      </c>
    </row>
    <row r="24" spans="1:40" ht="76.5" customHeight="1">
      <c r="A24" s="5" t="s">
        <v>13</v>
      </c>
      <c r="B24" s="53" t="s">
        <v>28</v>
      </c>
      <c r="C24" s="55" t="s">
        <v>103</v>
      </c>
      <c r="D24" s="7" t="s">
        <v>62</v>
      </c>
      <c r="E24" s="57" t="s">
        <v>43</v>
      </c>
      <c r="F24" s="57"/>
      <c r="G24" s="57"/>
      <c r="H24" s="57"/>
      <c r="I24" s="57"/>
      <c r="J24" s="57" t="s">
        <v>43</v>
      </c>
      <c r="K24" s="57"/>
      <c r="L24" s="57"/>
      <c r="M24" s="57"/>
      <c r="N24" s="57"/>
      <c r="O24" s="57" t="s">
        <v>43</v>
      </c>
      <c r="P24" s="57"/>
      <c r="Q24" s="57"/>
      <c r="R24" s="57"/>
      <c r="S24" s="57"/>
      <c r="T24" s="57" t="s">
        <v>43</v>
      </c>
      <c r="U24" s="57"/>
      <c r="V24" s="57"/>
      <c r="W24" s="57"/>
      <c r="X24" s="57"/>
      <c r="Y24" s="57" t="s">
        <v>43</v>
      </c>
      <c r="Z24" s="57"/>
      <c r="AA24" s="57"/>
      <c r="AB24" s="57"/>
      <c r="AC24" s="57"/>
      <c r="AD24" s="57" t="s">
        <v>43</v>
      </c>
      <c r="AE24" s="57"/>
      <c r="AF24" s="57"/>
      <c r="AG24" s="57"/>
      <c r="AH24" s="57"/>
      <c r="AI24" s="57" t="s">
        <v>43</v>
      </c>
      <c r="AJ24" s="57"/>
      <c r="AK24" s="57"/>
      <c r="AL24" s="57"/>
      <c r="AM24" s="57"/>
      <c r="AN24" s="52"/>
    </row>
    <row r="25" spans="1:40" ht="90" customHeight="1">
      <c r="A25" s="5" t="s">
        <v>14</v>
      </c>
      <c r="B25" s="53" t="s">
        <v>79</v>
      </c>
      <c r="C25" s="48" t="s">
        <v>63</v>
      </c>
      <c r="D25" s="47" t="s">
        <v>90</v>
      </c>
      <c r="E25" s="4">
        <f t="shared" si="8"/>
        <v>21516</v>
      </c>
      <c r="F25" s="52">
        <f>687+8505+745</f>
        <v>9937</v>
      </c>
      <c r="G25" s="52">
        <f>5558+6021</f>
        <v>11579</v>
      </c>
      <c r="H25" s="52">
        <v>0</v>
      </c>
      <c r="I25" s="52">
        <v>0</v>
      </c>
      <c r="J25" s="4">
        <f>K25+L25+M25+N25</f>
        <v>8422</v>
      </c>
      <c r="K25" s="52">
        <f>8422</f>
        <v>8422</v>
      </c>
      <c r="L25" s="52">
        <v>0</v>
      </c>
      <c r="M25" s="52">
        <v>0</v>
      </c>
      <c r="N25" s="52">
        <v>0</v>
      </c>
      <c r="O25" s="4">
        <f>P25+Q25+R25+S25</f>
        <v>8422</v>
      </c>
      <c r="P25" s="52">
        <f>8422</f>
        <v>8422</v>
      </c>
      <c r="Q25" s="52">
        <v>0</v>
      </c>
      <c r="R25" s="52">
        <v>0</v>
      </c>
      <c r="S25" s="52">
        <v>0</v>
      </c>
      <c r="T25" s="4">
        <f>U25+V25+W25+X25</f>
        <v>31190</v>
      </c>
      <c r="U25" s="52">
        <f>55603-24413</f>
        <v>31190</v>
      </c>
      <c r="V25" s="52">
        <v>0</v>
      </c>
      <c r="W25" s="52">
        <v>0</v>
      </c>
      <c r="X25" s="52">
        <v>0</v>
      </c>
      <c r="Y25" s="4">
        <f>Z25+AA25+AB25+AC25</f>
        <v>31190</v>
      </c>
      <c r="Z25" s="52">
        <f>55603-24413</f>
        <v>31190</v>
      </c>
      <c r="AA25" s="52">
        <v>0</v>
      </c>
      <c r="AB25" s="52">
        <v>0</v>
      </c>
      <c r="AC25" s="52">
        <v>0</v>
      </c>
      <c r="AD25" s="4">
        <f>AE25+AF25+AG25+AH25</f>
        <v>31190</v>
      </c>
      <c r="AE25" s="52">
        <f>55603-24413</f>
        <v>31190</v>
      </c>
      <c r="AF25" s="52">
        <v>0</v>
      </c>
      <c r="AG25" s="52">
        <v>0</v>
      </c>
      <c r="AH25" s="52">
        <v>0</v>
      </c>
      <c r="AI25" s="4">
        <f>AJ25+AK25+AL25+AM25</f>
        <v>31190</v>
      </c>
      <c r="AJ25" s="52">
        <f>55603-24413</f>
        <v>31190</v>
      </c>
      <c r="AK25" s="52">
        <v>0</v>
      </c>
      <c r="AL25" s="52">
        <v>0</v>
      </c>
      <c r="AM25" s="52">
        <v>0</v>
      </c>
      <c r="AN25" s="4">
        <f>E25+J25+O25+T25+Y25+AD25+AI25</f>
        <v>163120</v>
      </c>
    </row>
    <row r="26" spans="1:40" ht="71.25" customHeight="1">
      <c r="A26" s="5" t="s">
        <v>26</v>
      </c>
      <c r="B26" s="6" t="s">
        <v>46</v>
      </c>
      <c r="C26" s="48" t="s">
        <v>104</v>
      </c>
      <c r="D26" s="47" t="s">
        <v>88</v>
      </c>
      <c r="E26" s="4">
        <f t="shared" si="8"/>
        <v>0</v>
      </c>
      <c r="F26" s="52">
        <v>0</v>
      </c>
      <c r="G26" s="52">
        <v>0</v>
      </c>
      <c r="H26" s="52">
        <v>0</v>
      </c>
      <c r="I26" s="52">
        <v>0</v>
      </c>
      <c r="J26" s="4">
        <f>K26+L26+M26+N26</f>
        <v>0</v>
      </c>
      <c r="K26" s="52">
        <v>0</v>
      </c>
      <c r="L26" s="52">
        <v>0</v>
      </c>
      <c r="M26" s="52">
        <v>0</v>
      </c>
      <c r="N26" s="52">
        <v>0</v>
      </c>
      <c r="O26" s="4">
        <f>P26+Q26+R26+S26</f>
        <v>0</v>
      </c>
      <c r="P26" s="52">
        <f>156-156</f>
        <v>0</v>
      </c>
      <c r="Q26" s="52">
        <v>0</v>
      </c>
      <c r="R26" s="52">
        <v>0</v>
      </c>
      <c r="S26" s="52">
        <v>0</v>
      </c>
      <c r="T26" s="4">
        <f>U26+V26+W26+X26</f>
        <v>162</v>
      </c>
      <c r="U26" s="52">
        <v>162</v>
      </c>
      <c r="V26" s="52">
        <v>0</v>
      </c>
      <c r="W26" s="52">
        <v>0</v>
      </c>
      <c r="X26" s="52">
        <v>0</v>
      </c>
      <c r="Y26" s="4">
        <f>Z26+AA26+AB26+AC26</f>
        <v>168</v>
      </c>
      <c r="Z26" s="52">
        <v>168</v>
      </c>
      <c r="AA26" s="52">
        <v>0</v>
      </c>
      <c r="AB26" s="52">
        <v>0</v>
      </c>
      <c r="AC26" s="52">
        <v>0</v>
      </c>
      <c r="AD26" s="4">
        <f>AE26+AF26+AG26+AH26</f>
        <v>175</v>
      </c>
      <c r="AE26" s="52">
        <v>175</v>
      </c>
      <c r="AF26" s="52">
        <v>0</v>
      </c>
      <c r="AG26" s="52">
        <v>0</v>
      </c>
      <c r="AH26" s="52">
        <v>0</v>
      </c>
      <c r="AI26" s="4">
        <f>AJ26+AK26+AL26+AM26</f>
        <v>182</v>
      </c>
      <c r="AJ26" s="52">
        <v>182</v>
      </c>
      <c r="AK26" s="52">
        <v>0</v>
      </c>
      <c r="AL26" s="52">
        <v>0</v>
      </c>
      <c r="AM26" s="52">
        <v>0</v>
      </c>
      <c r="AN26" s="4">
        <f>E26+J26+O26+T26+Y26+AD26+AI26</f>
        <v>687</v>
      </c>
    </row>
    <row r="27" spans="1:40" ht="69" customHeight="1">
      <c r="A27" s="5" t="s">
        <v>29</v>
      </c>
      <c r="B27" s="6" t="s">
        <v>80</v>
      </c>
      <c r="C27" s="48" t="s">
        <v>63</v>
      </c>
      <c r="D27" s="47" t="s">
        <v>91</v>
      </c>
      <c r="E27" s="4">
        <f t="shared" si="8"/>
        <v>2901</v>
      </c>
      <c r="F27" s="52">
        <f>2901</f>
        <v>2901</v>
      </c>
      <c r="G27" s="52">
        <v>0</v>
      </c>
      <c r="H27" s="52">
        <v>0</v>
      </c>
      <c r="I27" s="52">
        <v>0</v>
      </c>
      <c r="J27" s="4">
        <f>K27+L27+M27+N27</f>
        <v>2984</v>
      </c>
      <c r="K27" s="52">
        <f>2984</f>
        <v>2984</v>
      </c>
      <c r="L27" s="52">
        <v>0</v>
      </c>
      <c r="M27" s="52">
        <v>0</v>
      </c>
      <c r="N27" s="52">
        <v>0</v>
      </c>
      <c r="O27" s="4">
        <f>P27+Q27+R27+S27</f>
        <v>2984</v>
      </c>
      <c r="P27" s="52">
        <f>2984</f>
        <v>2984</v>
      </c>
      <c r="Q27" s="52">
        <v>0</v>
      </c>
      <c r="R27" s="52">
        <v>0</v>
      </c>
      <c r="S27" s="52">
        <v>0</v>
      </c>
      <c r="T27" s="4">
        <f>U27+V27+W27+X27</f>
        <v>1665</v>
      </c>
      <c r="U27" s="52">
        <v>1665</v>
      </c>
      <c r="V27" s="52">
        <v>0</v>
      </c>
      <c r="W27" s="52">
        <v>0</v>
      </c>
      <c r="X27" s="52">
        <v>0</v>
      </c>
      <c r="Y27" s="4">
        <f>Z27+AA27+AB27+AC27</f>
        <v>1665</v>
      </c>
      <c r="Z27" s="52">
        <v>1665</v>
      </c>
      <c r="AA27" s="52">
        <v>0</v>
      </c>
      <c r="AB27" s="52">
        <v>0</v>
      </c>
      <c r="AC27" s="52">
        <v>0</v>
      </c>
      <c r="AD27" s="4">
        <f>AE27+AF27+AG27+AH27</f>
        <v>1665</v>
      </c>
      <c r="AE27" s="52">
        <v>1665</v>
      </c>
      <c r="AF27" s="52">
        <v>0</v>
      </c>
      <c r="AG27" s="52">
        <v>0</v>
      </c>
      <c r="AH27" s="52">
        <v>0</v>
      </c>
      <c r="AI27" s="4">
        <f>AJ27+AK27+AL27+AM27</f>
        <v>1665</v>
      </c>
      <c r="AJ27" s="52">
        <v>1665</v>
      </c>
      <c r="AK27" s="52">
        <v>0</v>
      </c>
      <c r="AL27" s="52">
        <v>0</v>
      </c>
      <c r="AM27" s="52">
        <v>0</v>
      </c>
      <c r="AN27" s="4">
        <f>E27+J27+O27+T27+Y27+AD27+AI27</f>
        <v>15529</v>
      </c>
    </row>
    <row r="28" spans="1:40" ht="78" customHeight="1">
      <c r="A28" s="5" t="s">
        <v>67</v>
      </c>
      <c r="B28" s="6" t="s">
        <v>68</v>
      </c>
      <c r="C28" s="48" t="s">
        <v>105</v>
      </c>
      <c r="D28" s="47" t="s">
        <v>89</v>
      </c>
      <c r="E28" s="4">
        <f t="shared" si="8"/>
        <v>1100</v>
      </c>
      <c r="F28" s="52">
        <f>0+1100</f>
        <v>1100</v>
      </c>
      <c r="G28" s="52">
        <v>0</v>
      </c>
      <c r="H28" s="52">
        <v>0</v>
      </c>
      <c r="I28" s="52">
        <v>0</v>
      </c>
      <c r="J28" s="4">
        <f>K28+L28+M28+N28</f>
        <v>0</v>
      </c>
      <c r="K28" s="52">
        <v>0</v>
      </c>
      <c r="L28" s="52">
        <v>0</v>
      </c>
      <c r="M28" s="52">
        <v>0</v>
      </c>
      <c r="N28" s="52">
        <v>0</v>
      </c>
      <c r="O28" s="4">
        <f>P28+Q28+R28+S28</f>
        <v>0</v>
      </c>
      <c r="P28" s="52">
        <v>0</v>
      </c>
      <c r="Q28" s="52">
        <v>0</v>
      </c>
      <c r="R28" s="52">
        <v>0</v>
      </c>
      <c r="S28" s="52">
        <v>0</v>
      </c>
      <c r="T28" s="4">
        <f>U28+V28+W28+X28</f>
        <v>197</v>
      </c>
      <c r="U28" s="52">
        <v>197</v>
      </c>
      <c r="V28" s="52">
        <v>0</v>
      </c>
      <c r="W28" s="52">
        <v>0</v>
      </c>
      <c r="X28" s="52">
        <v>0</v>
      </c>
      <c r="Y28" s="4">
        <f>Z28+AA28+AB28+AC28</f>
        <v>197</v>
      </c>
      <c r="Z28" s="52">
        <v>197</v>
      </c>
      <c r="AA28" s="52">
        <v>0</v>
      </c>
      <c r="AB28" s="52">
        <v>0</v>
      </c>
      <c r="AC28" s="52">
        <v>0</v>
      </c>
      <c r="AD28" s="4">
        <f>AE28+AF28+AG28+AH28</f>
        <v>197</v>
      </c>
      <c r="AE28" s="52">
        <v>197</v>
      </c>
      <c r="AF28" s="52">
        <v>0</v>
      </c>
      <c r="AG28" s="52">
        <v>0</v>
      </c>
      <c r="AH28" s="52">
        <v>0</v>
      </c>
      <c r="AI28" s="4">
        <f>AJ28+AK28+AL28+AM28</f>
        <v>197</v>
      </c>
      <c r="AJ28" s="52">
        <v>197</v>
      </c>
      <c r="AK28" s="52">
        <v>0</v>
      </c>
      <c r="AL28" s="52">
        <v>0</v>
      </c>
      <c r="AM28" s="52">
        <v>0</v>
      </c>
      <c r="AN28" s="4">
        <f>E28+J28+O28+T28+Y28+AD28+AI28</f>
        <v>1888</v>
      </c>
    </row>
    <row r="29" spans="1:41" ht="36" customHeight="1">
      <c r="A29" s="75" t="s">
        <v>15</v>
      </c>
      <c r="B29" s="75"/>
      <c r="C29" s="28"/>
      <c r="D29" s="21"/>
      <c r="E29" s="4">
        <f t="shared" si="8"/>
        <v>29012</v>
      </c>
      <c r="F29" s="4">
        <f>SUM(F22:F28)</f>
        <v>17433</v>
      </c>
      <c r="G29" s="4">
        <f>SUM(G22:G28)</f>
        <v>11579</v>
      </c>
      <c r="H29" s="4">
        <f>SUM(H22:H28)</f>
        <v>0</v>
      </c>
      <c r="I29" s="4">
        <f>SUM(I22:I28)</f>
        <v>0</v>
      </c>
      <c r="J29" s="4">
        <f>K29+L29+M29+N29</f>
        <v>14901</v>
      </c>
      <c r="K29" s="4">
        <f>K22+K23+K25+K26+K27+K28</f>
        <v>14901</v>
      </c>
      <c r="L29" s="4">
        <f>L22+L23+L25+L26+L27+L28</f>
        <v>0</v>
      </c>
      <c r="M29" s="4">
        <f>M22+M23+M25+M26+M27+M28</f>
        <v>0</v>
      </c>
      <c r="N29" s="4">
        <f>N22+N23+N25+N26+N27+N28</f>
        <v>0</v>
      </c>
      <c r="O29" s="4">
        <f>O27+O26+O25+O23+O22+O28</f>
        <v>14901</v>
      </c>
      <c r="P29" s="4">
        <f>SUM(P22:P28)</f>
        <v>14901</v>
      </c>
      <c r="Q29" s="4">
        <f>SUM(Q22:Q28)</f>
        <v>0</v>
      </c>
      <c r="R29" s="4">
        <f>SUM(R22:R28)</f>
        <v>0</v>
      </c>
      <c r="S29" s="4">
        <f>SUM(S22:S28)</f>
        <v>0</v>
      </c>
      <c r="T29" s="4">
        <f>T27+T26+T25+T23+T22+T28</f>
        <v>37144</v>
      </c>
      <c r="U29" s="4">
        <f>SUM(U22:U28)</f>
        <v>37144</v>
      </c>
      <c r="V29" s="4">
        <f>SUM(V22:V28)</f>
        <v>0</v>
      </c>
      <c r="W29" s="4">
        <f>SUM(W22:W28)</f>
        <v>0</v>
      </c>
      <c r="X29" s="4">
        <f>SUM(X22:X28)</f>
        <v>0</v>
      </c>
      <c r="Y29" s="4">
        <f>Z29+AA29+AB29+AC29</f>
        <v>37308</v>
      </c>
      <c r="Z29" s="4">
        <f>SUM(Z22:Z28)</f>
        <v>37308</v>
      </c>
      <c r="AA29" s="4">
        <f>SUM(AA22:AA28)</f>
        <v>0</v>
      </c>
      <c r="AB29" s="4">
        <f>SUM(AB22:AB28)</f>
        <v>0</v>
      </c>
      <c r="AC29" s="4">
        <f>SUM(AC22:AC28)</f>
        <v>0</v>
      </c>
      <c r="AD29" s="4">
        <f>AE29+AF29+AG29+AH29</f>
        <v>37478</v>
      </c>
      <c r="AE29" s="4">
        <f>SUM(AE22:AE28)</f>
        <v>37478</v>
      </c>
      <c r="AF29" s="4">
        <f>SUM(AF22:AF28)</f>
        <v>0</v>
      </c>
      <c r="AG29" s="4">
        <f>SUM(AG22:AG28)</f>
        <v>0</v>
      </c>
      <c r="AH29" s="4">
        <f>SUM(AH22:AH28)</f>
        <v>0</v>
      </c>
      <c r="AI29" s="4">
        <f>AJ29+AK29+AL29+AM29</f>
        <v>37655</v>
      </c>
      <c r="AJ29" s="4">
        <f>SUM(AJ22:AJ28)</f>
        <v>37655</v>
      </c>
      <c r="AK29" s="4">
        <f>SUM(AK22:AK28)</f>
        <v>0</v>
      </c>
      <c r="AL29" s="4">
        <f>SUM(AL22:AL28)</f>
        <v>0</v>
      </c>
      <c r="AM29" s="4">
        <f>SUM(AM22:AM28)</f>
        <v>0</v>
      </c>
      <c r="AN29" s="4">
        <f aca="true" t="shared" si="9" ref="AN29:AN48">E29+J29+O29+T29+Y29+AD29+AI29</f>
        <v>208399</v>
      </c>
      <c r="AO29" s="33">
        <f>AN22+AN23+AN25+AN26+AN27+AN28</f>
        <v>208399</v>
      </c>
    </row>
    <row r="30" spans="1:40" ht="42.75" customHeight="1">
      <c r="A30" s="66" t="s">
        <v>59</v>
      </c>
      <c r="B30" s="66"/>
      <c r="C30" s="66"/>
      <c r="D30" s="6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1:40" ht="48" customHeight="1">
      <c r="A31" s="5" t="s">
        <v>16</v>
      </c>
      <c r="B31" s="13" t="s">
        <v>81</v>
      </c>
      <c r="C31" s="55" t="s">
        <v>63</v>
      </c>
      <c r="D31" s="49" t="s">
        <v>93</v>
      </c>
      <c r="E31" s="4">
        <f aca="true" t="shared" si="10" ref="E31:E36">F31+G31+H31+I31</f>
        <v>2616</v>
      </c>
      <c r="F31" s="52">
        <v>2616</v>
      </c>
      <c r="G31" s="52">
        <v>0</v>
      </c>
      <c r="H31" s="52">
        <v>0</v>
      </c>
      <c r="I31" s="52">
        <v>0</v>
      </c>
      <c r="J31" s="4">
        <f aca="true" t="shared" si="11" ref="J31:J36">K31+L31+M31+N31</f>
        <v>2616</v>
      </c>
      <c r="K31" s="52">
        <v>2616</v>
      </c>
      <c r="L31" s="52">
        <v>0</v>
      </c>
      <c r="M31" s="52">
        <v>0</v>
      </c>
      <c r="N31" s="52">
        <v>0</v>
      </c>
      <c r="O31" s="4">
        <f aca="true" t="shared" si="12" ref="O31:O36">P31+Q31+R31+S31</f>
        <v>2616</v>
      </c>
      <c r="P31" s="52">
        <v>2616</v>
      </c>
      <c r="Q31" s="52">
        <v>0</v>
      </c>
      <c r="R31" s="52">
        <v>0</v>
      </c>
      <c r="S31" s="52">
        <v>0</v>
      </c>
      <c r="T31" s="4">
        <f aca="true" t="shared" si="13" ref="T31:T36">U31+V31+W31+X31</f>
        <v>2301</v>
      </c>
      <c r="U31" s="52">
        <v>2301</v>
      </c>
      <c r="V31" s="52">
        <v>0</v>
      </c>
      <c r="W31" s="52">
        <v>0</v>
      </c>
      <c r="X31" s="52">
        <v>0</v>
      </c>
      <c r="Y31" s="4">
        <f aca="true" t="shared" si="14" ref="Y31:Y36">Z31+AA31+AB31+AC31</f>
        <v>2230</v>
      </c>
      <c r="Z31" s="52">
        <v>2230</v>
      </c>
      <c r="AA31" s="52">
        <v>0</v>
      </c>
      <c r="AB31" s="52">
        <v>0</v>
      </c>
      <c r="AC31" s="52">
        <v>0</v>
      </c>
      <c r="AD31" s="4">
        <f aca="true" t="shared" si="15" ref="AD31:AD36">AE31+AF31+AG31+AH31</f>
        <v>2230</v>
      </c>
      <c r="AE31" s="52">
        <v>2230</v>
      </c>
      <c r="AF31" s="52">
        <v>0</v>
      </c>
      <c r="AG31" s="52">
        <v>0</v>
      </c>
      <c r="AH31" s="52">
        <v>0</v>
      </c>
      <c r="AI31" s="4">
        <f aca="true" t="shared" si="16" ref="AI31:AI36">AJ31+AK31+AL31+AM31</f>
        <v>0</v>
      </c>
      <c r="AJ31" s="52">
        <v>0</v>
      </c>
      <c r="AK31" s="52">
        <v>0</v>
      </c>
      <c r="AL31" s="52">
        <v>0</v>
      </c>
      <c r="AM31" s="52">
        <v>0</v>
      </c>
      <c r="AN31" s="4">
        <f t="shared" si="9"/>
        <v>14609</v>
      </c>
    </row>
    <row r="32" spans="1:40" ht="48" customHeight="1">
      <c r="A32" s="5" t="s">
        <v>17</v>
      </c>
      <c r="B32" s="13" t="s">
        <v>82</v>
      </c>
      <c r="C32" s="55" t="s">
        <v>63</v>
      </c>
      <c r="D32" s="47" t="s">
        <v>91</v>
      </c>
      <c r="E32" s="4">
        <f t="shared" si="10"/>
        <v>1055</v>
      </c>
      <c r="F32" s="52">
        <v>1055</v>
      </c>
      <c r="G32" s="52">
        <v>0</v>
      </c>
      <c r="H32" s="52">
        <v>0</v>
      </c>
      <c r="I32" s="52">
        <v>0</v>
      </c>
      <c r="J32" s="4">
        <f t="shared" si="11"/>
        <v>1055</v>
      </c>
      <c r="K32" s="52">
        <v>1055</v>
      </c>
      <c r="L32" s="52">
        <v>0</v>
      </c>
      <c r="M32" s="52">
        <v>0</v>
      </c>
      <c r="N32" s="52">
        <v>0</v>
      </c>
      <c r="O32" s="4">
        <f t="shared" si="12"/>
        <v>1055</v>
      </c>
      <c r="P32" s="52">
        <v>1055</v>
      </c>
      <c r="Q32" s="52">
        <v>0</v>
      </c>
      <c r="R32" s="52">
        <v>0</v>
      </c>
      <c r="S32" s="52">
        <v>0</v>
      </c>
      <c r="T32" s="4">
        <f t="shared" si="13"/>
        <v>2985</v>
      </c>
      <c r="U32" s="52">
        <v>2985</v>
      </c>
      <c r="V32" s="52">
        <v>0</v>
      </c>
      <c r="W32" s="52">
        <v>0</v>
      </c>
      <c r="X32" s="52">
        <v>0</v>
      </c>
      <c r="Y32" s="4">
        <f t="shared" si="14"/>
        <v>2948</v>
      </c>
      <c r="Z32" s="52">
        <v>2948</v>
      </c>
      <c r="AA32" s="52">
        <v>0</v>
      </c>
      <c r="AB32" s="52">
        <v>0</v>
      </c>
      <c r="AC32" s="52">
        <v>0</v>
      </c>
      <c r="AD32" s="4">
        <f t="shared" si="15"/>
        <v>2920</v>
      </c>
      <c r="AE32" s="52">
        <v>2920</v>
      </c>
      <c r="AF32" s="52">
        <v>0</v>
      </c>
      <c r="AG32" s="52">
        <v>0</v>
      </c>
      <c r="AH32" s="52">
        <v>0</v>
      </c>
      <c r="AI32" s="4">
        <f t="shared" si="16"/>
        <v>1744</v>
      </c>
      <c r="AJ32" s="52">
        <v>1744</v>
      </c>
      <c r="AK32" s="52">
        <v>0</v>
      </c>
      <c r="AL32" s="52">
        <v>0</v>
      </c>
      <c r="AM32" s="52">
        <v>0</v>
      </c>
      <c r="AN32" s="4">
        <f t="shared" si="9"/>
        <v>13762</v>
      </c>
    </row>
    <row r="33" spans="1:40" ht="48" customHeight="1">
      <c r="A33" s="5" t="s">
        <v>31</v>
      </c>
      <c r="B33" s="13" t="s">
        <v>83</v>
      </c>
      <c r="C33" s="55" t="s">
        <v>63</v>
      </c>
      <c r="D33" s="47" t="s">
        <v>92</v>
      </c>
      <c r="E33" s="4">
        <f t="shared" si="10"/>
        <v>0</v>
      </c>
      <c r="F33" s="52">
        <v>0</v>
      </c>
      <c r="G33" s="52">
        <v>0</v>
      </c>
      <c r="H33" s="52">
        <v>0</v>
      </c>
      <c r="I33" s="52">
        <v>0</v>
      </c>
      <c r="J33" s="4">
        <f t="shared" si="11"/>
        <v>0</v>
      </c>
      <c r="K33" s="52">
        <v>0</v>
      </c>
      <c r="L33" s="52">
        <v>0</v>
      </c>
      <c r="M33" s="52">
        <v>0</v>
      </c>
      <c r="N33" s="52">
        <v>0</v>
      </c>
      <c r="O33" s="4">
        <f t="shared" si="12"/>
        <v>0</v>
      </c>
      <c r="P33" s="52">
        <f>673-673</f>
        <v>0</v>
      </c>
      <c r="Q33" s="52">
        <f>1264-1264</f>
        <v>0</v>
      </c>
      <c r="R33" s="52">
        <v>0</v>
      </c>
      <c r="S33" s="52">
        <v>0</v>
      </c>
      <c r="T33" s="4">
        <f t="shared" si="13"/>
        <v>673</v>
      </c>
      <c r="U33" s="52">
        <v>673</v>
      </c>
      <c r="V33" s="52">
        <v>0</v>
      </c>
      <c r="W33" s="52">
        <v>0</v>
      </c>
      <c r="X33" s="52">
        <v>0</v>
      </c>
      <c r="Y33" s="4">
        <f t="shared" si="14"/>
        <v>673</v>
      </c>
      <c r="Z33" s="52">
        <v>673</v>
      </c>
      <c r="AA33" s="52">
        <v>0</v>
      </c>
      <c r="AB33" s="52">
        <v>0</v>
      </c>
      <c r="AC33" s="52">
        <v>0</v>
      </c>
      <c r="AD33" s="4">
        <f t="shared" si="15"/>
        <v>653</v>
      </c>
      <c r="AE33" s="52">
        <v>653</v>
      </c>
      <c r="AF33" s="52">
        <v>0</v>
      </c>
      <c r="AG33" s="52">
        <v>0</v>
      </c>
      <c r="AH33" s="52">
        <v>0</v>
      </c>
      <c r="AI33" s="4">
        <f t="shared" si="16"/>
        <v>653</v>
      </c>
      <c r="AJ33" s="52">
        <v>653</v>
      </c>
      <c r="AK33" s="52">
        <v>0</v>
      </c>
      <c r="AL33" s="52">
        <v>0</v>
      </c>
      <c r="AM33" s="52">
        <v>0</v>
      </c>
      <c r="AN33" s="4">
        <f t="shared" si="9"/>
        <v>2652</v>
      </c>
    </row>
    <row r="34" spans="1:40" ht="48" customHeight="1">
      <c r="A34" s="5" t="s">
        <v>32</v>
      </c>
      <c r="B34" s="13" t="s">
        <v>84</v>
      </c>
      <c r="C34" s="55" t="s">
        <v>63</v>
      </c>
      <c r="D34" s="47" t="s">
        <v>94</v>
      </c>
      <c r="E34" s="4">
        <f t="shared" si="10"/>
        <v>336</v>
      </c>
      <c r="F34" s="52">
        <v>336</v>
      </c>
      <c r="G34" s="52">
        <v>0</v>
      </c>
      <c r="H34" s="52">
        <v>0</v>
      </c>
      <c r="I34" s="52">
        <v>0</v>
      </c>
      <c r="J34" s="4">
        <f t="shared" si="11"/>
        <v>336</v>
      </c>
      <c r="K34" s="52">
        <v>336</v>
      </c>
      <c r="L34" s="52">
        <v>0</v>
      </c>
      <c r="M34" s="52">
        <v>0</v>
      </c>
      <c r="N34" s="52">
        <v>0</v>
      </c>
      <c r="O34" s="4">
        <f t="shared" si="12"/>
        <v>336</v>
      </c>
      <c r="P34" s="52">
        <v>336</v>
      </c>
      <c r="Q34" s="52">
        <f>286-286</f>
        <v>0</v>
      </c>
      <c r="R34" s="52">
        <v>0</v>
      </c>
      <c r="S34" s="52">
        <v>0</v>
      </c>
      <c r="T34" s="4">
        <f t="shared" si="13"/>
        <v>101</v>
      </c>
      <c r="U34" s="52">
        <v>101</v>
      </c>
      <c r="V34" s="52">
        <v>0</v>
      </c>
      <c r="W34" s="52">
        <v>0</v>
      </c>
      <c r="X34" s="52">
        <v>0</v>
      </c>
      <c r="Y34" s="4">
        <f t="shared" si="14"/>
        <v>101</v>
      </c>
      <c r="Z34" s="52">
        <v>101</v>
      </c>
      <c r="AA34" s="52">
        <v>0</v>
      </c>
      <c r="AB34" s="52">
        <v>0</v>
      </c>
      <c r="AC34" s="52">
        <v>0</v>
      </c>
      <c r="AD34" s="4">
        <f t="shared" si="15"/>
        <v>0</v>
      </c>
      <c r="AE34" s="52">
        <v>0</v>
      </c>
      <c r="AF34" s="52">
        <v>0</v>
      </c>
      <c r="AG34" s="52">
        <v>0</v>
      </c>
      <c r="AH34" s="52">
        <v>0</v>
      </c>
      <c r="AI34" s="4">
        <f t="shared" si="16"/>
        <v>0</v>
      </c>
      <c r="AJ34" s="52">
        <v>0</v>
      </c>
      <c r="AK34" s="52">
        <v>0</v>
      </c>
      <c r="AL34" s="52">
        <v>0</v>
      </c>
      <c r="AM34" s="52">
        <v>0</v>
      </c>
      <c r="AN34" s="4">
        <f t="shared" si="9"/>
        <v>1210</v>
      </c>
    </row>
    <row r="35" spans="1:40" ht="48" customHeight="1">
      <c r="A35" s="5" t="s">
        <v>54</v>
      </c>
      <c r="B35" s="13" t="s">
        <v>61</v>
      </c>
      <c r="C35" s="55" t="s">
        <v>63</v>
      </c>
      <c r="D35" s="47" t="s">
        <v>92</v>
      </c>
      <c r="E35" s="4">
        <f t="shared" si="10"/>
        <v>0</v>
      </c>
      <c r="F35" s="52">
        <v>0</v>
      </c>
      <c r="G35" s="52">
        <v>0</v>
      </c>
      <c r="H35" s="52">
        <v>0</v>
      </c>
      <c r="I35" s="52">
        <v>0</v>
      </c>
      <c r="J35" s="4">
        <f t="shared" si="11"/>
        <v>0</v>
      </c>
      <c r="K35" s="52">
        <v>0</v>
      </c>
      <c r="L35" s="52">
        <v>0</v>
      </c>
      <c r="M35" s="52">
        <v>0</v>
      </c>
      <c r="N35" s="52">
        <v>0</v>
      </c>
      <c r="O35" s="4">
        <f t="shared" si="12"/>
        <v>0</v>
      </c>
      <c r="P35" s="52">
        <f>7-7</f>
        <v>0</v>
      </c>
      <c r="Q35" s="52">
        <v>0</v>
      </c>
      <c r="R35" s="52">
        <v>0</v>
      </c>
      <c r="S35" s="52">
        <v>0</v>
      </c>
      <c r="T35" s="4">
        <f t="shared" si="13"/>
        <v>7</v>
      </c>
      <c r="U35" s="52">
        <v>7</v>
      </c>
      <c r="V35" s="52">
        <v>0</v>
      </c>
      <c r="W35" s="52">
        <v>0</v>
      </c>
      <c r="X35" s="52">
        <v>0</v>
      </c>
      <c r="Y35" s="4">
        <f t="shared" si="14"/>
        <v>7</v>
      </c>
      <c r="Z35" s="52">
        <v>7</v>
      </c>
      <c r="AA35" s="52">
        <v>0</v>
      </c>
      <c r="AB35" s="52">
        <v>0</v>
      </c>
      <c r="AC35" s="52">
        <v>0</v>
      </c>
      <c r="AD35" s="4">
        <f t="shared" si="15"/>
        <v>7</v>
      </c>
      <c r="AE35" s="52">
        <v>7</v>
      </c>
      <c r="AF35" s="52">
        <v>0</v>
      </c>
      <c r="AG35" s="52">
        <v>0</v>
      </c>
      <c r="AH35" s="52">
        <v>0</v>
      </c>
      <c r="AI35" s="4">
        <f t="shared" si="16"/>
        <v>7</v>
      </c>
      <c r="AJ35" s="52">
        <v>7</v>
      </c>
      <c r="AK35" s="52">
        <v>0</v>
      </c>
      <c r="AL35" s="52">
        <v>0</v>
      </c>
      <c r="AM35" s="52">
        <v>0</v>
      </c>
      <c r="AN35" s="4">
        <f t="shared" si="9"/>
        <v>28</v>
      </c>
    </row>
    <row r="36" spans="1:41" ht="48" customHeight="1">
      <c r="A36" s="75" t="s">
        <v>18</v>
      </c>
      <c r="B36" s="75"/>
      <c r="C36" s="27"/>
      <c r="D36" s="8"/>
      <c r="E36" s="4">
        <f t="shared" si="10"/>
        <v>4007</v>
      </c>
      <c r="F36" s="4">
        <f>SUM(F31:F35)</f>
        <v>4007</v>
      </c>
      <c r="G36" s="4">
        <f>SUM(G31:G35)</f>
        <v>0</v>
      </c>
      <c r="H36" s="4">
        <f>SUM(H31:H35)</f>
        <v>0</v>
      </c>
      <c r="I36" s="4">
        <f>SUM(I31:I35)</f>
        <v>0</v>
      </c>
      <c r="J36" s="4">
        <f t="shared" si="11"/>
        <v>4007</v>
      </c>
      <c r="K36" s="4">
        <f>SUM(K31:K35)</f>
        <v>4007</v>
      </c>
      <c r="L36" s="4">
        <f>SUM(L31:L35)</f>
        <v>0</v>
      </c>
      <c r="M36" s="4">
        <f>SUM(M31:M35)</f>
        <v>0</v>
      </c>
      <c r="N36" s="4">
        <f>SUM(N31:N35)</f>
        <v>0</v>
      </c>
      <c r="O36" s="4">
        <f t="shared" si="12"/>
        <v>4007</v>
      </c>
      <c r="P36" s="4">
        <f>SUM(P31:P35)</f>
        <v>4007</v>
      </c>
      <c r="Q36" s="4">
        <f>SUM(Q31:Q35)</f>
        <v>0</v>
      </c>
      <c r="R36" s="4">
        <f>SUM(R31:R35)</f>
        <v>0</v>
      </c>
      <c r="S36" s="4">
        <f>SUM(S31:S35)</f>
        <v>0</v>
      </c>
      <c r="T36" s="4">
        <f t="shared" si="13"/>
        <v>6067</v>
      </c>
      <c r="U36" s="4">
        <f>SUM(U31:U35)</f>
        <v>6067</v>
      </c>
      <c r="V36" s="4">
        <f>SUM(V31:V35)</f>
        <v>0</v>
      </c>
      <c r="W36" s="4">
        <f>SUM(W31:W35)</f>
        <v>0</v>
      </c>
      <c r="X36" s="4">
        <f>SUM(X31:X35)</f>
        <v>0</v>
      </c>
      <c r="Y36" s="4">
        <f t="shared" si="14"/>
        <v>5959</v>
      </c>
      <c r="Z36" s="4">
        <f>SUM(Z31:Z35)</f>
        <v>5959</v>
      </c>
      <c r="AA36" s="4">
        <f>SUM(AA31:AA35)</f>
        <v>0</v>
      </c>
      <c r="AB36" s="4">
        <f>SUM(AB31:AB35)</f>
        <v>0</v>
      </c>
      <c r="AC36" s="4">
        <f>SUM(AC31:AC35)</f>
        <v>0</v>
      </c>
      <c r="AD36" s="4">
        <f t="shared" si="15"/>
        <v>5810</v>
      </c>
      <c r="AE36" s="4">
        <f>SUM(AE31:AE35)</f>
        <v>5810</v>
      </c>
      <c r="AF36" s="4">
        <f>SUM(AF31:AF35)</f>
        <v>0</v>
      </c>
      <c r="AG36" s="4">
        <f>SUM(AG31:AG35)</f>
        <v>0</v>
      </c>
      <c r="AH36" s="4">
        <f>SUM(AH31:AH35)</f>
        <v>0</v>
      </c>
      <c r="AI36" s="4">
        <f t="shared" si="16"/>
        <v>2404</v>
      </c>
      <c r="AJ36" s="4">
        <f>SUM(AJ31:AJ35)</f>
        <v>2404</v>
      </c>
      <c r="AK36" s="4">
        <f>SUM(AK31:AK35)</f>
        <v>0</v>
      </c>
      <c r="AL36" s="4">
        <f>SUM(AL31:AL35)</f>
        <v>0</v>
      </c>
      <c r="AM36" s="4">
        <f>SUM(AM31:AM35)</f>
        <v>0</v>
      </c>
      <c r="AN36" s="4">
        <f t="shared" si="9"/>
        <v>32261</v>
      </c>
      <c r="AO36" s="34">
        <f>E36+J36+O36+T36+Y36+AD36+AI36</f>
        <v>32261</v>
      </c>
    </row>
    <row r="37" spans="1:40" ht="42" customHeight="1">
      <c r="A37" s="67" t="s">
        <v>36</v>
      </c>
      <c r="B37" s="67"/>
      <c r="C37" s="67"/>
      <c r="D37" s="67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75" customHeight="1">
      <c r="A38" s="14" t="s">
        <v>33</v>
      </c>
      <c r="B38" s="54" t="s">
        <v>35</v>
      </c>
      <c r="C38" s="55" t="s">
        <v>99</v>
      </c>
      <c r="D38" s="7" t="s">
        <v>62</v>
      </c>
      <c r="E38" s="4">
        <f>F38+G38+H38+I38</f>
        <v>16814</v>
      </c>
      <c r="F38" s="52">
        <v>16814</v>
      </c>
      <c r="G38" s="52">
        <v>0</v>
      </c>
      <c r="H38" s="52">
        <v>0</v>
      </c>
      <c r="I38" s="52">
        <v>0</v>
      </c>
      <c r="J38" s="4">
        <f>K38+L38+M38+N38</f>
        <v>16826</v>
      </c>
      <c r="K38" s="52">
        <v>16826</v>
      </c>
      <c r="L38" s="52">
        <v>0</v>
      </c>
      <c r="M38" s="52">
        <v>0</v>
      </c>
      <c r="N38" s="52">
        <v>0</v>
      </c>
      <c r="O38" s="4">
        <f>P38+Q38+R38+S38</f>
        <v>16838</v>
      </c>
      <c r="P38" s="52">
        <v>16838</v>
      </c>
      <c r="Q38" s="52">
        <v>0</v>
      </c>
      <c r="R38" s="52">
        <v>0</v>
      </c>
      <c r="S38" s="52">
        <v>0</v>
      </c>
      <c r="T38" s="4">
        <f>U38+V38+W38+X38</f>
        <v>17512</v>
      </c>
      <c r="U38" s="52">
        <v>17512</v>
      </c>
      <c r="V38" s="52">
        <v>0</v>
      </c>
      <c r="W38" s="52">
        <v>0</v>
      </c>
      <c r="X38" s="52">
        <v>0</v>
      </c>
      <c r="Y38" s="4">
        <f>Z38+AA38+AB38+AC38</f>
        <v>18212</v>
      </c>
      <c r="Z38" s="52">
        <v>18212</v>
      </c>
      <c r="AA38" s="52">
        <v>0</v>
      </c>
      <c r="AB38" s="52">
        <v>0</v>
      </c>
      <c r="AC38" s="52">
        <v>0</v>
      </c>
      <c r="AD38" s="4">
        <f>AE38+AF38+AG38+AH38</f>
        <v>18940</v>
      </c>
      <c r="AE38" s="52">
        <v>18940</v>
      </c>
      <c r="AF38" s="52">
        <v>0</v>
      </c>
      <c r="AG38" s="52">
        <v>0</v>
      </c>
      <c r="AH38" s="52">
        <v>0</v>
      </c>
      <c r="AI38" s="4">
        <f>AJ38+AK38+AL38+AM38</f>
        <v>19698</v>
      </c>
      <c r="AJ38" s="52">
        <v>19698</v>
      </c>
      <c r="AK38" s="52">
        <v>0</v>
      </c>
      <c r="AL38" s="52">
        <v>0</v>
      </c>
      <c r="AM38" s="52">
        <v>0</v>
      </c>
      <c r="AN38" s="4">
        <f t="shared" si="9"/>
        <v>124840</v>
      </c>
    </row>
    <row r="39" spans="1:40" ht="75" customHeight="1">
      <c r="A39" s="14" t="s">
        <v>114</v>
      </c>
      <c r="B39" s="54" t="s">
        <v>115</v>
      </c>
      <c r="C39" s="55" t="s">
        <v>116</v>
      </c>
      <c r="D39" s="7">
        <v>2025</v>
      </c>
      <c r="E39" s="4" t="s">
        <v>70</v>
      </c>
      <c r="F39" s="52" t="s">
        <v>70</v>
      </c>
      <c r="G39" s="52" t="s">
        <v>70</v>
      </c>
      <c r="H39" s="52" t="s">
        <v>70</v>
      </c>
      <c r="I39" s="52" t="s">
        <v>70</v>
      </c>
      <c r="J39" s="4">
        <f>K39+L39+M39+N39</f>
        <v>5399</v>
      </c>
      <c r="K39" s="52">
        <v>5399</v>
      </c>
      <c r="L39" s="52">
        <v>0</v>
      </c>
      <c r="M39" s="52">
        <v>0</v>
      </c>
      <c r="N39" s="52">
        <v>0</v>
      </c>
      <c r="O39" s="4" t="s">
        <v>70</v>
      </c>
      <c r="P39" s="52" t="s">
        <v>70</v>
      </c>
      <c r="Q39" s="52" t="s">
        <v>70</v>
      </c>
      <c r="R39" s="52" t="s">
        <v>70</v>
      </c>
      <c r="S39" s="52" t="s">
        <v>70</v>
      </c>
      <c r="T39" s="4" t="s">
        <v>70</v>
      </c>
      <c r="U39" s="52" t="s">
        <v>70</v>
      </c>
      <c r="V39" s="52" t="s">
        <v>70</v>
      </c>
      <c r="W39" s="52" t="s">
        <v>70</v>
      </c>
      <c r="X39" s="52" t="s">
        <v>70</v>
      </c>
      <c r="Y39" s="4" t="s">
        <v>70</v>
      </c>
      <c r="Z39" s="52" t="s">
        <v>70</v>
      </c>
      <c r="AA39" s="52" t="s">
        <v>70</v>
      </c>
      <c r="AB39" s="52" t="s">
        <v>70</v>
      </c>
      <c r="AC39" s="52" t="s">
        <v>70</v>
      </c>
      <c r="AD39" s="4" t="s">
        <v>70</v>
      </c>
      <c r="AE39" s="52" t="s">
        <v>70</v>
      </c>
      <c r="AF39" s="52" t="s">
        <v>70</v>
      </c>
      <c r="AG39" s="52" t="s">
        <v>70</v>
      </c>
      <c r="AH39" s="52" t="s">
        <v>70</v>
      </c>
      <c r="AI39" s="4" t="s">
        <v>70</v>
      </c>
      <c r="AJ39" s="52" t="s">
        <v>70</v>
      </c>
      <c r="AK39" s="52" t="s">
        <v>70</v>
      </c>
      <c r="AL39" s="52" t="s">
        <v>70</v>
      </c>
      <c r="AM39" s="52" t="s">
        <v>70</v>
      </c>
      <c r="AN39" s="4">
        <f>J39</f>
        <v>5399</v>
      </c>
    </row>
    <row r="40" spans="1:41" ht="38.25" customHeight="1">
      <c r="A40" s="15"/>
      <c r="B40" s="16" t="s">
        <v>34</v>
      </c>
      <c r="C40" s="27"/>
      <c r="D40" s="8"/>
      <c r="E40" s="4">
        <f>F40+G40+H40+I40</f>
        <v>16814</v>
      </c>
      <c r="F40" s="4">
        <f>SUM(F38)</f>
        <v>16814</v>
      </c>
      <c r="G40" s="4">
        <f>SUM(G38)</f>
        <v>0</v>
      </c>
      <c r="H40" s="4">
        <f>SUM(H38)</f>
        <v>0</v>
      </c>
      <c r="I40" s="4">
        <f>SUM(I38)</f>
        <v>0</v>
      </c>
      <c r="J40" s="4">
        <f>K40+L40+M40+N40</f>
        <v>22225</v>
      </c>
      <c r="K40" s="52">
        <f>K38+K39</f>
        <v>22225</v>
      </c>
      <c r="L40" s="52">
        <f>L38+L39</f>
        <v>0</v>
      </c>
      <c r="M40" s="52">
        <f>M38+M39</f>
        <v>0</v>
      </c>
      <c r="N40" s="52">
        <f>N38+N39</f>
        <v>0</v>
      </c>
      <c r="O40" s="4">
        <f>P40+Q40+R40+S40</f>
        <v>16838</v>
      </c>
      <c r="P40" s="4">
        <f>SUM(P38)</f>
        <v>16838</v>
      </c>
      <c r="Q40" s="4">
        <f>SUM(Q38)</f>
        <v>0</v>
      </c>
      <c r="R40" s="4">
        <f>SUM(R38)</f>
        <v>0</v>
      </c>
      <c r="S40" s="4">
        <f>SUM(S38)</f>
        <v>0</v>
      </c>
      <c r="T40" s="4">
        <f>U40+V40+W40+X40</f>
        <v>17512</v>
      </c>
      <c r="U40" s="4">
        <f>SUM(U38)</f>
        <v>17512</v>
      </c>
      <c r="V40" s="4">
        <f>SUM(V38)</f>
        <v>0</v>
      </c>
      <c r="W40" s="4">
        <f>SUM(W38)</f>
        <v>0</v>
      </c>
      <c r="X40" s="4">
        <f>SUM(X38)</f>
        <v>0</v>
      </c>
      <c r="Y40" s="4">
        <f>Z40+AA40+AB40+AC40</f>
        <v>18212</v>
      </c>
      <c r="Z40" s="4">
        <f>SUM(Z38)</f>
        <v>18212</v>
      </c>
      <c r="AA40" s="4">
        <f>SUM(AA38)</f>
        <v>0</v>
      </c>
      <c r="AB40" s="4">
        <f>SUM(AB38)</f>
        <v>0</v>
      </c>
      <c r="AC40" s="4">
        <f>SUM(AC38)</f>
        <v>0</v>
      </c>
      <c r="AD40" s="4">
        <f>AE40+AF40+AG40+AH40</f>
        <v>18940</v>
      </c>
      <c r="AE40" s="4">
        <f>SUM(AE38)</f>
        <v>18940</v>
      </c>
      <c r="AF40" s="4">
        <f>SUM(AF38)</f>
        <v>0</v>
      </c>
      <c r="AG40" s="4">
        <f>SUM(AG38)</f>
        <v>0</v>
      </c>
      <c r="AH40" s="4">
        <f>SUM(AH38)</f>
        <v>0</v>
      </c>
      <c r="AI40" s="4">
        <f>AJ40+AK40+AL40+AM40</f>
        <v>19698</v>
      </c>
      <c r="AJ40" s="4">
        <f>SUM(AJ38)</f>
        <v>19698</v>
      </c>
      <c r="AK40" s="4">
        <f>SUM(AK38)</f>
        <v>0</v>
      </c>
      <c r="AL40" s="4">
        <f>SUM(AL38)</f>
        <v>0</v>
      </c>
      <c r="AM40" s="4">
        <f>SUM(AM38)</f>
        <v>0</v>
      </c>
      <c r="AN40" s="4">
        <f>E40+J40+O40+T40+Y40+AD40+AI40</f>
        <v>130239</v>
      </c>
      <c r="AO40" s="34">
        <f>AN38+AN39</f>
        <v>130239</v>
      </c>
    </row>
    <row r="41" spans="1:40" ht="71.25" customHeight="1">
      <c r="A41" s="67" t="s">
        <v>42</v>
      </c>
      <c r="B41" s="67"/>
      <c r="C41" s="67"/>
      <c r="D41" s="67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</row>
    <row r="42" spans="1:40" ht="84" customHeight="1">
      <c r="A42" s="14" t="s">
        <v>41</v>
      </c>
      <c r="B42" s="13" t="s">
        <v>19</v>
      </c>
      <c r="C42" s="48" t="s">
        <v>100</v>
      </c>
      <c r="D42" s="7" t="s">
        <v>62</v>
      </c>
      <c r="E42" s="4">
        <f aca="true" t="shared" si="17" ref="E42:E48">F42+G42+H42+I42</f>
        <v>973</v>
      </c>
      <c r="F42" s="52">
        <f>1868-895</f>
        <v>973</v>
      </c>
      <c r="G42" s="52">
        <v>0</v>
      </c>
      <c r="H42" s="52">
        <v>0</v>
      </c>
      <c r="I42" s="52">
        <v>0</v>
      </c>
      <c r="J42" s="4">
        <f>K42+L42+M42+N42</f>
        <v>973</v>
      </c>
      <c r="K42" s="52">
        <v>973</v>
      </c>
      <c r="L42" s="52">
        <v>0</v>
      </c>
      <c r="M42" s="52">
        <v>0</v>
      </c>
      <c r="N42" s="52">
        <v>0</v>
      </c>
      <c r="O42" s="4">
        <f>P42+Q42+R42+S42</f>
        <v>973</v>
      </c>
      <c r="P42" s="52">
        <v>973</v>
      </c>
      <c r="Q42" s="52">
        <v>0</v>
      </c>
      <c r="R42" s="52">
        <v>0</v>
      </c>
      <c r="S42" s="52">
        <v>0</v>
      </c>
      <c r="T42" s="4">
        <f>U42+V42+W42+X42</f>
        <v>1879</v>
      </c>
      <c r="U42" s="52">
        <v>1879</v>
      </c>
      <c r="V42" s="52">
        <v>0</v>
      </c>
      <c r="W42" s="52">
        <v>0</v>
      </c>
      <c r="X42" s="52">
        <v>0</v>
      </c>
      <c r="Y42" s="4">
        <f>Z42+AA42+AB42+AC42</f>
        <v>1879</v>
      </c>
      <c r="Z42" s="52">
        <v>1879</v>
      </c>
      <c r="AA42" s="52">
        <v>0</v>
      </c>
      <c r="AB42" s="52">
        <v>0</v>
      </c>
      <c r="AC42" s="52">
        <v>0</v>
      </c>
      <c r="AD42" s="4">
        <f>AE42+AF42+AG42+AH42</f>
        <v>1879</v>
      </c>
      <c r="AE42" s="52">
        <v>1879</v>
      </c>
      <c r="AF42" s="52">
        <v>0</v>
      </c>
      <c r="AG42" s="52">
        <v>0</v>
      </c>
      <c r="AH42" s="52">
        <v>0</v>
      </c>
      <c r="AI42" s="4">
        <f>AJ42+AK42+AL42+AM42</f>
        <v>1879</v>
      </c>
      <c r="AJ42" s="52">
        <v>1879</v>
      </c>
      <c r="AK42" s="52">
        <v>0</v>
      </c>
      <c r="AL42" s="52">
        <v>0</v>
      </c>
      <c r="AM42" s="52">
        <v>0</v>
      </c>
      <c r="AN42" s="4">
        <f t="shared" si="9"/>
        <v>10435</v>
      </c>
    </row>
    <row r="43" spans="1:40" ht="50.25" customHeight="1">
      <c r="A43" s="15"/>
      <c r="B43" s="16" t="s">
        <v>39</v>
      </c>
      <c r="C43" s="27"/>
      <c r="D43" s="8"/>
      <c r="E43" s="4">
        <f t="shared" si="17"/>
        <v>973</v>
      </c>
      <c r="F43" s="4">
        <f>SUM(F42:F42)</f>
        <v>973</v>
      </c>
      <c r="G43" s="4">
        <f>SUM(G42:G42)</f>
        <v>0</v>
      </c>
      <c r="H43" s="4">
        <f>SUM(H42:H42)</f>
        <v>0</v>
      </c>
      <c r="I43" s="4">
        <f>SUM(I42:I42)</f>
        <v>0</v>
      </c>
      <c r="J43" s="4">
        <f>K43+L43+M43+N43</f>
        <v>973</v>
      </c>
      <c r="K43" s="4">
        <f>SUM(K42:K42)</f>
        <v>973</v>
      </c>
      <c r="L43" s="4">
        <f>SUM(L42:L42)</f>
        <v>0</v>
      </c>
      <c r="M43" s="4">
        <f>SUM(M42:M42)</f>
        <v>0</v>
      </c>
      <c r="N43" s="4">
        <f>SUM(N42:N42)</f>
        <v>0</v>
      </c>
      <c r="O43" s="4">
        <f>P43+Q43+R43+S43</f>
        <v>973</v>
      </c>
      <c r="P43" s="4">
        <f>SUM(P42:P42)</f>
        <v>973</v>
      </c>
      <c r="Q43" s="4">
        <f>SUM(Q42:Q42)</f>
        <v>0</v>
      </c>
      <c r="R43" s="4">
        <f>SUM(R42:R42)</f>
        <v>0</v>
      </c>
      <c r="S43" s="4">
        <f>SUM(S42:S42)</f>
        <v>0</v>
      </c>
      <c r="T43" s="4">
        <f>U43+V43+W43+X43</f>
        <v>1879</v>
      </c>
      <c r="U43" s="4">
        <f>SUM(U42:U42)</f>
        <v>1879</v>
      </c>
      <c r="V43" s="4">
        <f>SUM(V42:V42)</f>
        <v>0</v>
      </c>
      <c r="W43" s="4">
        <f>SUM(W42:W42)</f>
        <v>0</v>
      </c>
      <c r="X43" s="4">
        <f>SUM(X42:X42)</f>
        <v>0</v>
      </c>
      <c r="Y43" s="4">
        <f>Z43+AA43+AB43+AC43</f>
        <v>1879</v>
      </c>
      <c r="Z43" s="4">
        <f>SUM(Z42:Z42)</f>
        <v>1879</v>
      </c>
      <c r="AA43" s="4">
        <f>SUM(AA42:AA42)</f>
        <v>0</v>
      </c>
      <c r="AB43" s="4">
        <f>SUM(AB42:AB42)</f>
        <v>0</v>
      </c>
      <c r="AC43" s="4">
        <f>SUM(AC42:AC42)</f>
        <v>0</v>
      </c>
      <c r="AD43" s="4">
        <f>AE43+AF43+AG43+AH43</f>
        <v>1879</v>
      </c>
      <c r="AE43" s="4">
        <f>SUM(AE42:AE42)</f>
        <v>1879</v>
      </c>
      <c r="AF43" s="4">
        <f>SUM(AF42:AF42)</f>
        <v>0</v>
      </c>
      <c r="AG43" s="4">
        <f>SUM(AG42:AG42)</f>
        <v>0</v>
      </c>
      <c r="AH43" s="4">
        <f>SUM(AH42:AH42)</f>
        <v>0</v>
      </c>
      <c r="AI43" s="4">
        <f>AJ43+AK43+AL43+AM43</f>
        <v>1879</v>
      </c>
      <c r="AJ43" s="4">
        <f>SUM(AJ42:AJ42)</f>
        <v>1879</v>
      </c>
      <c r="AK43" s="4">
        <f>SUM(AK42:AK42)</f>
        <v>0</v>
      </c>
      <c r="AL43" s="4">
        <f>SUM(AL42:AL42)</f>
        <v>0</v>
      </c>
      <c r="AM43" s="4">
        <f>SUM(AM42:AM42)</f>
        <v>0</v>
      </c>
      <c r="AN43" s="4">
        <f t="shared" si="9"/>
        <v>10435</v>
      </c>
    </row>
    <row r="44" spans="1:40" ht="50.25" customHeight="1">
      <c r="A44" s="86" t="s">
        <v>107</v>
      </c>
      <c r="B44" s="87"/>
      <c r="C44" s="87"/>
      <c r="D44" s="88"/>
      <c r="E44" s="4">
        <f t="shared" si="17"/>
        <v>17900</v>
      </c>
      <c r="F44" s="4">
        <f aca="true" t="shared" si="18" ref="F44:I45">F45</f>
        <v>1969</v>
      </c>
      <c r="G44" s="4">
        <f t="shared" si="18"/>
        <v>15931</v>
      </c>
      <c r="H44" s="4">
        <f t="shared" si="18"/>
        <v>0</v>
      </c>
      <c r="I44" s="4">
        <f t="shared" si="18"/>
        <v>0</v>
      </c>
      <c r="J44" s="4" t="s">
        <v>70</v>
      </c>
      <c r="K44" s="4" t="s">
        <v>70</v>
      </c>
      <c r="L44" s="4" t="s">
        <v>70</v>
      </c>
      <c r="M44" s="4" t="s">
        <v>70</v>
      </c>
      <c r="N44" s="4" t="s">
        <v>70</v>
      </c>
      <c r="O44" s="4" t="s">
        <v>70</v>
      </c>
      <c r="P44" s="4" t="s">
        <v>70</v>
      </c>
      <c r="Q44" s="4" t="s">
        <v>70</v>
      </c>
      <c r="R44" s="4" t="s">
        <v>70</v>
      </c>
      <c r="S44" s="4" t="s">
        <v>70</v>
      </c>
      <c r="T44" s="4" t="s">
        <v>70</v>
      </c>
      <c r="U44" s="4" t="s">
        <v>70</v>
      </c>
      <c r="V44" s="4" t="s">
        <v>70</v>
      </c>
      <c r="W44" s="4" t="s">
        <v>70</v>
      </c>
      <c r="X44" s="4" t="s">
        <v>70</v>
      </c>
      <c r="Y44" s="4" t="s">
        <v>70</v>
      </c>
      <c r="Z44" s="4" t="s">
        <v>70</v>
      </c>
      <c r="AA44" s="4" t="s">
        <v>70</v>
      </c>
      <c r="AB44" s="4" t="s">
        <v>70</v>
      </c>
      <c r="AC44" s="4" t="s">
        <v>70</v>
      </c>
      <c r="AD44" s="4" t="s">
        <v>70</v>
      </c>
      <c r="AE44" s="4" t="s">
        <v>70</v>
      </c>
      <c r="AF44" s="4" t="s">
        <v>70</v>
      </c>
      <c r="AG44" s="4" t="s">
        <v>70</v>
      </c>
      <c r="AH44" s="4" t="s">
        <v>70</v>
      </c>
      <c r="AI44" s="4" t="s">
        <v>70</v>
      </c>
      <c r="AJ44" s="4" t="s">
        <v>70</v>
      </c>
      <c r="AK44" s="4" t="s">
        <v>70</v>
      </c>
      <c r="AL44" s="4" t="s">
        <v>70</v>
      </c>
      <c r="AM44" s="4" t="s">
        <v>70</v>
      </c>
      <c r="AN44" s="4">
        <f>E44</f>
        <v>17900</v>
      </c>
    </row>
    <row r="45" spans="1:40" ht="50.25" customHeight="1">
      <c r="A45" s="89" t="s">
        <v>108</v>
      </c>
      <c r="B45" s="54" t="s">
        <v>117</v>
      </c>
      <c r="C45" s="27"/>
      <c r="D45" s="8"/>
      <c r="E45" s="4">
        <f t="shared" si="17"/>
        <v>17900</v>
      </c>
      <c r="F45" s="4">
        <f t="shared" si="18"/>
        <v>1969</v>
      </c>
      <c r="G45" s="4">
        <f t="shared" si="18"/>
        <v>15931</v>
      </c>
      <c r="H45" s="4">
        <f t="shared" si="18"/>
        <v>0</v>
      </c>
      <c r="I45" s="4">
        <f t="shared" si="18"/>
        <v>0</v>
      </c>
      <c r="J45" s="4" t="s">
        <v>70</v>
      </c>
      <c r="K45" s="4" t="s">
        <v>70</v>
      </c>
      <c r="L45" s="4" t="s">
        <v>70</v>
      </c>
      <c r="M45" s="4" t="s">
        <v>70</v>
      </c>
      <c r="N45" s="4" t="s">
        <v>70</v>
      </c>
      <c r="O45" s="4" t="s">
        <v>70</v>
      </c>
      <c r="P45" s="4" t="s">
        <v>70</v>
      </c>
      <c r="Q45" s="4" t="s">
        <v>70</v>
      </c>
      <c r="R45" s="4" t="s">
        <v>70</v>
      </c>
      <c r="S45" s="4" t="s">
        <v>70</v>
      </c>
      <c r="T45" s="4" t="s">
        <v>70</v>
      </c>
      <c r="U45" s="4" t="s">
        <v>70</v>
      </c>
      <c r="V45" s="4" t="s">
        <v>70</v>
      </c>
      <c r="W45" s="4" t="s">
        <v>70</v>
      </c>
      <c r="X45" s="4" t="s">
        <v>70</v>
      </c>
      <c r="Y45" s="4" t="s">
        <v>70</v>
      </c>
      <c r="Z45" s="4" t="s">
        <v>70</v>
      </c>
      <c r="AA45" s="4" t="s">
        <v>70</v>
      </c>
      <c r="AB45" s="4" t="s">
        <v>70</v>
      </c>
      <c r="AC45" s="4" t="s">
        <v>70</v>
      </c>
      <c r="AD45" s="4" t="s">
        <v>70</v>
      </c>
      <c r="AE45" s="4" t="s">
        <v>70</v>
      </c>
      <c r="AF45" s="4" t="s">
        <v>70</v>
      </c>
      <c r="AG45" s="4" t="s">
        <v>70</v>
      </c>
      <c r="AH45" s="4" t="s">
        <v>70</v>
      </c>
      <c r="AI45" s="4" t="s">
        <v>70</v>
      </c>
      <c r="AJ45" s="4" t="s">
        <v>70</v>
      </c>
      <c r="AK45" s="4" t="s">
        <v>70</v>
      </c>
      <c r="AL45" s="4" t="s">
        <v>70</v>
      </c>
      <c r="AM45" s="4" t="s">
        <v>70</v>
      </c>
      <c r="AN45" s="4">
        <f>E45</f>
        <v>17900</v>
      </c>
    </row>
    <row r="46" spans="1:40" ht="50.25" customHeight="1">
      <c r="A46" s="15" t="s">
        <v>109</v>
      </c>
      <c r="B46" s="54" t="s">
        <v>110</v>
      </c>
      <c r="C46" s="56" t="s">
        <v>111</v>
      </c>
      <c r="D46" s="7">
        <v>2024</v>
      </c>
      <c r="E46" s="4">
        <f t="shared" si="17"/>
        <v>17900</v>
      </c>
      <c r="F46" s="4">
        <v>1969</v>
      </c>
      <c r="G46" s="4">
        <v>15931</v>
      </c>
      <c r="H46" s="4">
        <v>0</v>
      </c>
      <c r="I46" s="4">
        <v>0</v>
      </c>
      <c r="J46" s="4" t="s">
        <v>70</v>
      </c>
      <c r="K46" s="4" t="s">
        <v>70</v>
      </c>
      <c r="L46" s="4" t="s">
        <v>70</v>
      </c>
      <c r="M46" s="4" t="s">
        <v>70</v>
      </c>
      <c r="N46" s="4" t="s">
        <v>70</v>
      </c>
      <c r="O46" s="4" t="s">
        <v>70</v>
      </c>
      <c r="P46" s="4" t="s">
        <v>70</v>
      </c>
      <c r="Q46" s="4" t="s">
        <v>70</v>
      </c>
      <c r="R46" s="4" t="s">
        <v>70</v>
      </c>
      <c r="S46" s="4" t="s">
        <v>70</v>
      </c>
      <c r="T46" s="4" t="s">
        <v>70</v>
      </c>
      <c r="U46" s="4" t="s">
        <v>70</v>
      </c>
      <c r="V46" s="4" t="s">
        <v>70</v>
      </c>
      <c r="W46" s="4" t="s">
        <v>70</v>
      </c>
      <c r="X46" s="4" t="s">
        <v>70</v>
      </c>
      <c r="Y46" s="4" t="s">
        <v>70</v>
      </c>
      <c r="Z46" s="4" t="s">
        <v>70</v>
      </c>
      <c r="AA46" s="4" t="s">
        <v>70</v>
      </c>
      <c r="AB46" s="4" t="s">
        <v>70</v>
      </c>
      <c r="AC46" s="4" t="s">
        <v>70</v>
      </c>
      <c r="AD46" s="4" t="s">
        <v>70</v>
      </c>
      <c r="AE46" s="4" t="s">
        <v>70</v>
      </c>
      <c r="AF46" s="4" t="s">
        <v>70</v>
      </c>
      <c r="AG46" s="4" t="s">
        <v>70</v>
      </c>
      <c r="AH46" s="4" t="s">
        <v>70</v>
      </c>
      <c r="AI46" s="4" t="s">
        <v>70</v>
      </c>
      <c r="AJ46" s="4" t="s">
        <v>70</v>
      </c>
      <c r="AK46" s="4" t="s">
        <v>70</v>
      </c>
      <c r="AL46" s="4" t="s">
        <v>70</v>
      </c>
      <c r="AM46" s="4" t="s">
        <v>70</v>
      </c>
      <c r="AN46" s="4">
        <f>E46</f>
        <v>17900</v>
      </c>
    </row>
    <row r="47" spans="1:40" ht="50.25" customHeight="1">
      <c r="A47" s="15"/>
      <c r="B47" s="16" t="s">
        <v>112</v>
      </c>
      <c r="C47" s="27"/>
      <c r="D47" s="8"/>
      <c r="E47" s="4">
        <f t="shared" si="17"/>
        <v>17900</v>
      </c>
      <c r="F47" s="4">
        <f>F44</f>
        <v>1969</v>
      </c>
      <c r="G47" s="4">
        <f>G44</f>
        <v>15931</v>
      </c>
      <c r="H47" s="4">
        <f>H44</f>
        <v>0</v>
      </c>
      <c r="I47" s="4">
        <f>I44</f>
        <v>0</v>
      </c>
      <c r="J47" s="4" t="s">
        <v>70</v>
      </c>
      <c r="K47" s="4" t="s">
        <v>70</v>
      </c>
      <c r="L47" s="4" t="s">
        <v>70</v>
      </c>
      <c r="M47" s="4" t="s">
        <v>70</v>
      </c>
      <c r="N47" s="4" t="s">
        <v>70</v>
      </c>
      <c r="O47" s="4" t="s">
        <v>70</v>
      </c>
      <c r="P47" s="4" t="s">
        <v>70</v>
      </c>
      <c r="Q47" s="4" t="s">
        <v>70</v>
      </c>
      <c r="R47" s="4" t="s">
        <v>70</v>
      </c>
      <c r="S47" s="4" t="s">
        <v>70</v>
      </c>
      <c r="T47" s="4" t="s">
        <v>70</v>
      </c>
      <c r="U47" s="4" t="s">
        <v>70</v>
      </c>
      <c r="V47" s="4" t="s">
        <v>70</v>
      </c>
      <c r="W47" s="4" t="s">
        <v>70</v>
      </c>
      <c r="X47" s="4" t="s">
        <v>70</v>
      </c>
      <c r="Y47" s="4" t="s">
        <v>70</v>
      </c>
      <c r="Z47" s="4" t="s">
        <v>70</v>
      </c>
      <c r="AA47" s="4" t="s">
        <v>70</v>
      </c>
      <c r="AB47" s="4" t="s">
        <v>70</v>
      </c>
      <c r="AC47" s="4" t="s">
        <v>70</v>
      </c>
      <c r="AD47" s="4" t="s">
        <v>70</v>
      </c>
      <c r="AE47" s="4" t="s">
        <v>70</v>
      </c>
      <c r="AF47" s="4" t="s">
        <v>70</v>
      </c>
      <c r="AG47" s="4" t="s">
        <v>70</v>
      </c>
      <c r="AH47" s="4" t="s">
        <v>70</v>
      </c>
      <c r="AI47" s="4" t="s">
        <v>70</v>
      </c>
      <c r="AJ47" s="4" t="s">
        <v>70</v>
      </c>
      <c r="AK47" s="4" t="s">
        <v>70</v>
      </c>
      <c r="AL47" s="4" t="s">
        <v>70</v>
      </c>
      <c r="AM47" s="4" t="s">
        <v>70</v>
      </c>
      <c r="AN47" s="4">
        <f>E47</f>
        <v>17900</v>
      </c>
    </row>
    <row r="48" spans="1:41" ht="45.75" customHeight="1">
      <c r="A48" s="82" t="s">
        <v>20</v>
      </c>
      <c r="B48" s="83"/>
      <c r="C48" s="8"/>
      <c r="D48" s="8"/>
      <c r="E48" s="4">
        <f t="shared" si="17"/>
        <v>71436</v>
      </c>
      <c r="F48" s="4">
        <f>F20+F29+F36+F40+F43+F47</f>
        <v>43926</v>
      </c>
      <c r="G48" s="4">
        <f>G20+G29+G36+G40+G43+G47</f>
        <v>27510</v>
      </c>
      <c r="H48" s="4">
        <f>H20+H29+H36+H40+H43</f>
        <v>0</v>
      </c>
      <c r="I48" s="4">
        <f>I20+I29+I36+I40+I43</f>
        <v>0</v>
      </c>
      <c r="J48" s="4">
        <f>K48+L48+M48+N48</f>
        <v>44027</v>
      </c>
      <c r="K48" s="4">
        <f>K20+K29+K36+K40+K43</f>
        <v>44027</v>
      </c>
      <c r="L48" s="4">
        <f>L20+L29+L36+L40+L43</f>
        <v>0</v>
      </c>
      <c r="M48" s="4">
        <f>M20+M29+M36+M40+M43</f>
        <v>0</v>
      </c>
      <c r="N48" s="4">
        <f>N20+N29+N36+N40+N43</f>
        <v>0</v>
      </c>
      <c r="O48" s="4">
        <f>P48+Q48+R48+S48</f>
        <v>38640</v>
      </c>
      <c r="P48" s="4">
        <f>P20+P29+P36+P40+P43</f>
        <v>38640</v>
      </c>
      <c r="Q48" s="4">
        <f>Q20+Q29+Q36+Q40+Q43</f>
        <v>0</v>
      </c>
      <c r="R48" s="4">
        <f>R20+R29+R36+R40+R43</f>
        <v>0</v>
      </c>
      <c r="S48" s="4">
        <f>S20+S29+S36+S40+S43</f>
        <v>0</v>
      </c>
      <c r="T48" s="4">
        <f>U48+V48+W48+X48</f>
        <v>69824</v>
      </c>
      <c r="U48" s="4">
        <f>U20+U29+U36+U40+U43</f>
        <v>69824</v>
      </c>
      <c r="V48" s="4">
        <f>V20+V29+V36+V40+V43</f>
        <v>0</v>
      </c>
      <c r="W48" s="4">
        <f>W20+W29+W36+W40+W43</f>
        <v>0</v>
      </c>
      <c r="X48" s="4">
        <f>X20+X29+X36+X40+X43</f>
        <v>0</v>
      </c>
      <c r="Y48" s="4">
        <f>Z48+AA48+AB48+AC48</f>
        <v>70651</v>
      </c>
      <c r="Z48" s="4">
        <f>Z20+Z29+Z36+Z40+Z43</f>
        <v>70651</v>
      </c>
      <c r="AA48" s="4">
        <f>AA20+AA29+AA36+AA40+AA43</f>
        <v>0</v>
      </c>
      <c r="AB48" s="4">
        <f>AB20+AB29+AB36+AB40+AB43</f>
        <v>0</v>
      </c>
      <c r="AC48" s="4">
        <f>AC20+AC29+AC36+AC40+AC43</f>
        <v>0</v>
      </c>
      <c r="AD48" s="4">
        <f>AE48+AF48+AG48+AH48</f>
        <v>71473</v>
      </c>
      <c r="AE48" s="4">
        <f>AE20+AE29+AE36+AE40+AE43</f>
        <v>71473</v>
      </c>
      <c r="AF48" s="4">
        <f>AF20+AF29+AF36+AF40+AF43</f>
        <v>0</v>
      </c>
      <c r="AG48" s="4">
        <f>AG20+AG29+AG36+AG40+AG43</f>
        <v>0</v>
      </c>
      <c r="AH48" s="4">
        <f>AH20+AH29+AH36+AH40+AH43</f>
        <v>0</v>
      </c>
      <c r="AI48" s="4">
        <f>AJ48+AK48+AL48+AM48</f>
        <v>69078</v>
      </c>
      <c r="AJ48" s="4">
        <f>AJ20+AJ29+AJ36+AJ40+AJ43</f>
        <v>69078</v>
      </c>
      <c r="AK48" s="4">
        <f>AK20+AK29+AK36+AK40+AK43</f>
        <v>0</v>
      </c>
      <c r="AL48" s="4">
        <f>AL20+AL29+AL36+AL40+AL43</f>
        <v>0</v>
      </c>
      <c r="AM48" s="4">
        <f>AM20+AM29+AM36+AM40+AM43</f>
        <v>0</v>
      </c>
      <c r="AN48" s="4">
        <f t="shared" si="9"/>
        <v>435129</v>
      </c>
      <c r="AO48" s="33">
        <f>AO20+AO29+AO36+AO40+AN43+AN44</f>
        <v>435129</v>
      </c>
    </row>
    <row r="49" spans="1:35" ht="20.25" customHeight="1" thickBot="1">
      <c r="A49" s="17"/>
      <c r="B49" s="17"/>
      <c r="C49" s="9"/>
      <c r="D49" s="9"/>
      <c r="E49" s="50"/>
      <c r="F49" s="50"/>
      <c r="G49" s="90"/>
      <c r="H49" s="90"/>
      <c r="I49" s="90"/>
      <c r="J49" s="90"/>
      <c r="K49" s="90"/>
      <c r="L49" s="91"/>
      <c r="M49" s="91"/>
      <c r="N49" s="91"/>
      <c r="O49" s="91"/>
      <c r="P49" s="91"/>
      <c r="Q49" s="91"/>
      <c r="R49" s="50"/>
      <c r="S49" s="50"/>
      <c r="T49" s="50"/>
      <c r="U49" s="50"/>
      <c r="V49" s="50"/>
      <c r="W49" s="50"/>
      <c r="X49" s="50"/>
      <c r="Y49" s="22"/>
      <c r="Z49" s="3"/>
      <c r="AC49" s="92"/>
      <c r="AD49" s="92"/>
      <c r="AE49" s="92"/>
      <c r="AF49" s="92"/>
      <c r="AG49" s="92"/>
      <c r="AH49" s="92"/>
      <c r="AI49" s="92"/>
    </row>
    <row r="50" spans="1:40" ht="6" customHeight="1">
      <c r="A50" s="17"/>
      <c r="B50" s="17"/>
      <c r="C50" s="9"/>
      <c r="D50" s="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84"/>
      <c r="Q50" s="84"/>
      <c r="R50" s="84"/>
      <c r="S50" s="84"/>
      <c r="T50" s="50"/>
      <c r="U50" s="50"/>
      <c r="V50" s="50"/>
      <c r="W50" s="50"/>
      <c r="X50" s="50"/>
      <c r="Y50" s="30"/>
      <c r="Z50" s="31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6" customHeight="1">
      <c r="A51" s="17"/>
      <c r="B51" s="17"/>
      <c r="C51" s="9"/>
      <c r="D51" s="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30"/>
      <c r="Z51" s="31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6" customHeight="1">
      <c r="A52" s="17"/>
      <c r="B52" s="17"/>
      <c r="C52" s="9"/>
      <c r="D52" s="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30"/>
      <c r="Z52" s="31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26" ht="38.25" customHeight="1">
      <c r="A53" s="17"/>
      <c r="B53" s="17"/>
      <c r="C53" s="9"/>
      <c r="D53" s="9"/>
      <c r="E53" s="50">
        <v>46770</v>
      </c>
      <c r="F53" s="50"/>
      <c r="G53" s="50"/>
      <c r="H53" s="50"/>
      <c r="I53" s="50"/>
      <c r="J53" s="50">
        <v>44027</v>
      </c>
      <c r="K53" s="50"/>
      <c r="L53" s="50"/>
      <c r="M53" s="50"/>
      <c r="N53" s="50"/>
      <c r="O53" s="50">
        <v>38640</v>
      </c>
      <c r="P53" s="50"/>
      <c r="Q53" s="50"/>
      <c r="R53" s="50"/>
      <c r="S53" s="50"/>
      <c r="T53" s="50"/>
      <c r="U53" s="50"/>
      <c r="V53" s="50"/>
      <c r="W53" s="50"/>
      <c r="X53" s="50"/>
      <c r="Y53" s="22"/>
      <c r="Z53" s="3"/>
    </row>
    <row r="54" spans="1:40" ht="14.25" customHeight="1">
      <c r="A54" s="18"/>
      <c r="B54" s="35"/>
      <c r="C54" s="36"/>
      <c r="D54" s="40"/>
      <c r="E54" s="35"/>
      <c r="F54" s="35"/>
      <c r="G54" s="3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9"/>
      <c r="AN54" s="3">
        <f>AN55+AN56</f>
        <v>435129</v>
      </c>
    </row>
    <row r="55" spans="1:40" ht="21" customHeight="1">
      <c r="A55" s="18"/>
      <c r="B55" s="35"/>
      <c r="C55" s="36"/>
      <c r="D55" s="78" t="s">
        <v>74</v>
      </c>
      <c r="E55" s="13">
        <f>F55+G55</f>
        <v>0</v>
      </c>
      <c r="F55" s="13">
        <f>F13</f>
        <v>0</v>
      </c>
      <c r="G55" s="13">
        <f>G13</f>
        <v>0</v>
      </c>
      <c r="H55" s="43" t="s">
        <v>3</v>
      </c>
      <c r="I55" s="10"/>
      <c r="J55" s="13">
        <f>K55+L55</f>
        <v>0</v>
      </c>
      <c r="K55" s="13">
        <f>K13</f>
        <v>0</v>
      </c>
      <c r="L55" s="13">
        <f>L13</f>
        <v>0</v>
      </c>
      <c r="M55" s="43" t="s">
        <v>3</v>
      </c>
      <c r="N55" s="10"/>
      <c r="O55" s="13">
        <f>P55+Q55</f>
        <v>0</v>
      </c>
      <c r="P55" s="13">
        <f>P13</f>
        <v>0</v>
      </c>
      <c r="Q55" s="13">
        <f>Q13</f>
        <v>0</v>
      </c>
      <c r="R55" s="43" t="s">
        <v>3</v>
      </c>
      <c r="S55" s="10"/>
      <c r="T55" s="10"/>
      <c r="U55" s="10"/>
      <c r="V55" s="10"/>
      <c r="W55" s="10"/>
      <c r="X55" s="10"/>
      <c r="Y55" s="19"/>
      <c r="AM55" s="1" t="s">
        <v>86</v>
      </c>
      <c r="AN55" s="3">
        <f>F48+K48+P48+U48+Z48+AE48+AJ48</f>
        <v>407619</v>
      </c>
    </row>
    <row r="56" spans="1:40" ht="21">
      <c r="A56" s="18"/>
      <c r="B56" s="35"/>
      <c r="C56" s="36"/>
      <c r="D56" s="79"/>
      <c r="E56" s="13">
        <f aca="true" t="shared" si="19" ref="E56:E61">F56+G56</f>
        <v>1063</v>
      </c>
      <c r="F56" s="13">
        <f>F14</f>
        <v>1063</v>
      </c>
      <c r="G56" s="13">
        <f>G14</f>
        <v>0</v>
      </c>
      <c r="H56" s="43" t="s">
        <v>4</v>
      </c>
      <c r="I56" s="10"/>
      <c r="J56" s="13">
        <f aca="true" t="shared" si="20" ref="J56:J61">K56+L56</f>
        <v>1063</v>
      </c>
      <c r="K56" s="13">
        <f>K14</f>
        <v>1063</v>
      </c>
      <c r="L56" s="13">
        <f>L14</f>
        <v>0</v>
      </c>
      <c r="M56" s="43" t="s">
        <v>4</v>
      </c>
      <c r="N56" s="10"/>
      <c r="O56" s="13">
        <f aca="true" t="shared" si="21" ref="O56:O61">P56+Q56</f>
        <v>1063</v>
      </c>
      <c r="P56" s="13">
        <f>P14</f>
        <v>1063</v>
      </c>
      <c r="Q56" s="13">
        <f>Q14</f>
        <v>0</v>
      </c>
      <c r="R56" s="43" t="s">
        <v>4</v>
      </c>
      <c r="S56" s="10"/>
      <c r="T56" s="10"/>
      <c r="U56" s="10"/>
      <c r="V56" s="10"/>
      <c r="W56" s="10"/>
      <c r="X56" s="10"/>
      <c r="Y56" s="19"/>
      <c r="AM56" s="1" t="s">
        <v>87</v>
      </c>
      <c r="AN56" s="3">
        <f>G48+L48+Q48+V48+AA48+AF48+AK48</f>
        <v>27510</v>
      </c>
    </row>
    <row r="57" spans="1:25" ht="21">
      <c r="A57" s="18"/>
      <c r="B57" s="35"/>
      <c r="C57" s="36"/>
      <c r="D57" s="79"/>
      <c r="E57" s="13">
        <f t="shared" si="19"/>
        <v>0</v>
      </c>
      <c r="F57" s="13">
        <f>F18</f>
        <v>0</v>
      </c>
      <c r="G57" s="13">
        <f>G18</f>
        <v>0</v>
      </c>
      <c r="H57" s="43" t="s">
        <v>37</v>
      </c>
      <c r="I57" s="10"/>
      <c r="J57" s="13">
        <f t="shared" si="20"/>
        <v>0</v>
      </c>
      <c r="K57" s="13">
        <f>K18</f>
        <v>0</v>
      </c>
      <c r="L57" s="13">
        <f>L18</f>
        <v>0</v>
      </c>
      <c r="M57" s="43" t="s">
        <v>37</v>
      </c>
      <c r="N57" s="10"/>
      <c r="O57" s="13">
        <f t="shared" si="21"/>
        <v>0</v>
      </c>
      <c r="P57" s="13">
        <f>P18</f>
        <v>0</v>
      </c>
      <c r="Q57" s="13">
        <f>Q18</f>
        <v>0</v>
      </c>
      <c r="R57" s="43" t="s">
        <v>37</v>
      </c>
      <c r="S57" s="10"/>
      <c r="T57" s="10"/>
      <c r="U57" s="10"/>
      <c r="V57" s="10"/>
      <c r="W57" s="10"/>
      <c r="X57" s="10"/>
      <c r="Y57" s="19"/>
    </row>
    <row r="58" spans="1:25" ht="21">
      <c r="A58" s="18"/>
      <c r="B58" s="37"/>
      <c r="C58" s="38"/>
      <c r="D58" s="79"/>
      <c r="E58" s="13">
        <f t="shared" si="19"/>
        <v>0</v>
      </c>
      <c r="F58" s="13">
        <f>F19</f>
        <v>0</v>
      </c>
      <c r="G58" s="13">
        <f>G19</f>
        <v>0</v>
      </c>
      <c r="H58" s="43" t="s">
        <v>44</v>
      </c>
      <c r="I58" s="10"/>
      <c r="J58" s="13">
        <f t="shared" si="20"/>
        <v>0</v>
      </c>
      <c r="K58" s="8">
        <f>K19</f>
        <v>0</v>
      </c>
      <c r="L58" s="8">
        <f>L19</f>
        <v>0</v>
      </c>
      <c r="M58" s="43" t="s">
        <v>44</v>
      </c>
      <c r="N58" s="10"/>
      <c r="O58" s="13">
        <f t="shared" si="21"/>
        <v>0</v>
      </c>
      <c r="P58" s="8">
        <f>P19</f>
        <v>0</v>
      </c>
      <c r="Q58" s="8">
        <f>Q19</f>
        <v>0</v>
      </c>
      <c r="R58" s="43" t="s">
        <v>44</v>
      </c>
      <c r="S58" s="10"/>
      <c r="T58" s="10"/>
      <c r="U58" s="10"/>
      <c r="V58" s="10"/>
      <c r="W58" s="10"/>
      <c r="X58" s="10"/>
      <c r="Y58" s="19"/>
    </row>
    <row r="59" spans="1:25" ht="21">
      <c r="A59" s="18"/>
      <c r="B59" s="10"/>
      <c r="C59" s="10"/>
      <c r="D59" s="79"/>
      <c r="E59" s="13">
        <f t="shared" si="19"/>
        <v>21516</v>
      </c>
      <c r="F59" s="13">
        <f>F25</f>
        <v>9937</v>
      </c>
      <c r="G59" s="13">
        <f>G25</f>
        <v>11579</v>
      </c>
      <c r="H59" s="43" t="s">
        <v>14</v>
      </c>
      <c r="I59" s="10"/>
      <c r="J59" s="13">
        <f t="shared" si="20"/>
        <v>8422</v>
      </c>
      <c r="K59" s="13">
        <f>K25</f>
        <v>8422</v>
      </c>
      <c r="L59" s="13">
        <f>L25</f>
        <v>0</v>
      </c>
      <c r="M59" s="43" t="s">
        <v>14</v>
      </c>
      <c r="N59" s="10"/>
      <c r="O59" s="13">
        <f t="shared" si="21"/>
        <v>8422</v>
      </c>
      <c r="P59" s="13">
        <f>P25</f>
        <v>8422</v>
      </c>
      <c r="Q59" s="13">
        <f>Q25</f>
        <v>0</v>
      </c>
      <c r="R59" s="43" t="s">
        <v>14</v>
      </c>
      <c r="S59" s="10"/>
      <c r="T59" s="10"/>
      <c r="U59" s="10"/>
      <c r="V59" s="10"/>
      <c r="W59" s="10"/>
      <c r="X59" s="10"/>
      <c r="Y59" s="19"/>
    </row>
    <row r="60" spans="1:25" ht="21" customHeight="1">
      <c r="A60" s="18"/>
      <c r="B60" s="35"/>
      <c r="C60" s="36"/>
      <c r="D60" s="79"/>
      <c r="E60" s="13">
        <f t="shared" si="19"/>
        <v>2901</v>
      </c>
      <c r="F60" s="13">
        <f>F27</f>
        <v>2901</v>
      </c>
      <c r="G60" s="13">
        <f>G27</f>
        <v>0</v>
      </c>
      <c r="H60" s="43" t="s">
        <v>29</v>
      </c>
      <c r="I60" s="10"/>
      <c r="J60" s="13">
        <f t="shared" si="20"/>
        <v>2984</v>
      </c>
      <c r="K60" s="13">
        <f>K27</f>
        <v>2984</v>
      </c>
      <c r="L60" s="13">
        <f>L27</f>
        <v>0</v>
      </c>
      <c r="M60" s="43" t="s">
        <v>29</v>
      </c>
      <c r="N60" s="10"/>
      <c r="O60" s="13">
        <f t="shared" si="21"/>
        <v>2984</v>
      </c>
      <c r="P60" s="13">
        <f>P27</f>
        <v>2984</v>
      </c>
      <c r="Q60" s="13">
        <f>Q27</f>
        <v>0</v>
      </c>
      <c r="R60" s="43" t="s">
        <v>29</v>
      </c>
      <c r="S60" s="10"/>
      <c r="T60" s="10"/>
      <c r="U60" s="10"/>
      <c r="V60" s="10"/>
      <c r="W60" s="10"/>
      <c r="X60" s="10"/>
      <c r="Y60" s="19"/>
    </row>
    <row r="61" spans="1:25" ht="21">
      <c r="A61" s="18"/>
      <c r="B61" s="35"/>
      <c r="C61" s="36"/>
      <c r="D61" s="79"/>
      <c r="E61" s="13">
        <f t="shared" si="19"/>
        <v>4007</v>
      </c>
      <c r="F61" s="13">
        <f>F36</f>
        <v>4007</v>
      </c>
      <c r="G61" s="13">
        <f>G36</f>
        <v>0</v>
      </c>
      <c r="H61" s="43" t="s">
        <v>75</v>
      </c>
      <c r="I61" s="10"/>
      <c r="J61" s="13">
        <f t="shared" si="20"/>
        <v>4007</v>
      </c>
      <c r="K61" s="13">
        <f>K36</f>
        <v>4007</v>
      </c>
      <c r="L61" s="13">
        <f>L36</f>
        <v>0</v>
      </c>
      <c r="M61" s="43" t="s">
        <v>75</v>
      </c>
      <c r="N61" s="10"/>
      <c r="O61" s="13">
        <f t="shared" si="21"/>
        <v>4007</v>
      </c>
      <c r="P61" s="13">
        <f>P36</f>
        <v>4007</v>
      </c>
      <c r="Q61" s="13">
        <f>Q36</f>
        <v>0</v>
      </c>
      <c r="R61" s="43" t="s">
        <v>75</v>
      </c>
      <c r="S61" s="10"/>
      <c r="T61" s="10"/>
      <c r="U61" s="10"/>
      <c r="V61" s="10"/>
      <c r="W61" s="10"/>
      <c r="X61" s="10"/>
      <c r="Y61" s="19"/>
    </row>
    <row r="62" spans="1:25" ht="21">
      <c r="A62" s="18"/>
      <c r="B62" s="35"/>
      <c r="C62" s="36"/>
      <c r="D62" s="79"/>
      <c r="E62" s="13">
        <f>F62+G62</f>
        <v>17900</v>
      </c>
      <c r="F62" s="13">
        <f>F47</f>
        <v>1969</v>
      </c>
      <c r="G62" s="13">
        <f>G47</f>
        <v>15931</v>
      </c>
      <c r="H62" s="43" t="s">
        <v>113</v>
      </c>
      <c r="I62" s="10"/>
      <c r="J62" s="13"/>
      <c r="K62" s="13"/>
      <c r="L62" s="13"/>
      <c r="M62" s="43"/>
      <c r="N62" s="10"/>
      <c r="O62" s="13"/>
      <c r="P62" s="13"/>
      <c r="Q62" s="13"/>
      <c r="R62" s="43"/>
      <c r="S62" s="10"/>
      <c r="T62" s="10"/>
      <c r="U62" s="10"/>
      <c r="V62" s="10"/>
      <c r="W62" s="10"/>
      <c r="X62" s="10"/>
      <c r="Y62" s="19"/>
    </row>
    <row r="63" spans="1:25" ht="21">
      <c r="A63" s="18"/>
      <c r="B63" s="35"/>
      <c r="C63" s="36"/>
      <c r="D63" s="80"/>
      <c r="E63" s="8">
        <f>F63+G63</f>
        <v>47387</v>
      </c>
      <c r="F63" s="8">
        <f>SUM(F55:F62)</f>
        <v>19877</v>
      </c>
      <c r="G63" s="8">
        <f>SUM(G55:G62)</f>
        <v>27510</v>
      </c>
      <c r="H63" s="39"/>
      <c r="I63" s="10"/>
      <c r="J63" s="8">
        <f>K63+L63</f>
        <v>16476</v>
      </c>
      <c r="K63" s="8">
        <f>SUM(K55:K61)</f>
        <v>16476</v>
      </c>
      <c r="L63" s="8">
        <f>SUM(L55:L61)</f>
        <v>0</v>
      </c>
      <c r="M63" s="39"/>
      <c r="N63" s="10"/>
      <c r="O63" s="8">
        <f>P63+Q63</f>
        <v>16476</v>
      </c>
      <c r="P63" s="8">
        <f>SUM(P55:P61)</f>
        <v>16476</v>
      </c>
      <c r="Q63" s="8">
        <f>SUM(Q55:Q61)</f>
        <v>0</v>
      </c>
      <c r="R63" s="39"/>
      <c r="S63" s="10"/>
      <c r="T63" s="10"/>
      <c r="U63" s="10"/>
      <c r="V63" s="10"/>
      <c r="W63" s="10"/>
      <c r="X63" s="10"/>
      <c r="Y63" s="19"/>
    </row>
    <row r="64" spans="1:25" ht="21">
      <c r="A64" s="18"/>
      <c r="B64" s="35"/>
      <c r="C64" s="36"/>
      <c r="D64" s="45"/>
      <c r="E64" s="41"/>
      <c r="F64" s="9"/>
      <c r="G64" s="9"/>
      <c r="H64" s="3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9"/>
    </row>
    <row r="65" spans="1:25" ht="21">
      <c r="A65" s="18"/>
      <c r="B65" s="35"/>
      <c r="C65" s="36"/>
      <c r="D65" s="40"/>
      <c r="E65" s="35"/>
      <c r="F65" s="35"/>
      <c r="G65" s="35"/>
      <c r="H65" s="36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9"/>
    </row>
    <row r="66" spans="1:25" ht="21">
      <c r="A66" s="18"/>
      <c r="B66" s="35"/>
      <c r="C66" s="35"/>
      <c r="D66" s="81" t="s">
        <v>76</v>
      </c>
      <c r="E66" s="13">
        <f>F66+G66</f>
        <v>660</v>
      </c>
      <c r="F66" s="13">
        <f aca="true" t="shared" si="22" ref="F66:G68">F15</f>
        <v>660</v>
      </c>
      <c r="G66" s="13">
        <f t="shared" si="22"/>
        <v>0</v>
      </c>
      <c r="H66" s="44" t="s">
        <v>5</v>
      </c>
      <c r="I66" s="10"/>
      <c r="J66" s="13">
        <f>K66+L66</f>
        <v>660</v>
      </c>
      <c r="K66" s="13">
        <f aca="true" t="shared" si="23" ref="K66:L68">K15</f>
        <v>660</v>
      </c>
      <c r="L66" s="13">
        <f t="shared" si="23"/>
        <v>0</v>
      </c>
      <c r="M66" s="44" t="s">
        <v>5</v>
      </c>
      <c r="N66" s="10"/>
      <c r="O66" s="13">
        <f>P66+Q66</f>
        <v>660</v>
      </c>
      <c r="P66" s="13">
        <f aca="true" t="shared" si="24" ref="P66:Q68">P15</f>
        <v>660</v>
      </c>
      <c r="Q66" s="13">
        <f t="shared" si="24"/>
        <v>0</v>
      </c>
      <c r="R66" s="44" t="s">
        <v>5</v>
      </c>
      <c r="S66" s="10"/>
      <c r="T66" s="10"/>
      <c r="U66" s="10"/>
      <c r="V66" s="10"/>
      <c r="W66" s="10"/>
      <c r="X66" s="10"/>
      <c r="Y66" s="19"/>
    </row>
    <row r="67" spans="1:25" ht="21">
      <c r="A67" s="18"/>
      <c r="B67" s="35"/>
      <c r="C67" s="35"/>
      <c r="D67" s="81"/>
      <c r="E67" s="13">
        <f aca="true" t="shared" si="25" ref="E67:E76">F67+G67</f>
        <v>0</v>
      </c>
      <c r="F67" s="13">
        <f t="shared" si="22"/>
        <v>0</v>
      </c>
      <c r="G67" s="13">
        <f t="shared" si="22"/>
        <v>0</v>
      </c>
      <c r="H67" s="44" t="s">
        <v>6</v>
      </c>
      <c r="I67" s="10"/>
      <c r="J67" s="13">
        <f aca="true" t="shared" si="26" ref="J67:J76">K67+L67</f>
        <v>0</v>
      </c>
      <c r="K67" s="13">
        <f t="shared" si="23"/>
        <v>0</v>
      </c>
      <c r="L67" s="13">
        <f t="shared" si="23"/>
        <v>0</v>
      </c>
      <c r="M67" s="44" t="s">
        <v>6</v>
      </c>
      <c r="N67" s="10"/>
      <c r="O67" s="13">
        <f aca="true" t="shared" si="27" ref="O67:O76">P67+Q67</f>
        <v>0</v>
      </c>
      <c r="P67" s="13">
        <f t="shared" si="24"/>
        <v>0</v>
      </c>
      <c r="Q67" s="13">
        <f t="shared" si="24"/>
        <v>0</v>
      </c>
      <c r="R67" s="44" t="s">
        <v>6</v>
      </c>
      <c r="S67" s="10"/>
      <c r="T67" s="10"/>
      <c r="U67" s="10"/>
      <c r="V67" s="10"/>
      <c r="W67" s="10"/>
      <c r="X67" s="10"/>
      <c r="Y67" s="19"/>
    </row>
    <row r="68" spans="1:25" ht="21">
      <c r="A68" s="18"/>
      <c r="B68" s="35"/>
      <c r="C68" s="35"/>
      <c r="D68" s="81"/>
      <c r="E68" s="13">
        <f t="shared" si="25"/>
        <v>1007</v>
      </c>
      <c r="F68" s="13">
        <f t="shared" si="22"/>
        <v>1007</v>
      </c>
      <c r="G68" s="13">
        <f t="shared" si="22"/>
        <v>0</v>
      </c>
      <c r="H68" s="44" t="s">
        <v>7</v>
      </c>
      <c r="I68" s="10"/>
      <c r="J68" s="13">
        <f t="shared" si="26"/>
        <v>198</v>
      </c>
      <c r="K68" s="13">
        <f t="shared" si="23"/>
        <v>198</v>
      </c>
      <c r="L68" s="13">
        <f t="shared" si="23"/>
        <v>0</v>
      </c>
      <c r="M68" s="44" t="s">
        <v>7</v>
      </c>
      <c r="N68" s="10"/>
      <c r="O68" s="13">
        <f t="shared" si="27"/>
        <v>198</v>
      </c>
      <c r="P68" s="13">
        <f t="shared" si="24"/>
        <v>198</v>
      </c>
      <c r="Q68" s="13">
        <f t="shared" si="24"/>
        <v>0</v>
      </c>
      <c r="R68" s="44" t="s">
        <v>7</v>
      </c>
      <c r="S68" s="10"/>
      <c r="T68" s="10"/>
      <c r="U68" s="10"/>
      <c r="V68" s="10"/>
      <c r="W68" s="10"/>
      <c r="X68" s="10"/>
      <c r="Y68" s="19"/>
    </row>
    <row r="69" spans="1:25" ht="21" customHeight="1">
      <c r="A69" s="18"/>
      <c r="B69" s="35"/>
      <c r="C69" s="35"/>
      <c r="D69" s="81"/>
      <c r="E69" s="13">
        <f t="shared" si="25"/>
        <v>1785</v>
      </c>
      <c r="F69" s="13">
        <f>F22</f>
        <v>1785</v>
      </c>
      <c r="G69" s="13">
        <f>G22</f>
        <v>0</v>
      </c>
      <c r="H69" s="44" t="s">
        <v>12</v>
      </c>
      <c r="I69" s="10"/>
      <c r="J69" s="13">
        <f t="shared" si="26"/>
        <v>1785</v>
      </c>
      <c r="K69" s="13">
        <f>K22</f>
        <v>1785</v>
      </c>
      <c r="L69" s="13">
        <f>L22</f>
        <v>0</v>
      </c>
      <c r="M69" s="44" t="s">
        <v>12</v>
      </c>
      <c r="N69" s="10"/>
      <c r="O69" s="13">
        <f t="shared" si="27"/>
        <v>1785</v>
      </c>
      <c r="P69" s="13">
        <f>P22</f>
        <v>1785</v>
      </c>
      <c r="Q69" s="13">
        <f>Q22</f>
        <v>0</v>
      </c>
      <c r="R69" s="44" t="s">
        <v>12</v>
      </c>
      <c r="S69" s="10"/>
      <c r="T69" s="10"/>
      <c r="U69" s="10"/>
      <c r="V69" s="10"/>
      <c r="W69" s="10"/>
      <c r="X69" s="10"/>
      <c r="Y69" s="19"/>
    </row>
    <row r="70" spans="1:25" ht="21">
      <c r="A70" s="18"/>
      <c r="B70" s="35"/>
      <c r="C70" s="35"/>
      <c r="D70" s="81"/>
      <c r="E70" s="13">
        <f t="shared" si="25"/>
        <v>1710</v>
      </c>
      <c r="F70" s="13">
        <f>F23</f>
        <v>1710</v>
      </c>
      <c r="G70" s="13">
        <f>G23</f>
        <v>0</v>
      </c>
      <c r="H70" s="44" t="s">
        <v>66</v>
      </c>
      <c r="I70" s="10"/>
      <c r="J70" s="13">
        <f t="shared" si="26"/>
        <v>1710</v>
      </c>
      <c r="K70" s="13">
        <f>K23</f>
        <v>1710</v>
      </c>
      <c r="L70" s="13">
        <f>L23</f>
        <v>0</v>
      </c>
      <c r="M70" s="44" t="s">
        <v>66</v>
      </c>
      <c r="N70" s="10"/>
      <c r="O70" s="13">
        <f t="shared" si="27"/>
        <v>1710</v>
      </c>
      <c r="P70" s="13">
        <f>P23</f>
        <v>1710</v>
      </c>
      <c r="Q70" s="13">
        <f>Q23</f>
        <v>0</v>
      </c>
      <c r="R70" s="44" t="s">
        <v>66</v>
      </c>
      <c r="S70" s="10"/>
      <c r="T70" s="10"/>
      <c r="U70" s="10"/>
      <c r="V70" s="10"/>
      <c r="W70" s="10"/>
      <c r="X70" s="10"/>
      <c r="Y70" s="19"/>
    </row>
    <row r="71" spans="1:25" ht="21">
      <c r="A71" s="18"/>
      <c r="B71" s="35"/>
      <c r="C71" s="35"/>
      <c r="D71" s="81"/>
      <c r="E71" s="13">
        <f t="shared" si="25"/>
        <v>0</v>
      </c>
      <c r="F71" s="13">
        <f>F26</f>
        <v>0</v>
      </c>
      <c r="G71" s="13">
        <f>G26</f>
        <v>0</v>
      </c>
      <c r="H71" s="44" t="s">
        <v>26</v>
      </c>
      <c r="I71" s="10"/>
      <c r="J71" s="13">
        <f t="shared" si="26"/>
        <v>0</v>
      </c>
      <c r="K71" s="13">
        <f>K26</f>
        <v>0</v>
      </c>
      <c r="L71" s="13">
        <f>L26</f>
        <v>0</v>
      </c>
      <c r="M71" s="44" t="s">
        <v>26</v>
      </c>
      <c r="N71" s="10"/>
      <c r="O71" s="13">
        <f t="shared" si="27"/>
        <v>0</v>
      </c>
      <c r="P71" s="13">
        <f>P26</f>
        <v>0</v>
      </c>
      <c r="Q71" s="13">
        <f>Q26</f>
        <v>0</v>
      </c>
      <c r="R71" s="44" t="s">
        <v>26</v>
      </c>
      <c r="S71" s="10"/>
      <c r="T71" s="10"/>
      <c r="U71" s="10"/>
      <c r="V71" s="10"/>
      <c r="W71" s="10"/>
      <c r="X71" s="10"/>
      <c r="Y71" s="19"/>
    </row>
    <row r="72" spans="1:25" ht="21">
      <c r="A72" s="18"/>
      <c r="B72" s="35"/>
      <c r="C72" s="35"/>
      <c r="D72" s="81"/>
      <c r="E72" s="13">
        <f t="shared" si="25"/>
        <v>1100</v>
      </c>
      <c r="F72" s="13">
        <f>F28</f>
        <v>1100</v>
      </c>
      <c r="G72" s="13">
        <f>G28</f>
        <v>0</v>
      </c>
      <c r="H72" s="44" t="s">
        <v>69</v>
      </c>
      <c r="I72" s="10"/>
      <c r="J72" s="13">
        <f t="shared" si="26"/>
        <v>0</v>
      </c>
      <c r="K72" s="13">
        <f>K28</f>
        <v>0</v>
      </c>
      <c r="L72" s="13">
        <f>L28</f>
        <v>0</v>
      </c>
      <c r="M72" s="44" t="s">
        <v>69</v>
      </c>
      <c r="N72" s="10"/>
      <c r="O72" s="13">
        <f t="shared" si="27"/>
        <v>0</v>
      </c>
      <c r="P72" s="13">
        <f>P28</f>
        <v>0</v>
      </c>
      <c r="Q72" s="13">
        <f>Q28</f>
        <v>0</v>
      </c>
      <c r="R72" s="44" t="s">
        <v>69</v>
      </c>
      <c r="S72" s="10"/>
      <c r="T72" s="10"/>
      <c r="U72" s="10"/>
      <c r="V72" s="10"/>
      <c r="W72" s="10"/>
      <c r="X72" s="10"/>
      <c r="Y72" s="19"/>
    </row>
    <row r="73" spans="1:25" ht="21">
      <c r="A73" s="18"/>
      <c r="B73" s="35"/>
      <c r="C73" s="35"/>
      <c r="D73" s="81"/>
      <c r="E73" s="13">
        <f t="shared" si="25"/>
        <v>16814</v>
      </c>
      <c r="F73" s="13">
        <f>F38</f>
        <v>16814</v>
      </c>
      <c r="G73" s="13">
        <f>G38</f>
        <v>0</v>
      </c>
      <c r="H73" s="44" t="s">
        <v>33</v>
      </c>
      <c r="I73" s="10"/>
      <c r="J73" s="13">
        <f t="shared" si="26"/>
        <v>16826</v>
      </c>
      <c r="K73" s="13">
        <f>K38</f>
        <v>16826</v>
      </c>
      <c r="L73" s="13">
        <f>L38</f>
        <v>0</v>
      </c>
      <c r="M73" s="44" t="s">
        <v>33</v>
      </c>
      <c r="N73" s="10"/>
      <c r="O73" s="13">
        <f t="shared" si="27"/>
        <v>16838</v>
      </c>
      <c r="P73" s="13">
        <f>P38</f>
        <v>16838</v>
      </c>
      <c r="Q73" s="13">
        <f>Q38</f>
        <v>0</v>
      </c>
      <c r="R73" s="44" t="s">
        <v>33</v>
      </c>
      <c r="S73" s="10"/>
      <c r="T73" s="10"/>
      <c r="U73" s="10"/>
      <c r="V73" s="10"/>
      <c r="W73" s="10"/>
      <c r="X73" s="10"/>
      <c r="Y73" s="19"/>
    </row>
    <row r="74" spans="1:25" ht="21">
      <c r="A74" s="18"/>
      <c r="B74" s="35"/>
      <c r="C74" s="35"/>
      <c r="D74" s="81"/>
      <c r="E74" s="13"/>
      <c r="F74" s="13"/>
      <c r="G74" s="13"/>
      <c r="H74" s="44"/>
      <c r="I74" s="10"/>
      <c r="J74" s="13">
        <f t="shared" si="26"/>
        <v>5399</v>
      </c>
      <c r="K74" s="13">
        <f>K39</f>
        <v>5399</v>
      </c>
      <c r="L74" s="13">
        <f>L39</f>
        <v>0</v>
      </c>
      <c r="M74" s="44" t="s">
        <v>114</v>
      </c>
      <c r="N74" s="10"/>
      <c r="O74" s="13"/>
      <c r="P74" s="13"/>
      <c r="Q74" s="13"/>
      <c r="R74" s="44"/>
      <c r="S74" s="10"/>
      <c r="T74" s="10"/>
      <c r="U74" s="10"/>
      <c r="V74" s="10"/>
      <c r="W74" s="10"/>
      <c r="X74" s="10"/>
      <c r="Y74" s="19"/>
    </row>
    <row r="75" spans="1:25" ht="21">
      <c r="A75" s="18"/>
      <c r="B75" s="35"/>
      <c r="C75" s="35"/>
      <c r="D75" s="81"/>
      <c r="E75" s="13">
        <f t="shared" si="25"/>
        <v>973</v>
      </c>
      <c r="F75" s="13">
        <f>F42</f>
        <v>973</v>
      </c>
      <c r="G75" s="13">
        <f>G42</f>
        <v>0</v>
      </c>
      <c r="H75" s="44" t="s">
        <v>41</v>
      </c>
      <c r="I75" s="10"/>
      <c r="J75" s="13">
        <f t="shared" si="26"/>
        <v>973</v>
      </c>
      <c r="K75" s="13">
        <f>K42</f>
        <v>973</v>
      </c>
      <c r="L75" s="13">
        <f>L42</f>
        <v>0</v>
      </c>
      <c r="M75" s="44" t="s">
        <v>41</v>
      </c>
      <c r="N75" s="10"/>
      <c r="O75" s="13">
        <f t="shared" si="27"/>
        <v>973</v>
      </c>
      <c r="P75" s="13">
        <f>P42</f>
        <v>973</v>
      </c>
      <c r="Q75" s="13">
        <f>Q42</f>
        <v>0</v>
      </c>
      <c r="R75" s="44" t="s">
        <v>41</v>
      </c>
      <c r="S75" s="10"/>
      <c r="T75" s="10"/>
      <c r="U75" s="10"/>
      <c r="V75" s="10"/>
      <c r="W75" s="10"/>
      <c r="X75" s="10"/>
      <c r="Y75" s="19"/>
    </row>
    <row r="76" spans="1:25" ht="21">
      <c r="A76" s="18"/>
      <c r="B76" s="35"/>
      <c r="C76" s="35"/>
      <c r="D76" s="81"/>
      <c r="E76" s="8">
        <f t="shared" si="25"/>
        <v>24049</v>
      </c>
      <c r="F76" s="8">
        <f>SUM(F66:F75)</f>
        <v>24049</v>
      </c>
      <c r="G76" s="8">
        <f>SUM(G66:G73)</f>
        <v>0</v>
      </c>
      <c r="H76" s="10"/>
      <c r="I76" s="10"/>
      <c r="J76" s="8">
        <f t="shared" si="26"/>
        <v>27551</v>
      </c>
      <c r="K76" s="8">
        <f>SUM(K66:K75)</f>
        <v>27551</v>
      </c>
      <c r="L76" s="8">
        <f>SUM(L66:L73)</f>
        <v>0</v>
      </c>
      <c r="M76" s="10"/>
      <c r="N76" s="10"/>
      <c r="O76" s="8">
        <f t="shared" si="27"/>
        <v>22164</v>
      </c>
      <c r="P76" s="8">
        <f>SUM(P66:P75)</f>
        <v>22164</v>
      </c>
      <c r="Q76" s="8">
        <f>SUM(Q66:Q73)</f>
        <v>0</v>
      </c>
      <c r="R76" s="10"/>
      <c r="S76" s="10"/>
      <c r="T76" s="10"/>
      <c r="U76" s="10"/>
      <c r="V76" s="10"/>
      <c r="W76" s="10"/>
      <c r="X76" s="10"/>
      <c r="Y76" s="19"/>
    </row>
    <row r="77" spans="1:25" ht="21">
      <c r="A77" s="18"/>
      <c r="B77" s="35"/>
      <c r="C77" s="35"/>
      <c r="D77" s="46"/>
      <c r="E77" s="41"/>
      <c r="F77" s="9"/>
      <c r="G77" s="9"/>
      <c r="H77" s="10"/>
      <c r="I77" s="10"/>
      <c r="J77" s="9"/>
      <c r="K77" s="9"/>
      <c r="L77" s="9"/>
      <c r="M77" s="10"/>
      <c r="N77" s="10"/>
      <c r="O77" s="9"/>
      <c r="P77" s="9"/>
      <c r="Q77" s="9"/>
      <c r="R77" s="10"/>
      <c r="S77" s="10"/>
      <c r="T77" s="10"/>
      <c r="U77" s="10"/>
      <c r="V77" s="10"/>
      <c r="W77" s="10"/>
      <c r="X77" s="10"/>
      <c r="Y77" s="19"/>
    </row>
    <row r="78" spans="1:25" ht="21">
      <c r="A78" s="18"/>
      <c r="B78" s="10"/>
      <c r="C78" s="10"/>
      <c r="D78" s="10"/>
      <c r="E78" s="42"/>
      <c r="F78" s="42"/>
      <c r="G78" s="42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9"/>
    </row>
    <row r="79" spans="1:25" ht="21">
      <c r="A79" s="18"/>
      <c r="B79" s="10"/>
      <c r="C79" s="70" t="s">
        <v>77</v>
      </c>
      <c r="D79" s="70"/>
      <c r="E79" s="8">
        <f>F79+G79</f>
        <v>71436</v>
      </c>
      <c r="F79" s="8">
        <f>F63+F76</f>
        <v>43926</v>
      </c>
      <c r="G79" s="8">
        <f>G63+G76</f>
        <v>27510</v>
      </c>
      <c r="H79" s="10"/>
      <c r="I79" s="10"/>
      <c r="J79" s="8">
        <f>K79+L79</f>
        <v>44027</v>
      </c>
      <c r="K79" s="8">
        <f>K63+K76</f>
        <v>44027</v>
      </c>
      <c r="L79" s="8">
        <f>L63+L76</f>
        <v>0</v>
      </c>
      <c r="M79" s="10"/>
      <c r="N79" s="10"/>
      <c r="O79" s="8">
        <f>P79+Q79</f>
        <v>38640</v>
      </c>
      <c r="P79" s="8">
        <f>P63+P76</f>
        <v>38640</v>
      </c>
      <c r="Q79" s="8">
        <f>Q63+Q76</f>
        <v>0</v>
      </c>
      <c r="R79" s="10"/>
      <c r="S79" s="10"/>
      <c r="T79" s="10"/>
      <c r="U79" s="10"/>
      <c r="V79" s="10"/>
      <c r="W79" s="10"/>
      <c r="X79" s="10"/>
      <c r="Y79" s="19"/>
    </row>
    <row r="80" spans="1:25" ht="21">
      <c r="A80" s="18"/>
      <c r="B80" s="10"/>
      <c r="C80" s="10"/>
      <c r="D80" s="10"/>
      <c r="E80" s="31"/>
      <c r="F80" s="10"/>
      <c r="G80" s="10"/>
      <c r="H80" s="10"/>
      <c r="I80" s="10"/>
      <c r="J80" s="31"/>
      <c r="K80" s="10"/>
      <c r="L80" s="10"/>
      <c r="M80" s="10"/>
      <c r="N80" s="10"/>
      <c r="O80" s="31"/>
      <c r="P80" s="10"/>
      <c r="Q80" s="10"/>
      <c r="R80" s="10"/>
      <c r="S80" s="10"/>
      <c r="T80" s="10"/>
      <c r="U80" s="10"/>
      <c r="V80" s="10"/>
      <c r="W80" s="10"/>
      <c r="X80" s="10"/>
      <c r="Y80" s="19"/>
    </row>
    <row r="81" spans="1:25" ht="21">
      <c r="A81" s="1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9"/>
    </row>
    <row r="82" spans="1:25" ht="21">
      <c r="A82" s="1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9"/>
    </row>
    <row r="83" spans="1:25" ht="21">
      <c r="A83" s="1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9"/>
    </row>
    <row r="84" spans="1:25" ht="21">
      <c r="A84" s="1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9"/>
    </row>
    <row r="85" spans="1:25" ht="21">
      <c r="A85" s="1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9"/>
    </row>
    <row r="86" spans="1:25" ht="21">
      <c r="A86" s="1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9"/>
    </row>
    <row r="87" spans="1:25" ht="21">
      <c r="A87" s="1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9"/>
    </row>
    <row r="88" spans="1:25" ht="21">
      <c r="A88" s="1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9"/>
    </row>
    <row r="89" spans="1:25" ht="21">
      <c r="A89" s="1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9"/>
    </row>
    <row r="90" spans="1:25" ht="21">
      <c r="A90" s="1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9"/>
    </row>
    <row r="91" spans="1:25" ht="21">
      <c r="A91" s="1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9"/>
    </row>
    <row r="92" spans="1:25" ht="21">
      <c r="A92" s="1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9"/>
    </row>
    <row r="93" spans="1:25" ht="21">
      <c r="A93" s="1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9"/>
    </row>
    <row r="94" spans="1:25" ht="21">
      <c r="A94" s="1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9"/>
    </row>
    <row r="95" spans="1:25" ht="21">
      <c r="A95" s="1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9"/>
    </row>
    <row r="96" spans="1:25" ht="21">
      <c r="A96" s="1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9"/>
    </row>
    <row r="97" spans="1:25" ht="21">
      <c r="A97" s="1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9"/>
    </row>
    <row r="98" spans="1:25" ht="21">
      <c r="A98" s="1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9"/>
    </row>
    <row r="99" spans="1:25" ht="21">
      <c r="A99" s="1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9"/>
    </row>
    <row r="100" spans="1:25" ht="21">
      <c r="A100" s="1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9"/>
    </row>
    <row r="101" spans="1:25" ht="21">
      <c r="A101" s="18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9"/>
    </row>
    <row r="102" spans="1:25" ht="21">
      <c r="A102" s="1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9"/>
    </row>
    <row r="103" spans="1:25" ht="21">
      <c r="A103" s="1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9"/>
    </row>
    <row r="104" spans="1:25" ht="21">
      <c r="A104" s="18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9"/>
    </row>
    <row r="105" spans="1:25" ht="21">
      <c r="A105" s="18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9"/>
    </row>
    <row r="106" spans="1:25" ht="21">
      <c r="A106" s="18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9"/>
    </row>
    <row r="107" spans="1:25" ht="21">
      <c r="A107" s="18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9"/>
    </row>
    <row r="108" spans="1:25" ht="21">
      <c r="A108" s="18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9"/>
    </row>
    <row r="109" spans="1:25" ht="21">
      <c r="A109" s="18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9"/>
    </row>
    <row r="110" spans="1:25" ht="21">
      <c r="A110" s="18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9"/>
    </row>
    <row r="111" spans="1:25" ht="21">
      <c r="A111" s="18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9"/>
    </row>
    <row r="112" spans="1:25" ht="21">
      <c r="A112" s="18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9"/>
    </row>
    <row r="113" spans="1:25" ht="21">
      <c r="A113" s="1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9"/>
    </row>
    <row r="114" spans="1:25" ht="21">
      <c r="A114" s="1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9"/>
    </row>
    <row r="115" spans="1:25" ht="21">
      <c r="A115" s="1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9"/>
    </row>
    <row r="116" spans="1:25" ht="21">
      <c r="A116" s="1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9"/>
    </row>
    <row r="117" spans="1:25" ht="21">
      <c r="A117" s="1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9"/>
    </row>
    <row r="118" spans="1:25" ht="21">
      <c r="A118" s="1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9"/>
    </row>
    <row r="119" spans="1:25" ht="21">
      <c r="A119" s="1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9"/>
    </row>
    <row r="120" spans="1:25" ht="21">
      <c r="A120" s="1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9"/>
    </row>
    <row r="121" spans="1:25" ht="21">
      <c r="A121" s="1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9"/>
    </row>
    <row r="122" spans="1:25" ht="21">
      <c r="A122" s="1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9"/>
    </row>
    <row r="123" spans="1:25" ht="21">
      <c r="A123" s="1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9"/>
    </row>
    <row r="124" spans="1:25" ht="21">
      <c r="A124" s="1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9"/>
    </row>
    <row r="125" spans="1:25" ht="21">
      <c r="A125" s="1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9"/>
    </row>
    <row r="126" spans="1:25" ht="21">
      <c r="A126" s="1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9"/>
    </row>
    <row r="127" spans="1:25" ht="21">
      <c r="A127" s="1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9"/>
    </row>
    <row r="128" spans="1:25" ht="21">
      <c r="A128" s="1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9"/>
    </row>
    <row r="129" spans="1:25" ht="21">
      <c r="A129" s="1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9"/>
    </row>
    <row r="130" spans="1:25" ht="21">
      <c r="A130" s="1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9"/>
    </row>
    <row r="131" spans="1:25" ht="21">
      <c r="A131" s="1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9"/>
    </row>
    <row r="132" spans="1:25" ht="21">
      <c r="A132" s="1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9"/>
    </row>
    <row r="133" spans="1:25" ht="21">
      <c r="A133" s="1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9"/>
    </row>
    <row r="134" spans="1:25" ht="21">
      <c r="A134" s="1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9"/>
    </row>
    <row r="135" spans="1:25" ht="21">
      <c r="A135" s="1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9"/>
    </row>
    <row r="136" spans="1:25" ht="21">
      <c r="A136" s="1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9"/>
    </row>
    <row r="137" spans="1:25" ht="21">
      <c r="A137" s="1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9"/>
    </row>
    <row r="138" spans="1:25" ht="21">
      <c r="A138" s="1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9"/>
    </row>
    <row r="139" spans="1:25" ht="21">
      <c r="A139" s="1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9"/>
    </row>
    <row r="140" spans="1:25" ht="21">
      <c r="A140" s="1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9"/>
    </row>
    <row r="141" spans="1:25" ht="21">
      <c r="A141" s="1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9"/>
    </row>
    <row r="142" spans="1:25" ht="21">
      <c r="A142" s="1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9"/>
    </row>
    <row r="143" spans="1:25" ht="21">
      <c r="A143" s="1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9"/>
    </row>
    <row r="144" spans="1:25" ht="21">
      <c r="A144" s="1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9"/>
    </row>
    <row r="145" spans="1:25" ht="21">
      <c r="A145" s="1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9"/>
    </row>
    <row r="146" spans="1:25" ht="21">
      <c r="A146" s="1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9"/>
    </row>
    <row r="147" spans="1:25" ht="21">
      <c r="A147" s="1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9"/>
    </row>
    <row r="148" spans="1:25" ht="21">
      <c r="A148" s="1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9"/>
    </row>
    <row r="149" spans="1:25" ht="21">
      <c r="A149" s="1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9"/>
    </row>
    <row r="150" spans="1:25" ht="21">
      <c r="A150" s="1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9"/>
    </row>
    <row r="151" spans="1:25" ht="21">
      <c r="A151" s="1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9"/>
    </row>
    <row r="152" spans="1:25" ht="21">
      <c r="A152" s="1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9"/>
    </row>
    <row r="153" spans="1:25" ht="21">
      <c r="A153" s="1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9"/>
    </row>
    <row r="154" spans="1:25" ht="21">
      <c r="A154" s="1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9"/>
    </row>
    <row r="155" spans="1:25" ht="21">
      <c r="A155" s="1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9"/>
    </row>
    <row r="156" spans="1:25" ht="21">
      <c r="A156" s="1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9"/>
    </row>
    <row r="157" spans="1:25" ht="21">
      <c r="A157" s="1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9"/>
    </row>
    <row r="158" spans="1:25" ht="21">
      <c r="A158" s="1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9"/>
    </row>
    <row r="159" spans="1:25" ht="21">
      <c r="A159" s="1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9"/>
    </row>
    <row r="160" spans="1:25" ht="21">
      <c r="A160" s="1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9"/>
    </row>
    <row r="161" spans="1:25" ht="21">
      <c r="A161" s="1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9"/>
    </row>
    <row r="162" spans="1:25" ht="21">
      <c r="A162" s="1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9"/>
    </row>
    <row r="163" spans="1:25" ht="21">
      <c r="A163" s="1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9"/>
    </row>
    <row r="164" spans="1:25" ht="21">
      <c r="A164" s="1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9"/>
    </row>
    <row r="165" spans="1:25" ht="21">
      <c r="A165" s="1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9"/>
    </row>
    <row r="166" spans="1:25" ht="21">
      <c r="A166" s="1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9"/>
    </row>
    <row r="167" spans="1:25" ht="21">
      <c r="A167" s="1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9"/>
    </row>
    <row r="168" spans="1:25" ht="21">
      <c r="A168" s="1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9"/>
    </row>
    <row r="169" spans="1:25" ht="21">
      <c r="A169" s="1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9"/>
    </row>
    <row r="170" spans="1:25" ht="21">
      <c r="A170" s="1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9"/>
    </row>
    <row r="171" spans="1:25" ht="21">
      <c r="A171" s="1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9"/>
    </row>
    <row r="172" spans="1:25" ht="21">
      <c r="A172" s="1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9"/>
    </row>
    <row r="173" spans="1:25" ht="21">
      <c r="A173" s="1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9"/>
    </row>
    <row r="174" spans="1:25" ht="21">
      <c r="A174" s="1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9"/>
    </row>
    <row r="175" spans="1:25" ht="21">
      <c r="A175" s="1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9"/>
    </row>
    <row r="176" spans="1:25" ht="21">
      <c r="A176" s="1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9"/>
    </row>
    <row r="177" spans="1:25" ht="21">
      <c r="A177" s="1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9"/>
    </row>
    <row r="178" spans="1:25" ht="21">
      <c r="A178" s="1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9"/>
    </row>
    <row r="179" spans="1:25" ht="21">
      <c r="A179" s="1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9"/>
    </row>
    <row r="180" spans="1:25" ht="21">
      <c r="A180" s="1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9"/>
    </row>
    <row r="181" spans="1:25" ht="21">
      <c r="A181" s="1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9"/>
    </row>
    <row r="182" spans="1:25" ht="21">
      <c r="A182" s="1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9"/>
    </row>
    <row r="183" spans="1:25" ht="21">
      <c r="A183" s="1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9"/>
    </row>
    <row r="184" spans="1:25" ht="21">
      <c r="A184" s="1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9"/>
    </row>
    <row r="185" spans="1:25" ht="21">
      <c r="A185" s="1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9"/>
    </row>
    <row r="186" spans="1:25" ht="21">
      <c r="A186" s="1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9"/>
    </row>
    <row r="187" spans="1:25" ht="21">
      <c r="A187" s="1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9"/>
    </row>
    <row r="188" spans="1:25" ht="21">
      <c r="A188" s="1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9"/>
    </row>
    <row r="189" spans="1:25" ht="21">
      <c r="A189" s="1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9"/>
    </row>
    <row r="190" spans="1:25" ht="21">
      <c r="A190" s="1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9"/>
    </row>
    <row r="191" spans="1:25" ht="21">
      <c r="A191" s="1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9"/>
    </row>
    <row r="192" spans="1:25" ht="21">
      <c r="A192" s="1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9"/>
    </row>
    <row r="193" spans="1:25" ht="21">
      <c r="A193" s="1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9"/>
    </row>
    <row r="194" spans="1:25" ht="21">
      <c r="A194" s="1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9"/>
    </row>
    <row r="195" spans="1:25" ht="21">
      <c r="A195" s="1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9"/>
    </row>
    <row r="196" spans="1:25" ht="21">
      <c r="A196" s="1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9"/>
    </row>
    <row r="197" spans="1:25" ht="21">
      <c r="A197" s="1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9"/>
    </row>
    <row r="198" spans="1:25" ht="21">
      <c r="A198" s="1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9"/>
    </row>
    <row r="199" spans="1:25" ht="21">
      <c r="A199" s="1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9"/>
    </row>
  </sheetData>
  <sheetProtection/>
  <autoFilter ref="A10:AO48"/>
  <mergeCells count="56">
    <mergeCell ref="A44:D44"/>
    <mergeCell ref="A48:B48"/>
    <mergeCell ref="P50:S50"/>
    <mergeCell ref="D55:D63"/>
    <mergeCell ref="D66:D76"/>
    <mergeCell ref="C79:D79"/>
    <mergeCell ref="A37:D37"/>
    <mergeCell ref="E37:X37"/>
    <mergeCell ref="Y37:AN37"/>
    <mergeCell ref="A41:D41"/>
    <mergeCell ref="E41:X41"/>
    <mergeCell ref="Y41:AN41"/>
    <mergeCell ref="AI24:AM24"/>
    <mergeCell ref="A29:B29"/>
    <mergeCell ref="A30:D30"/>
    <mergeCell ref="E30:X30"/>
    <mergeCell ref="Y30:AN30"/>
    <mergeCell ref="A36:B36"/>
    <mergeCell ref="A20:B20"/>
    <mergeCell ref="A21:D21"/>
    <mergeCell ref="E21:X21"/>
    <mergeCell ref="Y21:AN21"/>
    <mergeCell ref="E24:I24"/>
    <mergeCell ref="J24:N24"/>
    <mergeCell ref="O24:S24"/>
    <mergeCell ref="T24:X24"/>
    <mergeCell ref="Y24:AC24"/>
    <mergeCell ref="AD24:AH24"/>
    <mergeCell ref="A11:D11"/>
    <mergeCell ref="E11:X11"/>
    <mergeCell ref="Y11:AN11"/>
    <mergeCell ref="A12:D12"/>
    <mergeCell ref="E12:X12"/>
    <mergeCell ref="Y12:AN12"/>
    <mergeCell ref="Y7:AN7"/>
    <mergeCell ref="E8:I8"/>
    <mergeCell ref="J8:N8"/>
    <mergeCell ref="O8:S8"/>
    <mergeCell ref="T8:X8"/>
    <mergeCell ref="Y8:AC8"/>
    <mergeCell ref="AD8:AH8"/>
    <mergeCell ref="AI8:AM8"/>
    <mergeCell ref="AN8:AN9"/>
    <mergeCell ref="E5:S5"/>
    <mergeCell ref="U6:X6"/>
    <mergeCell ref="A7:A9"/>
    <mergeCell ref="B7:B9"/>
    <mergeCell ref="C7:C9"/>
    <mergeCell ref="D7:D9"/>
    <mergeCell ref="E7:X7"/>
    <mergeCell ref="Q1:X1"/>
    <mergeCell ref="B2:C2"/>
    <mergeCell ref="E2:I2"/>
    <mergeCell ref="Q2:X2"/>
    <mergeCell ref="Q3:X3"/>
    <mergeCell ref="P4:X4"/>
  </mergeCells>
  <hyperlinks>
    <hyperlink ref="A20" location="P77" display="P77"/>
  </hyperlinks>
  <printOptions verticalCentered="1"/>
  <pageMargins left="0.15748031496062992" right="0.15748031496062992" top="0.5511811023622047" bottom="0.5118110236220472" header="0.31496062992125984" footer="0.2362204724409449"/>
  <pageSetup firstPageNumber="4" useFirstPageNumber="1" fitToHeight="0" horizontalDpi="600" verticalDpi="600" orientation="landscape" paperSize="9" scale="50" r:id="rId1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rowBreaks count="1" manualBreakCount="1">
    <brk id="19" max="39" man="1"/>
  </rowBreaks>
  <colBreaks count="1" manualBreakCount="1">
    <brk id="2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2024-06-11T09:45:10Z</cp:lastPrinted>
  <dcterms:created xsi:type="dcterms:W3CDTF">2013-08-30T10:11:22Z</dcterms:created>
  <dcterms:modified xsi:type="dcterms:W3CDTF">2024-06-11T09:48:21Z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