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96" yWindow="588" windowWidth="11748" windowHeight="10140" activeTab="0"/>
  </bookViews>
  <sheets>
    <sheet name="Прил.1(мероприятия)" sheetId="1" r:id="rId1"/>
  </sheets>
  <definedNames>
    <definedName name="_xlnm.Print_Titles" localSheetId="0">'Прил.1(мероприятия)'!$9:$9</definedName>
    <definedName name="_xlnm.Print_Area" localSheetId="0">'Прил.1(мероприятия)'!$A$1:$AD$52</definedName>
  </definedNames>
  <calcPr fullCalcOnLoad="1"/>
</workbook>
</file>

<file path=xl/sharedStrings.xml><?xml version="1.0" encoding="utf-8"?>
<sst xmlns="http://schemas.openxmlformats.org/spreadsheetml/2006/main" count="308" uniqueCount="114">
  <si>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</si>
  <si>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</si>
  <si>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</si>
  <si>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</si>
  <si>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</si>
  <si>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</si>
  <si>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</si>
  <si>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</si>
  <si>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</si>
  <si>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</si>
  <si>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</si>
  <si>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ДГХ</t>
  </si>
  <si>
    <t>Устройство и содержание противопожарных минерализованных полос с расчисткой от внелесосечной захламленности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</si>
  <si>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</si>
  <si>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</si>
  <si>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</si>
  <si>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</si>
  <si>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</si>
  <si>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</si>
  <si>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</si>
  <si>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</si>
  <si>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</si>
  <si>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</si>
  <si>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</si>
  <si>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</si>
  <si>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</si>
  <si>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</si>
  <si>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</si>
  <si>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</si>
  <si>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</si>
  <si>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</si>
  <si>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</si>
  <si>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</si>
  <si>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</si>
  <si>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</si>
  <si>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</si>
  <si>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</si>
  <si>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</si>
  <si>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</si>
  <si>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План на 2019 год</t>
  </si>
  <si>
    <t>Лесовосстановление</t>
  </si>
  <si>
    <t>Проведение агротехнического ухода за лесными культурами</t>
  </si>
  <si>
    <t>Обработка почвы под лесные культуры</t>
  </si>
  <si>
    <t>Дополнение лесных культур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</si>
  <si>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</si>
  <si>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</si>
  <si>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</si>
  <si>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</si>
  <si>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</si>
  <si>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</si>
  <si>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</si>
  <si>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</si>
  <si>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</si>
  <si>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</si>
  <si>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</si>
  <si>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</si>
  <si>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</si>
  <si>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</si>
  <si>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</si>
  <si>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</si>
  <si>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</si>
  <si>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2019, 2022, 2023</t>
  </si>
  <si>
    <t>1.6</t>
  </si>
  <si>
    <t>Санитарное содержание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</si>
  <si>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</si>
  <si>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</si>
  <si>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</si>
  <si>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</si>
  <si>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</si>
  <si>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</si>
  <si>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</si>
  <si>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Расчистка неликвидных лесных участков, пострадавших в результате засухи и последствий лесных пожаров</t>
  </si>
  <si>
    <t>2020-2023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</si>
  <si>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</si>
  <si>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</si>
  <si>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</si>
  <si>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</si>
  <si>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</si>
  <si>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</si>
  <si>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</si>
  <si>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</si>
  <si>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</si>
  <si>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</si>
  <si>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</si>
  <si>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</si>
  <si>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</si>
  <si>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Приобретение, и (или) модернизация, и (или) дооборудование, и (или) капитальный ремонт основных средств Учреждений, не относящихся к объектам капитального строительства</t>
  </si>
  <si>
    <t>6.1.2</t>
  </si>
  <si>
    <t>6.1.1</t>
  </si>
  <si>
    <t>Итого по задаче 6:</t>
  </si>
  <si>
    <t>Содержание противопожарных железобетонных резервуаров (Эксплуатация и ремонт пожарных водоемов)</t>
  </si>
  <si>
    <t>МБУ "Зеленстрой",                МКУ "Тольяттинское лесничество",                  ДГХ</t>
  </si>
  <si>
    <t>4.2</t>
  </si>
  <si>
    <t>Подготовка каталога координат характерных точек границ Тольяттинского лесничества</t>
  </si>
  <si>
    <t>область</t>
  </si>
  <si>
    <t>город</t>
  </si>
  <si>
    <t>3.5</t>
  </si>
  <si>
    <t>Установка и (или) ремонт шлагбаумов, аншлагов и запрещающих знаков</t>
  </si>
  <si>
    <t>2020-2021</t>
  </si>
  <si>
    <t>МКУ "Тольяттинское лесничество", МБУ "Зеленстрой"                   (ДГХ)</t>
  </si>
  <si>
    <t>МКУ "ЦХТО" (Оргуправление)</t>
  </si>
  <si>
    <t xml:space="preserve">МКУ "Тольяттинское лесничество",                        МБУ "Зеленстрой"                                           (ДГХ)  </t>
  </si>
  <si>
    <t>1.7</t>
  </si>
  <si>
    <t>6.1.3.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</si>
  <si>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</si>
  <si>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</si>
  <si>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r>
      <t xml:space="preserve">Реализация общественного проекта "Возродим наш лес" - восстановление участка лесного квартала № </t>
    </r>
    <r>
      <rPr>
        <sz val="13"/>
        <rFont val="Times New Roman"/>
        <family val="1"/>
      </rPr>
      <t>14,</t>
    </r>
    <r>
      <rPr>
        <sz val="13"/>
        <color indexed="8"/>
        <rFont val="Times New Roman"/>
        <family val="1"/>
      </rPr>
      <t xml:space="preserve">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</si>
  <si>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t>Разработка проекта на противопожарное обустройство и благоустройство Тольяттинского лесничества, расположенного на землях населенных пунктов городского округа Тольятти Самарской области, занятых городскими лесами</t>
  </si>
  <si>
    <t xml:space="preserve">Эксплуатация лесных дорог, предназначенных для охраны лесов от пожаров </t>
  </si>
  <si>
    <t xml:space="preserve">ДГХ,                           МКУ "Тольяттинское лесничество" </t>
  </si>
  <si>
    <t>всего</t>
  </si>
  <si>
    <t>экономия от МК № 3 от 20.08.21 (письмо 53827 от 16.09.21): 347,82722 = 169,0 (исп-н на ГСМ РГ 125-прт от 24.09.21)+ 178,82722 (на снятие)</t>
  </si>
  <si>
    <t xml:space="preserve">  +50тр = 11тр (69806-вн2.1)+23тр (67086-вн2.1)+16тр (70668-вн2.1)</t>
  </si>
  <si>
    <t xml:space="preserve">Приложение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</si>
</sst>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0"/>
      <name val="Times New Roman"/>
      <family val="1"/>
    </font>
    <font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65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65" fillId="33" borderId="0" xfId="0" applyNumberFormat="1" applyFont="1" applyFill="1" applyAlignment="1">
      <alignment vertical="center" wrapText="1"/>
    </xf>
    <xf numFmtId="0" fontId="66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67" fillId="33" borderId="11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right" vertical="center" wrapText="1"/>
    </xf>
    <xf numFmtId="3" fontId="10" fillId="33" borderId="11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0" fillId="33" borderId="10" xfId="42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vertical="center" wrapText="1"/>
    </xf>
    <xf numFmtId="0" fontId="70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5" fillId="33" borderId="13" xfId="0" applyFont="1" applyFill="1" applyBorder="1" applyAlignment="1">
      <alignment vertical="center" wrapText="1"/>
    </xf>
    <xf numFmtId="3" fontId="15" fillId="33" borderId="0" xfId="0" applyNumberFormat="1" applyFont="1" applyFill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7" fillId="33" borderId="0" xfId="0" applyNumberFormat="1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3" fontId="67" fillId="33" borderId="10" xfId="0" applyNumberFormat="1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 wrapText="1"/>
    </xf>
    <xf numFmtId="0" fontId="67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71" fillId="33" borderId="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15" fillId="33" borderId="13" xfId="0" applyNumberFormat="1" applyFont="1" applyFill="1" applyBorder="1" applyAlignment="1">
      <alignment horizontal="left" vertical="center" wrapText="1"/>
    </xf>
    <xf numFmtId="3" fontId="15" fillId="33" borderId="0" xfId="0" applyNumberFormat="1" applyFont="1" applyFill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49" fontId="6" fillId="33" borderId="15" xfId="42" applyNumberFormat="1" applyFont="1" applyFill="1" applyBorder="1" applyAlignment="1">
      <alignment horizontal="center" vertical="center" wrapText="1"/>
    </xf>
    <xf numFmtId="49" fontId="6" fillId="33" borderId="16" xfId="42" applyNumberFormat="1" applyFont="1" applyFill="1" applyBorder="1" applyAlignment="1">
      <alignment horizontal="center" vertical="center" wrapText="1"/>
    </xf>
    <xf numFmtId="3" fontId="6" fillId="33" borderId="15" xfId="42" applyNumberFormat="1" applyFont="1" applyFill="1" applyBorder="1" applyAlignment="1">
      <alignment horizontal="left" vertical="center" wrapText="1"/>
    </xf>
    <xf numFmtId="3" fontId="6" fillId="33" borderId="16" xfId="42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right" vertical="center"/>
    </xf>
    <xf numFmtId="0" fontId="72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left" vertical="center" wrapText="1"/>
    </xf>
    <xf numFmtId="3" fontId="6" fillId="33" borderId="17" xfId="42" applyNumberFormat="1" applyFont="1" applyFill="1" applyBorder="1" applyAlignment="1">
      <alignment horizontal="left" vertical="center" wrapText="1"/>
    </xf>
    <xf numFmtId="3" fontId="6" fillId="33" borderId="11" xfId="42" applyNumberFormat="1" applyFont="1" applyFill="1" applyBorder="1" applyAlignment="1">
      <alignment horizontal="left" vertical="center" wrapText="1"/>
    </xf>
    <xf numFmtId="0" fontId="10" fillId="33" borderId="12" xfId="42" applyFont="1" applyFill="1" applyBorder="1" applyAlignment="1">
      <alignment horizontal="right" vertical="center" wrapText="1"/>
    </xf>
    <xf numFmtId="0" fontId="10" fillId="33" borderId="11" xfId="42" applyFont="1" applyFill="1" applyBorder="1" applyAlignment="1">
      <alignment horizontal="right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67" fillId="33" borderId="17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7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left" vertical="center" wrapText="1"/>
    </xf>
    <xf numFmtId="0" fontId="72" fillId="33" borderId="17" xfId="0" applyFont="1" applyFill="1" applyBorder="1" applyAlignment="1">
      <alignment horizontal="left" vertical="center" wrapText="1"/>
    </xf>
    <xf numFmtId="0" fontId="72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7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74" fillId="33" borderId="18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2 3" xfId="70"/>
    <cellStyle name="Финансовый 3" xfId="71"/>
    <cellStyle name="Финансовый 3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239750" y="140970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0"/>
  <sheetViews>
    <sheetView tabSelected="1" view="pageBreakPreview" zoomScale="50" zoomScaleNormal="60" zoomScaleSheetLayoutView="50" zoomScalePageLayoutView="40" workbookViewId="0" topLeftCell="A1">
      <selection activeCell="H18" sqref="H18"/>
    </sheetView>
  </sheetViews>
  <sheetFormatPr defaultColWidth="9.140625" defaultRowHeight="15"/>
  <cols>
    <col min="1" max="1" width="8.7109375" style="18" customWidth="1"/>
    <col min="2" max="2" width="36.0039062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52.421875" style="38" customWidth="1"/>
    <col min="32" max="32" width="51.28125" style="1" customWidth="1"/>
    <col min="33" max="33" width="9.140625" style="1" customWidth="1"/>
    <col min="34" max="16384" width="9.140625" style="1" customWidth="1"/>
  </cols>
  <sheetData>
    <row r="1" spans="1:31" s="2" customFormat="1" ht="15" customHeight="1">
      <c r="A1" s="16"/>
      <c r="Y1" s="96" t="s">
        <v>113</v>
      </c>
      <c r="Z1" s="96"/>
      <c r="AA1" s="96"/>
      <c r="AB1" s="96"/>
      <c r="AC1" s="96"/>
      <c r="AD1" s="96"/>
      <c r="AE1" s="37"/>
    </row>
    <row r="2" spans="1:31" s="2" customFormat="1" ht="48" customHeight="1">
      <c r="A2" s="16"/>
      <c r="B2" s="34"/>
      <c r="C2" s="36"/>
      <c r="F2" s="17"/>
      <c r="W2" s="17"/>
      <c r="Y2" s="96" t="s">
        <v>37</v>
      </c>
      <c r="Z2" s="96"/>
      <c r="AA2" s="96"/>
      <c r="AB2" s="96"/>
      <c r="AC2" s="96"/>
      <c r="AD2" s="96"/>
      <c r="AE2" s="37"/>
    </row>
    <row r="3" spans="6:30" ht="24.75" customHeight="1">
      <c r="F3" s="19"/>
      <c r="W3" s="19"/>
      <c r="Y3" s="97" t="s">
        <v>38</v>
      </c>
      <c r="Z3" s="97"/>
      <c r="AA3" s="97"/>
      <c r="AB3" s="97"/>
      <c r="AC3" s="97"/>
      <c r="AD3" s="97"/>
    </row>
    <row r="4" spans="6:30" ht="56.25" customHeight="1">
      <c r="F4" s="19"/>
      <c r="X4" s="19"/>
      <c r="Y4" s="96" t="s">
        <v>49</v>
      </c>
      <c r="Z4" s="96"/>
      <c r="AA4" s="96"/>
      <c r="AB4" s="96"/>
      <c r="AC4" s="96"/>
      <c r="AD4" s="96"/>
    </row>
    <row r="5" spans="1:30" ht="40.5" customHeight="1">
      <c r="A5" s="98" t="s">
        <v>48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</row>
    <row r="6" spans="1:30" ht="31.5" customHeight="1">
      <c r="A6" s="99" t="s">
        <v>26</v>
      </c>
      <c r="B6" s="92" t="s">
        <v>27</v>
      </c>
      <c r="C6" s="92" t="s">
        <v>28</v>
      </c>
      <c r="D6" s="92" t="s">
        <v>1</v>
      </c>
      <c r="E6" s="92" t="s">
        <v>9</v>
      </c>
      <c r="F6" s="92"/>
      <c r="G6" s="92"/>
      <c r="H6" s="92"/>
      <c r="I6" s="92"/>
      <c r="J6" s="92"/>
      <c r="K6" s="92"/>
      <c r="L6" s="92"/>
      <c r="M6" s="92"/>
      <c r="N6" s="92"/>
      <c r="O6" s="92" t="s">
        <v>9</v>
      </c>
      <c r="P6" s="92"/>
      <c r="Q6" s="92"/>
      <c r="R6" s="92"/>
      <c r="S6" s="92"/>
      <c r="T6" s="92"/>
      <c r="U6" s="92"/>
      <c r="V6" s="92"/>
      <c r="W6" s="92"/>
      <c r="X6" s="92"/>
      <c r="Y6" s="92" t="s">
        <v>9</v>
      </c>
      <c r="Z6" s="92"/>
      <c r="AA6" s="92"/>
      <c r="AB6" s="92"/>
      <c r="AC6" s="92"/>
      <c r="AD6" s="92"/>
    </row>
    <row r="7" spans="1:30" ht="31.5" customHeight="1">
      <c r="A7" s="99"/>
      <c r="B7" s="92"/>
      <c r="C7" s="92"/>
      <c r="D7" s="92"/>
      <c r="E7" s="93" t="s">
        <v>39</v>
      </c>
      <c r="F7" s="93"/>
      <c r="G7" s="93"/>
      <c r="H7" s="93"/>
      <c r="I7" s="93"/>
      <c r="J7" s="93" t="s">
        <v>44</v>
      </c>
      <c r="K7" s="93"/>
      <c r="L7" s="93"/>
      <c r="M7" s="93"/>
      <c r="N7" s="93"/>
      <c r="O7" s="93" t="s">
        <v>45</v>
      </c>
      <c r="P7" s="93"/>
      <c r="Q7" s="93"/>
      <c r="R7" s="93"/>
      <c r="S7" s="93"/>
      <c r="T7" s="93" t="s">
        <v>46</v>
      </c>
      <c r="U7" s="93"/>
      <c r="V7" s="93"/>
      <c r="W7" s="93"/>
      <c r="X7" s="93"/>
      <c r="Y7" s="93" t="s">
        <v>47</v>
      </c>
      <c r="Z7" s="93"/>
      <c r="AA7" s="93"/>
      <c r="AB7" s="93"/>
      <c r="AC7" s="93"/>
      <c r="AD7" s="92" t="s">
        <v>2</v>
      </c>
    </row>
    <row r="8" spans="1:30" ht="54.75" customHeight="1">
      <c r="A8" s="99"/>
      <c r="B8" s="92"/>
      <c r="C8" s="92"/>
      <c r="D8" s="92"/>
      <c r="E8" s="60" t="s">
        <v>3</v>
      </c>
      <c r="F8" s="60" t="s">
        <v>0</v>
      </c>
      <c r="G8" s="60" t="s">
        <v>10</v>
      </c>
      <c r="H8" s="60" t="s">
        <v>29</v>
      </c>
      <c r="I8" s="60" t="s">
        <v>30</v>
      </c>
      <c r="J8" s="60" t="s">
        <v>3</v>
      </c>
      <c r="K8" s="60" t="s">
        <v>0</v>
      </c>
      <c r="L8" s="60" t="s">
        <v>10</v>
      </c>
      <c r="M8" s="60" t="s">
        <v>29</v>
      </c>
      <c r="N8" s="60" t="s">
        <v>30</v>
      </c>
      <c r="O8" s="60" t="s">
        <v>3</v>
      </c>
      <c r="P8" s="60" t="s">
        <v>0</v>
      </c>
      <c r="Q8" s="60" t="s">
        <v>10</v>
      </c>
      <c r="R8" s="60" t="s">
        <v>29</v>
      </c>
      <c r="S8" s="60" t="s">
        <v>30</v>
      </c>
      <c r="T8" s="60" t="s">
        <v>3</v>
      </c>
      <c r="U8" s="60" t="s">
        <v>0</v>
      </c>
      <c r="V8" s="60" t="s">
        <v>10</v>
      </c>
      <c r="W8" s="60" t="s">
        <v>29</v>
      </c>
      <c r="X8" s="60" t="s">
        <v>30</v>
      </c>
      <c r="Y8" s="60" t="s">
        <v>3</v>
      </c>
      <c r="Z8" s="60" t="s">
        <v>0</v>
      </c>
      <c r="AA8" s="60" t="s">
        <v>10</v>
      </c>
      <c r="AB8" s="60" t="s">
        <v>29</v>
      </c>
      <c r="AC8" s="60" t="s">
        <v>30</v>
      </c>
      <c r="AD8" s="92"/>
    </row>
    <row r="9" spans="1:30" ht="23.25" customHeight="1">
      <c r="A9" s="2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60">
        <v>17</v>
      </c>
      <c r="R9" s="60">
        <v>18</v>
      </c>
      <c r="S9" s="60">
        <v>19</v>
      </c>
      <c r="T9" s="60">
        <v>20</v>
      </c>
      <c r="U9" s="60">
        <v>21</v>
      </c>
      <c r="V9" s="60">
        <v>22</v>
      </c>
      <c r="W9" s="60">
        <v>23</v>
      </c>
      <c r="X9" s="60">
        <v>24</v>
      </c>
      <c r="Y9" s="60">
        <v>25</v>
      </c>
      <c r="Z9" s="60">
        <v>26</v>
      </c>
      <c r="AA9" s="60">
        <v>27</v>
      </c>
      <c r="AB9" s="60">
        <v>28</v>
      </c>
      <c r="AC9" s="60">
        <v>29</v>
      </c>
      <c r="AD9" s="60">
        <v>30</v>
      </c>
    </row>
    <row r="10" spans="1:31" ht="32.25" customHeight="1">
      <c r="A10" s="89" t="s">
        <v>66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1"/>
      <c r="AE10" s="39"/>
    </row>
    <row r="11" spans="1:30" ht="35.25" customHeight="1">
      <c r="A11" s="83" t="s">
        <v>54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5"/>
    </row>
    <row r="12" spans="1:30" ht="59.25" customHeight="1">
      <c r="A12" s="10" t="s">
        <v>4</v>
      </c>
      <c r="B12" s="57" t="s">
        <v>108</v>
      </c>
      <c r="C12" s="54" t="s">
        <v>109</v>
      </c>
      <c r="D12" s="12">
        <v>2021</v>
      </c>
      <c r="E12" s="5">
        <f>F12+G12+H12+I12</f>
        <v>0</v>
      </c>
      <c r="F12" s="6">
        <v>0</v>
      </c>
      <c r="G12" s="6">
        <v>0</v>
      </c>
      <c r="H12" s="6">
        <v>0</v>
      </c>
      <c r="I12" s="6">
        <v>0</v>
      </c>
      <c r="J12" s="5">
        <f>K12+L12+M12+N12</f>
        <v>0</v>
      </c>
      <c r="K12" s="6">
        <v>0</v>
      </c>
      <c r="L12" s="6">
        <v>0</v>
      </c>
      <c r="M12" s="6">
        <v>0</v>
      </c>
      <c r="N12" s="6">
        <v>0</v>
      </c>
      <c r="O12" s="5">
        <f>P12+Q12+R12+S12</f>
        <v>599</v>
      </c>
      <c r="P12" s="6">
        <f>0+599</f>
        <v>599</v>
      </c>
      <c r="Q12" s="6">
        <v>0</v>
      </c>
      <c r="R12" s="6">
        <v>0</v>
      </c>
      <c r="S12" s="6">
        <v>0</v>
      </c>
      <c r="T12" s="5">
        <f>U12+V12+W12+X12</f>
        <v>0</v>
      </c>
      <c r="U12" s="6">
        <f>1290-1290</f>
        <v>0</v>
      </c>
      <c r="V12" s="6">
        <v>0</v>
      </c>
      <c r="W12" s="6">
        <v>0</v>
      </c>
      <c r="X12" s="6">
        <v>0</v>
      </c>
      <c r="Y12" s="5">
        <f>Z12+AA12+AB12+AC12</f>
        <v>0</v>
      </c>
      <c r="Z12" s="6">
        <f>1290-1290</f>
        <v>0</v>
      </c>
      <c r="AA12" s="6">
        <v>0</v>
      </c>
      <c r="AB12" s="6">
        <v>0</v>
      </c>
      <c r="AC12" s="6">
        <v>0</v>
      </c>
      <c r="AD12" s="5">
        <f aca="true" t="shared" si="0" ref="AD12:AD17">E12+J12+O12+T12+Y12</f>
        <v>599</v>
      </c>
    </row>
    <row r="13" spans="1:30" ht="85.5" customHeight="1">
      <c r="A13" s="47" t="s">
        <v>5</v>
      </c>
      <c r="B13" s="48" t="s">
        <v>12</v>
      </c>
      <c r="C13" s="9" t="s">
        <v>76</v>
      </c>
      <c r="D13" s="12" t="s">
        <v>50</v>
      </c>
      <c r="E13" s="5">
        <f aca="true" t="shared" si="1" ref="E13:E19">F13+G13+H13+I13</f>
        <v>166</v>
      </c>
      <c r="F13" s="6">
        <v>166</v>
      </c>
      <c r="G13" s="6">
        <v>0</v>
      </c>
      <c r="H13" s="6">
        <v>0</v>
      </c>
      <c r="I13" s="6">
        <v>0</v>
      </c>
      <c r="J13" s="5">
        <f aca="true" t="shared" si="2" ref="J13:J19">K13+L13+M13+N13</f>
        <v>166</v>
      </c>
      <c r="K13" s="6">
        <v>166</v>
      </c>
      <c r="L13" s="6">
        <v>0</v>
      </c>
      <c r="M13" s="6">
        <v>0</v>
      </c>
      <c r="N13" s="6">
        <v>0</v>
      </c>
      <c r="O13" s="5">
        <f aca="true" t="shared" si="3" ref="O13:O19">P13+Q13+R13+S13</f>
        <v>221</v>
      </c>
      <c r="P13" s="6">
        <v>221</v>
      </c>
      <c r="Q13" s="6">
        <v>0</v>
      </c>
      <c r="R13" s="6">
        <v>0</v>
      </c>
      <c r="S13" s="6">
        <v>0</v>
      </c>
      <c r="T13" s="5">
        <f aca="true" t="shared" si="4" ref="T13:T19">U13+V13+W13+X13</f>
        <v>218</v>
      </c>
      <c r="U13" s="6">
        <v>218</v>
      </c>
      <c r="V13" s="6">
        <v>0</v>
      </c>
      <c r="W13" s="6">
        <v>0</v>
      </c>
      <c r="X13" s="6">
        <v>0</v>
      </c>
      <c r="Y13" s="5">
        <f aca="true" t="shared" si="5" ref="Y13:Y19">Z13+AA13+AB13+AC13</f>
        <v>218</v>
      </c>
      <c r="Z13" s="6">
        <v>218</v>
      </c>
      <c r="AA13" s="6">
        <v>0</v>
      </c>
      <c r="AB13" s="6">
        <v>0</v>
      </c>
      <c r="AC13" s="6">
        <v>0</v>
      </c>
      <c r="AD13" s="5">
        <f t="shared" si="0"/>
        <v>989</v>
      </c>
    </row>
    <row r="14" spans="1:33" ht="47.25" customHeight="1">
      <c r="A14" s="10" t="s">
        <v>6</v>
      </c>
      <c r="B14" s="11" t="s">
        <v>31</v>
      </c>
      <c r="C14" s="9" t="s">
        <v>75</v>
      </c>
      <c r="D14" s="12" t="s">
        <v>72</v>
      </c>
      <c r="E14" s="5">
        <f t="shared" si="1"/>
        <v>0</v>
      </c>
      <c r="F14" s="6">
        <v>0</v>
      </c>
      <c r="G14" s="6">
        <v>0</v>
      </c>
      <c r="H14" s="6">
        <v>0</v>
      </c>
      <c r="I14" s="6">
        <v>0</v>
      </c>
      <c r="J14" s="86" t="s">
        <v>73</v>
      </c>
      <c r="K14" s="87"/>
      <c r="L14" s="87"/>
      <c r="M14" s="87"/>
      <c r="N14" s="88"/>
      <c r="O14" s="86" t="s">
        <v>73</v>
      </c>
      <c r="P14" s="87"/>
      <c r="Q14" s="87"/>
      <c r="R14" s="87"/>
      <c r="S14" s="88"/>
      <c r="T14" s="86" t="s">
        <v>73</v>
      </c>
      <c r="U14" s="87"/>
      <c r="V14" s="87"/>
      <c r="W14" s="87"/>
      <c r="X14" s="88"/>
      <c r="Y14" s="86" t="s">
        <v>73</v>
      </c>
      <c r="Z14" s="87"/>
      <c r="AA14" s="87"/>
      <c r="AB14" s="87"/>
      <c r="AC14" s="88"/>
      <c r="AD14" s="5">
        <f>E14</f>
        <v>0</v>
      </c>
      <c r="AE14" s="40"/>
      <c r="AF14" s="7"/>
      <c r="AG14" s="7"/>
    </row>
    <row r="15" spans="1:35" ht="57" customHeight="1">
      <c r="A15" s="10" t="s">
        <v>7</v>
      </c>
      <c r="B15" s="11" t="s">
        <v>97</v>
      </c>
      <c r="C15" s="9" t="s">
        <v>75</v>
      </c>
      <c r="D15" s="12">
        <v>2021</v>
      </c>
      <c r="E15" s="5">
        <f t="shared" si="1"/>
        <v>0</v>
      </c>
      <c r="F15" s="6">
        <v>0</v>
      </c>
      <c r="G15" s="6">
        <v>0</v>
      </c>
      <c r="H15" s="6">
        <v>0</v>
      </c>
      <c r="I15" s="6">
        <v>0</v>
      </c>
      <c r="J15" s="5">
        <f t="shared" si="2"/>
        <v>0</v>
      </c>
      <c r="K15" s="6">
        <v>0</v>
      </c>
      <c r="L15" s="6">
        <v>0</v>
      </c>
      <c r="M15" s="6">
        <v>0</v>
      </c>
      <c r="N15" s="6">
        <v>0</v>
      </c>
      <c r="O15" s="5">
        <f t="shared" si="3"/>
        <v>1037</v>
      </c>
      <c r="P15" s="6">
        <f>0+1384-169-178</f>
        <v>1037</v>
      </c>
      <c r="Q15" s="6">
        <v>0</v>
      </c>
      <c r="R15" s="6">
        <v>0</v>
      </c>
      <c r="S15" s="6">
        <v>0</v>
      </c>
      <c r="T15" s="5">
        <f t="shared" si="4"/>
        <v>0</v>
      </c>
      <c r="U15" s="6">
        <f>588-588</f>
        <v>0</v>
      </c>
      <c r="V15" s="6">
        <v>0</v>
      </c>
      <c r="W15" s="6">
        <v>0</v>
      </c>
      <c r="X15" s="6">
        <v>0</v>
      </c>
      <c r="Y15" s="5">
        <f t="shared" si="5"/>
        <v>0</v>
      </c>
      <c r="Z15" s="6">
        <f>588-588</f>
        <v>0</v>
      </c>
      <c r="AA15" s="6">
        <v>0</v>
      </c>
      <c r="AB15" s="6">
        <v>0</v>
      </c>
      <c r="AC15" s="6">
        <v>0</v>
      </c>
      <c r="AD15" s="5">
        <f t="shared" si="0"/>
        <v>1037</v>
      </c>
      <c r="AE15" s="94" t="s">
        <v>111</v>
      </c>
      <c r="AF15" s="95"/>
      <c r="AG15" s="95"/>
      <c r="AH15" s="95"/>
      <c r="AI15" s="95"/>
    </row>
    <row r="16" spans="1:30" ht="54" customHeight="1">
      <c r="A16" s="10" t="s">
        <v>8</v>
      </c>
      <c r="B16" s="11" t="s">
        <v>13</v>
      </c>
      <c r="C16" s="9" t="s">
        <v>75</v>
      </c>
      <c r="D16" s="12"/>
      <c r="E16" s="5">
        <f t="shared" si="1"/>
        <v>0</v>
      </c>
      <c r="F16" s="6">
        <v>0</v>
      </c>
      <c r="G16" s="6">
        <v>0</v>
      </c>
      <c r="H16" s="6">
        <v>0</v>
      </c>
      <c r="I16" s="6">
        <v>0</v>
      </c>
      <c r="J16" s="5">
        <f t="shared" si="2"/>
        <v>0</v>
      </c>
      <c r="K16" s="6">
        <v>0</v>
      </c>
      <c r="L16" s="6">
        <v>0</v>
      </c>
      <c r="M16" s="6">
        <v>0</v>
      </c>
      <c r="N16" s="6">
        <v>0</v>
      </c>
      <c r="O16" s="5">
        <f t="shared" si="3"/>
        <v>0</v>
      </c>
      <c r="P16" s="6">
        <v>0</v>
      </c>
      <c r="Q16" s="6">
        <v>0</v>
      </c>
      <c r="R16" s="6">
        <v>0</v>
      </c>
      <c r="S16" s="6">
        <v>0</v>
      </c>
      <c r="T16" s="5">
        <f t="shared" si="4"/>
        <v>0</v>
      </c>
      <c r="U16" s="6">
        <f>100-100</f>
        <v>0</v>
      </c>
      <c r="V16" s="6">
        <v>0</v>
      </c>
      <c r="W16" s="6">
        <v>0</v>
      </c>
      <c r="X16" s="6">
        <v>0</v>
      </c>
      <c r="Y16" s="5">
        <f t="shared" si="5"/>
        <v>0</v>
      </c>
      <c r="Z16" s="6">
        <f>100-100</f>
        <v>0</v>
      </c>
      <c r="AA16" s="6">
        <v>0</v>
      </c>
      <c r="AB16" s="6">
        <v>0</v>
      </c>
      <c r="AC16" s="6">
        <v>0</v>
      </c>
      <c r="AD16" s="5">
        <f t="shared" si="0"/>
        <v>0</v>
      </c>
    </row>
    <row r="17" spans="1:30" ht="75" customHeight="1">
      <c r="A17" s="10" t="s">
        <v>62</v>
      </c>
      <c r="B17" s="11" t="s">
        <v>90</v>
      </c>
      <c r="C17" s="9" t="s">
        <v>91</v>
      </c>
      <c r="D17" s="12" t="s">
        <v>50</v>
      </c>
      <c r="E17" s="5">
        <f t="shared" si="1"/>
        <v>51</v>
      </c>
      <c r="F17" s="6">
        <v>51</v>
      </c>
      <c r="G17" s="6">
        <v>0</v>
      </c>
      <c r="H17" s="6">
        <v>0</v>
      </c>
      <c r="I17" s="6">
        <v>0</v>
      </c>
      <c r="J17" s="5">
        <f t="shared" si="2"/>
        <v>51</v>
      </c>
      <c r="K17" s="6">
        <f>0+51+172-172</f>
        <v>51</v>
      </c>
      <c r="L17" s="6">
        <f>0+1389-1389</f>
        <v>0</v>
      </c>
      <c r="M17" s="6">
        <v>0</v>
      </c>
      <c r="N17" s="6">
        <v>0</v>
      </c>
      <c r="O17" s="5">
        <f t="shared" si="3"/>
        <v>52</v>
      </c>
      <c r="P17" s="6">
        <f>0+51+1</f>
        <v>52</v>
      </c>
      <c r="Q17" s="6">
        <v>0</v>
      </c>
      <c r="R17" s="6">
        <v>0</v>
      </c>
      <c r="S17" s="6">
        <v>0</v>
      </c>
      <c r="T17" s="5">
        <f t="shared" si="4"/>
        <v>52</v>
      </c>
      <c r="U17" s="6">
        <v>52</v>
      </c>
      <c r="V17" s="6">
        <v>0</v>
      </c>
      <c r="W17" s="6">
        <v>0</v>
      </c>
      <c r="X17" s="6">
        <v>0</v>
      </c>
      <c r="Y17" s="5">
        <f t="shared" si="5"/>
        <v>52</v>
      </c>
      <c r="Z17" s="6">
        <v>52</v>
      </c>
      <c r="AA17" s="6">
        <v>0</v>
      </c>
      <c r="AB17" s="6">
        <v>0</v>
      </c>
      <c r="AC17" s="6">
        <v>0</v>
      </c>
      <c r="AD17" s="5">
        <f t="shared" si="0"/>
        <v>258</v>
      </c>
    </row>
    <row r="18" spans="1:30" ht="155.25" customHeight="1">
      <c r="A18" s="10" t="s">
        <v>102</v>
      </c>
      <c r="B18" s="11" t="s">
        <v>107</v>
      </c>
      <c r="C18" s="9" t="s">
        <v>75</v>
      </c>
      <c r="D18" s="12">
        <v>2022</v>
      </c>
      <c r="E18" s="5" t="s">
        <v>36</v>
      </c>
      <c r="F18" s="6" t="s">
        <v>36</v>
      </c>
      <c r="G18" s="6" t="s">
        <v>36</v>
      </c>
      <c r="H18" s="6" t="s">
        <v>36</v>
      </c>
      <c r="I18" s="6" t="s">
        <v>36</v>
      </c>
      <c r="J18" s="5" t="s">
        <v>36</v>
      </c>
      <c r="K18" s="6" t="s">
        <v>36</v>
      </c>
      <c r="L18" s="6" t="s">
        <v>36</v>
      </c>
      <c r="M18" s="6" t="s">
        <v>36</v>
      </c>
      <c r="N18" s="6" t="s">
        <v>36</v>
      </c>
      <c r="O18" s="5" t="s">
        <v>36</v>
      </c>
      <c r="P18" s="6" t="s">
        <v>36</v>
      </c>
      <c r="Q18" s="6" t="s">
        <v>36</v>
      </c>
      <c r="R18" s="6" t="s">
        <v>36</v>
      </c>
      <c r="S18" s="6" t="s">
        <v>36</v>
      </c>
      <c r="T18" s="5">
        <f t="shared" si="4"/>
        <v>1848</v>
      </c>
      <c r="U18" s="6">
        <v>1848</v>
      </c>
      <c r="V18" s="6">
        <v>0</v>
      </c>
      <c r="W18" s="6">
        <v>0</v>
      </c>
      <c r="X18" s="6">
        <v>0</v>
      </c>
      <c r="Y18" s="5" t="s">
        <v>36</v>
      </c>
      <c r="Z18" s="6" t="s">
        <v>36</v>
      </c>
      <c r="AA18" s="6" t="s">
        <v>36</v>
      </c>
      <c r="AB18" s="6" t="s">
        <v>36</v>
      </c>
      <c r="AC18" s="6" t="s">
        <v>36</v>
      </c>
      <c r="AD18" s="5">
        <f>T18</f>
        <v>1848</v>
      </c>
    </row>
    <row r="19" spans="1:31" s="3" customFormat="1" ht="29.25" customHeight="1">
      <c r="A19" s="81" t="s">
        <v>14</v>
      </c>
      <c r="B19" s="82"/>
      <c r="C19" s="49"/>
      <c r="D19" s="50"/>
      <c r="E19" s="5">
        <f t="shared" si="1"/>
        <v>217</v>
      </c>
      <c r="F19" s="5">
        <f>SUM(F12:F17)</f>
        <v>217</v>
      </c>
      <c r="G19" s="5">
        <f>SUM(G12:G17)</f>
        <v>0</v>
      </c>
      <c r="H19" s="5">
        <f>SUM(H12:H17)</f>
        <v>0</v>
      </c>
      <c r="I19" s="5">
        <f>SUM(I12:I17)</f>
        <v>0</v>
      </c>
      <c r="J19" s="5">
        <f t="shared" si="2"/>
        <v>217</v>
      </c>
      <c r="K19" s="5">
        <f>SUM(K12:K17)</f>
        <v>217</v>
      </c>
      <c r="L19" s="5">
        <f>SUM(L12:L17)</f>
        <v>0</v>
      </c>
      <c r="M19" s="5">
        <f>SUM(M12:M17)</f>
        <v>0</v>
      </c>
      <c r="N19" s="5">
        <f>SUM(N12:N17)</f>
        <v>0</v>
      </c>
      <c r="O19" s="5">
        <f t="shared" si="3"/>
        <v>1909</v>
      </c>
      <c r="P19" s="5">
        <f>SUM(P12:P17)</f>
        <v>1909</v>
      </c>
      <c r="Q19" s="5">
        <f>SUM(Q12:Q17)</f>
        <v>0</v>
      </c>
      <c r="R19" s="5">
        <f>SUM(R12:R17)</f>
        <v>0</v>
      </c>
      <c r="S19" s="5">
        <f>SUM(S12:S17)</f>
        <v>0</v>
      </c>
      <c r="T19" s="5">
        <f t="shared" si="4"/>
        <v>2118</v>
      </c>
      <c r="U19" s="5">
        <f>SUM(U12:U18)</f>
        <v>2118</v>
      </c>
      <c r="V19" s="5">
        <f>SUM(V12:V17)</f>
        <v>0</v>
      </c>
      <c r="W19" s="5">
        <f>SUM(W12:W17)</f>
        <v>0</v>
      </c>
      <c r="X19" s="5">
        <f>SUM(X12:X17)</f>
        <v>0</v>
      </c>
      <c r="Y19" s="5">
        <f t="shared" si="5"/>
        <v>270</v>
      </c>
      <c r="Z19" s="5">
        <f>SUM(Z12:Z17)</f>
        <v>270</v>
      </c>
      <c r="AA19" s="5">
        <f>SUM(AA12:AA17)</f>
        <v>0</v>
      </c>
      <c r="AB19" s="5">
        <f>SUM(AB12:AB17)</f>
        <v>0</v>
      </c>
      <c r="AC19" s="5">
        <f>SUM(AC12:AC17)</f>
        <v>0</v>
      </c>
      <c r="AD19" s="5">
        <f>SUM(AD12:AD18)</f>
        <v>4731</v>
      </c>
      <c r="AE19" s="43">
        <f>E19+J19+O19+T19+Y19</f>
        <v>4731</v>
      </c>
    </row>
    <row r="20" spans="1:30" ht="30" customHeight="1">
      <c r="A20" s="83" t="s">
        <v>55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5"/>
    </row>
    <row r="21" spans="1:34" ht="98.25" customHeight="1">
      <c r="A21" s="10" t="s">
        <v>15</v>
      </c>
      <c r="B21" s="11" t="s">
        <v>17</v>
      </c>
      <c r="C21" s="9" t="s">
        <v>11</v>
      </c>
      <c r="D21" s="12">
        <v>2019</v>
      </c>
      <c r="E21" s="5">
        <f>F21+G21+H21+I21</f>
        <v>847</v>
      </c>
      <c r="F21" s="6">
        <f>1292-187-187-71</f>
        <v>847</v>
      </c>
      <c r="G21" s="6">
        <v>0</v>
      </c>
      <c r="H21" s="6">
        <v>0</v>
      </c>
      <c r="I21" s="6">
        <v>0</v>
      </c>
      <c r="J21" s="5">
        <f>K21+L21+M21+N21</f>
        <v>0</v>
      </c>
      <c r="K21" s="6">
        <f>1338-1338</f>
        <v>0</v>
      </c>
      <c r="L21" s="6">
        <v>0</v>
      </c>
      <c r="M21" s="6">
        <v>0</v>
      </c>
      <c r="N21" s="6">
        <v>0</v>
      </c>
      <c r="O21" s="5">
        <f>P21+Q21+R21+S21</f>
        <v>0</v>
      </c>
      <c r="P21" s="6">
        <f>1338-1338</f>
        <v>0</v>
      </c>
      <c r="Q21" s="6">
        <v>0</v>
      </c>
      <c r="R21" s="6">
        <v>0</v>
      </c>
      <c r="S21" s="6">
        <v>0</v>
      </c>
      <c r="T21" s="5">
        <f>U21+V21+W21+X21</f>
        <v>0</v>
      </c>
      <c r="U21" s="6">
        <f>3058-3058</f>
        <v>0</v>
      </c>
      <c r="V21" s="6">
        <v>0</v>
      </c>
      <c r="W21" s="6">
        <v>0</v>
      </c>
      <c r="X21" s="6">
        <v>0</v>
      </c>
      <c r="Y21" s="5">
        <f>Z21+AA21+AB21+AC21</f>
        <v>0</v>
      </c>
      <c r="Z21" s="6">
        <f>3058-3058</f>
        <v>0</v>
      </c>
      <c r="AA21" s="6">
        <v>0</v>
      </c>
      <c r="AB21" s="6">
        <v>0</v>
      </c>
      <c r="AC21" s="6">
        <v>0</v>
      </c>
      <c r="AD21" s="5">
        <f aca="true" t="shared" si="6" ref="AD21:AD26">E21+J21+O21+T21+Y21</f>
        <v>847</v>
      </c>
      <c r="AE21" s="40"/>
      <c r="AF21" s="8"/>
      <c r="AG21" s="8"/>
      <c r="AH21" s="7"/>
    </row>
    <row r="22" spans="1:30" ht="47.25" customHeight="1">
      <c r="A22" s="10" t="s">
        <v>16</v>
      </c>
      <c r="B22" s="11" t="s">
        <v>63</v>
      </c>
      <c r="C22" s="9" t="s">
        <v>75</v>
      </c>
      <c r="D22" s="12" t="s">
        <v>50</v>
      </c>
      <c r="E22" s="5">
        <f aca="true" t="shared" si="7" ref="E22:E27">F22+G22+H22+I22</f>
        <v>1468</v>
      </c>
      <c r="F22" s="6">
        <v>1468</v>
      </c>
      <c r="G22" s="6">
        <v>0</v>
      </c>
      <c r="H22" s="6">
        <v>0</v>
      </c>
      <c r="I22" s="6">
        <v>0</v>
      </c>
      <c r="J22" s="5">
        <f aca="true" t="shared" si="8" ref="J22:J27">K22+L22+M22+N22</f>
        <v>1102</v>
      </c>
      <c r="K22" s="6">
        <f>977+491-366</f>
        <v>1102</v>
      </c>
      <c r="L22" s="6">
        <v>0</v>
      </c>
      <c r="M22" s="6">
        <v>0</v>
      </c>
      <c r="N22" s="6">
        <v>0</v>
      </c>
      <c r="O22" s="5">
        <f aca="true" t="shared" si="9" ref="O22:O27">P22+Q22+R22+S22</f>
        <v>672</v>
      </c>
      <c r="P22" s="6">
        <f>1183-255-256</f>
        <v>672</v>
      </c>
      <c r="Q22" s="6">
        <v>0</v>
      </c>
      <c r="R22" s="6">
        <v>0</v>
      </c>
      <c r="S22" s="6">
        <v>0</v>
      </c>
      <c r="T22" s="5">
        <f aca="true" t="shared" si="10" ref="T22:T27">U22+V22+W22+X22</f>
        <v>1183</v>
      </c>
      <c r="U22" s="6">
        <f>1468-285</f>
        <v>1183</v>
      </c>
      <c r="V22" s="6">
        <v>0</v>
      </c>
      <c r="W22" s="6">
        <v>0</v>
      </c>
      <c r="X22" s="6">
        <v>0</v>
      </c>
      <c r="Y22" s="5">
        <f aca="true" t="shared" si="11" ref="Y22:Y27">Z22+AA22+AB22+AC22</f>
        <v>1183</v>
      </c>
      <c r="Z22" s="6">
        <f>2682-1499</f>
        <v>1183</v>
      </c>
      <c r="AA22" s="6">
        <v>0</v>
      </c>
      <c r="AB22" s="6">
        <v>0</v>
      </c>
      <c r="AC22" s="6">
        <v>0</v>
      </c>
      <c r="AD22" s="5">
        <f t="shared" si="6"/>
        <v>5608</v>
      </c>
    </row>
    <row r="23" spans="1:30" ht="60" customHeight="1">
      <c r="A23" s="10" t="s">
        <v>18</v>
      </c>
      <c r="B23" s="11" t="s">
        <v>33</v>
      </c>
      <c r="C23" s="9" t="s">
        <v>75</v>
      </c>
      <c r="D23" s="12" t="s">
        <v>50</v>
      </c>
      <c r="E23" s="5">
        <f t="shared" si="7"/>
        <v>932</v>
      </c>
      <c r="F23" s="6">
        <f>1053-60-61</f>
        <v>932</v>
      </c>
      <c r="G23" s="6">
        <v>0</v>
      </c>
      <c r="H23" s="6">
        <v>0</v>
      </c>
      <c r="I23" s="6">
        <v>0</v>
      </c>
      <c r="J23" s="5">
        <f t="shared" si="8"/>
        <v>395</v>
      </c>
      <c r="K23" s="6">
        <f>1053-658</f>
        <v>395</v>
      </c>
      <c r="L23" s="6">
        <v>0</v>
      </c>
      <c r="M23" s="6">
        <v>0</v>
      </c>
      <c r="N23" s="6">
        <v>0</v>
      </c>
      <c r="O23" s="5">
        <f t="shared" si="9"/>
        <v>704</v>
      </c>
      <c r="P23" s="6">
        <f>1053-349</f>
        <v>704</v>
      </c>
      <c r="Q23" s="6">
        <v>0</v>
      </c>
      <c r="R23" s="6">
        <v>0</v>
      </c>
      <c r="S23" s="6">
        <v>0</v>
      </c>
      <c r="T23" s="5">
        <f t="shared" si="10"/>
        <v>1053</v>
      </c>
      <c r="U23" s="6">
        <f>1553-500</f>
        <v>1053</v>
      </c>
      <c r="V23" s="6">
        <v>0</v>
      </c>
      <c r="W23" s="6">
        <v>0</v>
      </c>
      <c r="X23" s="6">
        <v>0</v>
      </c>
      <c r="Y23" s="5">
        <f t="shared" si="11"/>
        <v>1053</v>
      </c>
      <c r="Z23" s="6">
        <f>1553-500</f>
        <v>1053</v>
      </c>
      <c r="AA23" s="6">
        <v>0</v>
      </c>
      <c r="AB23" s="6">
        <v>0</v>
      </c>
      <c r="AC23" s="6">
        <v>0</v>
      </c>
      <c r="AD23" s="5">
        <f t="shared" si="6"/>
        <v>4137</v>
      </c>
    </row>
    <row r="24" spans="1:30" ht="74.25" customHeight="1">
      <c r="A24" s="47" t="s">
        <v>19</v>
      </c>
      <c r="B24" s="51" t="s">
        <v>34</v>
      </c>
      <c r="C24" s="9" t="s">
        <v>75</v>
      </c>
      <c r="D24" s="12" t="s">
        <v>50</v>
      </c>
      <c r="E24" s="5">
        <f t="shared" si="7"/>
        <v>1661</v>
      </c>
      <c r="F24" s="6">
        <v>1661</v>
      </c>
      <c r="G24" s="6">
        <v>0</v>
      </c>
      <c r="H24" s="6">
        <v>0</v>
      </c>
      <c r="I24" s="6">
        <v>0</v>
      </c>
      <c r="J24" s="86" t="s">
        <v>73</v>
      </c>
      <c r="K24" s="87"/>
      <c r="L24" s="87"/>
      <c r="M24" s="87"/>
      <c r="N24" s="88"/>
      <c r="O24" s="86" t="s">
        <v>73</v>
      </c>
      <c r="P24" s="87"/>
      <c r="Q24" s="87"/>
      <c r="R24" s="87"/>
      <c r="S24" s="88"/>
      <c r="T24" s="86" t="s">
        <v>73</v>
      </c>
      <c r="U24" s="87"/>
      <c r="V24" s="87"/>
      <c r="W24" s="87"/>
      <c r="X24" s="88"/>
      <c r="Y24" s="86" t="s">
        <v>73</v>
      </c>
      <c r="Z24" s="87"/>
      <c r="AA24" s="87"/>
      <c r="AB24" s="87"/>
      <c r="AC24" s="88"/>
      <c r="AD24" s="5">
        <f>E24</f>
        <v>1661</v>
      </c>
    </row>
    <row r="25" spans="1:34" ht="81" customHeight="1">
      <c r="A25" s="10" t="s">
        <v>32</v>
      </c>
      <c r="B25" s="11" t="s">
        <v>71</v>
      </c>
      <c r="C25" s="9" t="s">
        <v>81</v>
      </c>
      <c r="D25" s="12" t="s">
        <v>50</v>
      </c>
      <c r="E25" s="5">
        <f t="shared" si="7"/>
        <v>578</v>
      </c>
      <c r="F25" s="6">
        <v>87</v>
      </c>
      <c r="G25" s="6">
        <v>491</v>
      </c>
      <c r="H25" s="6">
        <v>0</v>
      </c>
      <c r="I25" s="6">
        <v>0</v>
      </c>
      <c r="J25" s="5">
        <f t="shared" si="8"/>
        <v>7309</v>
      </c>
      <c r="K25" s="6">
        <f>0+1338+698-377</f>
        <v>1659</v>
      </c>
      <c r="L25" s="6">
        <f>0+5650</f>
        <v>5650</v>
      </c>
      <c r="M25" s="6">
        <v>0</v>
      </c>
      <c r="N25" s="6">
        <v>0</v>
      </c>
      <c r="O25" s="5">
        <f t="shared" si="9"/>
        <v>921</v>
      </c>
      <c r="P25" s="6">
        <f>795+126</f>
        <v>921</v>
      </c>
      <c r="Q25" s="6">
        <v>0</v>
      </c>
      <c r="R25" s="6">
        <v>0</v>
      </c>
      <c r="S25" s="6">
        <v>0</v>
      </c>
      <c r="T25" s="5">
        <f t="shared" si="10"/>
        <v>812</v>
      </c>
      <c r="U25" s="6">
        <f>812</f>
        <v>812</v>
      </c>
      <c r="V25" s="6">
        <f>0</f>
        <v>0</v>
      </c>
      <c r="W25" s="6">
        <v>0</v>
      </c>
      <c r="X25" s="6">
        <v>0</v>
      </c>
      <c r="Y25" s="5">
        <f t="shared" si="11"/>
        <v>812</v>
      </c>
      <c r="Z25" s="6">
        <v>812</v>
      </c>
      <c r="AA25" s="6">
        <v>0</v>
      </c>
      <c r="AB25" s="6">
        <v>0</v>
      </c>
      <c r="AC25" s="6">
        <v>0</v>
      </c>
      <c r="AD25" s="5">
        <f t="shared" si="6"/>
        <v>10432</v>
      </c>
      <c r="AE25" s="40"/>
      <c r="AF25" s="62"/>
      <c r="AG25" s="8"/>
      <c r="AH25" s="7"/>
    </row>
    <row r="26" spans="1:30" ht="45" customHeight="1">
      <c r="A26" s="10" t="s">
        <v>35</v>
      </c>
      <c r="B26" s="21" t="s">
        <v>56</v>
      </c>
      <c r="C26" s="9" t="s">
        <v>75</v>
      </c>
      <c r="D26" s="12">
        <v>2023</v>
      </c>
      <c r="E26" s="5">
        <f t="shared" si="7"/>
        <v>0</v>
      </c>
      <c r="F26" s="6">
        <v>0</v>
      </c>
      <c r="G26" s="6">
        <v>0</v>
      </c>
      <c r="H26" s="6">
        <v>0</v>
      </c>
      <c r="I26" s="6">
        <v>0</v>
      </c>
      <c r="J26" s="5">
        <f t="shared" si="8"/>
        <v>0</v>
      </c>
      <c r="K26" s="6">
        <v>0</v>
      </c>
      <c r="L26" s="6">
        <v>0</v>
      </c>
      <c r="M26" s="6">
        <v>0</v>
      </c>
      <c r="N26" s="6">
        <v>0</v>
      </c>
      <c r="O26" s="5">
        <f t="shared" si="9"/>
        <v>0</v>
      </c>
      <c r="P26" s="6">
        <v>0</v>
      </c>
      <c r="Q26" s="6">
        <v>0</v>
      </c>
      <c r="R26" s="6">
        <v>0</v>
      </c>
      <c r="S26" s="6">
        <v>0</v>
      </c>
      <c r="T26" s="5">
        <f t="shared" si="10"/>
        <v>0</v>
      </c>
      <c r="U26" s="6">
        <f>100-100</f>
        <v>0</v>
      </c>
      <c r="V26" s="6">
        <v>0</v>
      </c>
      <c r="W26" s="6">
        <v>0</v>
      </c>
      <c r="X26" s="6">
        <v>0</v>
      </c>
      <c r="Y26" s="5">
        <f t="shared" si="11"/>
        <v>0</v>
      </c>
      <c r="Z26" s="6">
        <f>100-100</f>
        <v>0</v>
      </c>
      <c r="AA26" s="6">
        <v>0</v>
      </c>
      <c r="AB26" s="6">
        <v>0</v>
      </c>
      <c r="AC26" s="6">
        <v>0</v>
      </c>
      <c r="AD26" s="5">
        <f t="shared" si="6"/>
        <v>0</v>
      </c>
    </row>
    <row r="27" spans="1:31" ht="30.75" customHeight="1">
      <c r="A27" s="73" t="s">
        <v>20</v>
      </c>
      <c r="B27" s="74"/>
      <c r="C27" s="49"/>
      <c r="D27" s="52"/>
      <c r="E27" s="5">
        <f t="shared" si="7"/>
        <v>5486</v>
      </c>
      <c r="F27" s="5">
        <f>SUM(F21:F26)</f>
        <v>4995</v>
      </c>
      <c r="G27" s="5">
        <f>SUM(G21:G26)</f>
        <v>491</v>
      </c>
      <c r="H27" s="5">
        <f>SUM(H21:H26)</f>
        <v>0</v>
      </c>
      <c r="I27" s="5">
        <f>SUM(I21:I26)</f>
        <v>0</v>
      </c>
      <c r="J27" s="5">
        <f t="shared" si="8"/>
        <v>8806</v>
      </c>
      <c r="K27" s="5">
        <f>SUM(K21:K26)</f>
        <v>3156</v>
      </c>
      <c r="L27" s="5">
        <f>SUM(L21:L26)</f>
        <v>5650</v>
      </c>
      <c r="M27" s="5">
        <f>SUM(M21:M26)</f>
        <v>0</v>
      </c>
      <c r="N27" s="5">
        <f>SUM(N21:N26)</f>
        <v>0</v>
      </c>
      <c r="O27" s="5">
        <f t="shared" si="9"/>
        <v>2297</v>
      </c>
      <c r="P27" s="5">
        <f>SUM(P21:P26)</f>
        <v>2297</v>
      </c>
      <c r="Q27" s="5">
        <f>SUM(Q21:Q26)</f>
        <v>0</v>
      </c>
      <c r="R27" s="5">
        <f>SUM(R21:R26)</f>
        <v>0</v>
      </c>
      <c r="S27" s="5">
        <f>SUM(S21:S26)</f>
        <v>0</v>
      </c>
      <c r="T27" s="5">
        <f t="shared" si="10"/>
        <v>3048</v>
      </c>
      <c r="U27" s="5">
        <f>SUM(U21:U26)</f>
        <v>3048</v>
      </c>
      <c r="V27" s="5">
        <f>SUM(V21:V26)</f>
        <v>0</v>
      </c>
      <c r="W27" s="5">
        <f>SUM(W21:W26)</f>
        <v>0</v>
      </c>
      <c r="X27" s="5">
        <f>SUM(X21:X26)</f>
        <v>0</v>
      </c>
      <c r="Y27" s="5">
        <f t="shared" si="11"/>
        <v>3048</v>
      </c>
      <c r="Z27" s="5">
        <f>SUM(Z21:Z26)</f>
        <v>3048</v>
      </c>
      <c r="AA27" s="5">
        <f>SUM(AA21:AA26)</f>
        <v>0</v>
      </c>
      <c r="AB27" s="5">
        <f>SUM(AB21:AB26)</f>
        <v>0</v>
      </c>
      <c r="AC27" s="5">
        <f>SUM(AC21:AC26)</f>
        <v>0</v>
      </c>
      <c r="AD27" s="5">
        <f>SUM(AD21:AD26)</f>
        <v>22685</v>
      </c>
      <c r="AE27" s="43">
        <f>E27+J27+O27+T27+Y27</f>
        <v>22685</v>
      </c>
    </row>
    <row r="28" spans="1:31" ht="40.5" customHeight="1">
      <c r="A28" s="75" t="s">
        <v>69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7"/>
      <c r="AE28" s="39"/>
    </row>
    <row r="29" spans="1:32" ht="69.75" customHeight="1">
      <c r="A29" s="10" t="s">
        <v>21</v>
      </c>
      <c r="B29" s="22" t="s">
        <v>40</v>
      </c>
      <c r="C29" s="9" t="s">
        <v>77</v>
      </c>
      <c r="D29" s="6" t="s">
        <v>53</v>
      </c>
      <c r="E29" s="5">
        <f>F29+G29+H29+I29</f>
        <v>1962</v>
      </c>
      <c r="F29" s="6">
        <v>399</v>
      </c>
      <c r="G29" s="6">
        <v>1563</v>
      </c>
      <c r="H29" s="6">
        <v>0</v>
      </c>
      <c r="I29" s="6">
        <v>0</v>
      </c>
      <c r="J29" s="5">
        <f>K29+L29+M29+N29</f>
        <v>3632</v>
      </c>
      <c r="K29" s="6">
        <f>350+64</f>
        <v>414</v>
      </c>
      <c r="L29" s="6">
        <f>2832+386</f>
        <v>3218</v>
      </c>
      <c r="M29" s="6">
        <v>0</v>
      </c>
      <c r="N29" s="6">
        <v>0</v>
      </c>
      <c r="O29" s="5">
        <f aca="true" t="shared" si="12" ref="O29:O34">P29+Q29+R29+S29</f>
        <v>2839</v>
      </c>
      <c r="P29" s="6">
        <v>324</v>
      </c>
      <c r="Q29" s="6">
        <v>2515</v>
      </c>
      <c r="R29" s="6">
        <v>0</v>
      </c>
      <c r="S29" s="6">
        <v>0</v>
      </c>
      <c r="T29" s="5">
        <f>U29+V29+W29+X29</f>
        <v>0</v>
      </c>
      <c r="U29" s="6">
        <f>161-161</f>
        <v>0</v>
      </c>
      <c r="V29" s="6">
        <f>1303-1303</f>
        <v>0</v>
      </c>
      <c r="W29" s="6">
        <v>0</v>
      </c>
      <c r="X29" s="6">
        <v>0</v>
      </c>
      <c r="Y29" s="5">
        <f>Z29+AA29+AB29+AC29</f>
        <v>0</v>
      </c>
      <c r="Z29" s="6">
        <v>0</v>
      </c>
      <c r="AA29" s="6">
        <v>0</v>
      </c>
      <c r="AB29" s="6">
        <v>0</v>
      </c>
      <c r="AC29" s="6">
        <v>0</v>
      </c>
      <c r="AD29" s="5">
        <f>E29+J29+O29+T29+Y29</f>
        <v>8433</v>
      </c>
      <c r="AF29" s="61"/>
    </row>
    <row r="30" spans="1:32" ht="66.75" customHeight="1">
      <c r="A30" s="10" t="s">
        <v>22</v>
      </c>
      <c r="B30" s="23" t="s">
        <v>41</v>
      </c>
      <c r="C30" s="9" t="s">
        <v>78</v>
      </c>
      <c r="D30" s="6" t="s">
        <v>53</v>
      </c>
      <c r="E30" s="5">
        <f>F30+G30+H30+I30</f>
        <v>2460</v>
      </c>
      <c r="F30" s="6">
        <f>656-13</f>
        <v>643</v>
      </c>
      <c r="G30" s="6">
        <f>1838-21</f>
        <v>1817</v>
      </c>
      <c r="H30" s="6">
        <v>0</v>
      </c>
      <c r="I30" s="6">
        <v>0</v>
      </c>
      <c r="J30" s="5">
        <f>K30+L30+M30+N30</f>
        <v>2966</v>
      </c>
      <c r="K30" s="6">
        <f>227+153</f>
        <v>380</v>
      </c>
      <c r="L30" s="6">
        <f>1379+1207</f>
        <v>2586</v>
      </c>
      <c r="M30" s="6">
        <v>0</v>
      </c>
      <c r="N30" s="6">
        <v>0</v>
      </c>
      <c r="O30" s="5">
        <f t="shared" si="12"/>
        <v>2372</v>
      </c>
      <c r="P30" s="6">
        <f>1362+264-151</f>
        <v>1475</v>
      </c>
      <c r="Q30" s="6">
        <f>0+2094-1197</f>
        <v>897</v>
      </c>
      <c r="R30" s="6">
        <v>0</v>
      </c>
      <c r="S30" s="6">
        <v>0</v>
      </c>
      <c r="T30" s="5">
        <f>U30+V30+W30+X30</f>
        <v>0</v>
      </c>
      <c r="U30" s="6">
        <f>153-153</f>
        <v>0</v>
      </c>
      <c r="V30" s="6">
        <f>935-935</f>
        <v>0</v>
      </c>
      <c r="W30" s="6">
        <v>0</v>
      </c>
      <c r="X30" s="6">
        <v>0</v>
      </c>
      <c r="Y30" s="5">
        <f>Z30+AA30+AB30+AC30</f>
        <v>0</v>
      </c>
      <c r="Z30" s="6">
        <v>0</v>
      </c>
      <c r="AA30" s="6">
        <v>0</v>
      </c>
      <c r="AB30" s="6">
        <v>0</v>
      </c>
      <c r="AC30" s="6">
        <v>0</v>
      </c>
      <c r="AD30" s="5">
        <f>E30+J30+O30+T30+Y30</f>
        <v>7798</v>
      </c>
      <c r="AF30" s="38"/>
    </row>
    <row r="31" spans="1:40" ht="69.75" customHeight="1">
      <c r="A31" s="10" t="s">
        <v>51</v>
      </c>
      <c r="B31" s="23" t="s">
        <v>43</v>
      </c>
      <c r="C31" s="9" t="s">
        <v>79</v>
      </c>
      <c r="D31" s="6" t="s">
        <v>53</v>
      </c>
      <c r="E31" s="5">
        <f>F31+G31+H31+I31</f>
        <v>1126</v>
      </c>
      <c r="F31" s="6">
        <f>250-21</f>
        <v>229</v>
      </c>
      <c r="G31" s="6">
        <f>980-83</f>
        <v>897</v>
      </c>
      <c r="H31" s="6">
        <v>0</v>
      </c>
      <c r="I31" s="6">
        <v>0</v>
      </c>
      <c r="J31" s="5">
        <f>K31+L31+M31+N31</f>
        <v>967</v>
      </c>
      <c r="K31" s="6">
        <f>92+21</f>
        <v>113</v>
      </c>
      <c r="L31" s="6">
        <f>748+106</f>
        <v>854</v>
      </c>
      <c r="M31" s="6">
        <v>0</v>
      </c>
      <c r="N31" s="6">
        <v>0</v>
      </c>
      <c r="O31" s="5">
        <f t="shared" si="12"/>
        <v>1685</v>
      </c>
      <c r="P31" s="6">
        <f>89+109</f>
        <v>198</v>
      </c>
      <c r="Q31" s="6">
        <f>717+770</f>
        <v>1487</v>
      </c>
      <c r="R31" s="6">
        <v>0</v>
      </c>
      <c r="S31" s="6">
        <v>0</v>
      </c>
      <c r="T31" s="5">
        <f>U31+V31+W31+X31</f>
        <v>1198</v>
      </c>
      <c r="U31" s="6">
        <f>152+329</f>
        <v>481</v>
      </c>
      <c r="V31" s="6">
        <f>1225-1225+717</f>
        <v>717</v>
      </c>
      <c r="W31" s="6">
        <v>0</v>
      </c>
      <c r="X31" s="6">
        <v>0</v>
      </c>
      <c r="Y31" s="5">
        <f>Z31+AA31+AB31+AC31</f>
        <v>806</v>
      </c>
      <c r="Z31" s="6">
        <f>0+89</f>
        <v>89</v>
      </c>
      <c r="AA31" s="6">
        <f>0+717</f>
        <v>717</v>
      </c>
      <c r="AB31" s="6">
        <v>0</v>
      </c>
      <c r="AC31" s="6">
        <v>0</v>
      </c>
      <c r="AD31" s="5">
        <f>E31+J31+O31+T31+Y31</f>
        <v>5782</v>
      </c>
      <c r="AN31" s="4"/>
    </row>
    <row r="32" spans="1:32" ht="69.75" customHeight="1">
      <c r="A32" s="10" t="s">
        <v>52</v>
      </c>
      <c r="B32" s="23" t="s">
        <v>42</v>
      </c>
      <c r="C32" s="9" t="s">
        <v>80</v>
      </c>
      <c r="D32" s="6" t="s">
        <v>53</v>
      </c>
      <c r="E32" s="5">
        <f>F32+G32+H32+I32</f>
        <v>184</v>
      </c>
      <c r="F32" s="6">
        <v>37</v>
      </c>
      <c r="G32" s="6">
        <v>147</v>
      </c>
      <c r="H32" s="6">
        <v>0</v>
      </c>
      <c r="I32" s="6">
        <v>0</v>
      </c>
      <c r="J32" s="5">
        <f>K32+L32+M32+N32</f>
        <v>341</v>
      </c>
      <c r="K32" s="6">
        <f>33+6</f>
        <v>39</v>
      </c>
      <c r="L32" s="6">
        <f>265+37</f>
        <v>302</v>
      </c>
      <c r="M32" s="6">
        <v>0</v>
      </c>
      <c r="N32" s="6">
        <v>0</v>
      </c>
      <c r="O32" s="5">
        <f t="shared" si="12"/>
        <v>366</v>
      </c>
      <c r="P32" s="6">
        <f>417+39-126</f>
        <v>330</v>
      </c>
      <c r="Q32" s="6">
        <f>0+36</f>
        <v>36</v>
      </c>
      <c r="R32" s="6">
        <v>0</v>
      </c>
      <c r="S32" s="6">
        <v>0</v>
      </c>
      <c r="T32" s="5">
        <f>U32+V32+W32+X32</f>
        <v>0</v>
      </c>
      <c r="U32" s="6">
        <f>15-15</f>
        <v>0</v>
      </c>
      <c r="V32" s="6">
        <f>122-122</f>
        <v>0</v>
      </c>
      <c r="W32" s="6">
        <v>0</v>
      </c>
      <c r="X32" s="6">
        <v>0</v>
      </c>
      <c r="Y32" s="5">
        <f>Z32+AA32+AB32+AC32</f>
        <v>0</v>
      </c>
      <c r="Z32" s="6">
        <v>0</v>
      </c>
      <c r="AA32" s="6">
        <v>0</v>
      </c>
      <c r="AB32" s="6">
        <v>0</v>
      </c>
      <c r="AC32" s="6">
        <v>0</v>
      </c>
      <c r="AD32" s="5">
        <f>E32+J32+O32+T32+Y32</f>
        <v>891</v>
      </c>
      <c r="AF32" s="38"/>
    </row>
    <row r="33" spans="1:30" ht="186" customHeight="1">
      <c r="A33" s="10" t="s">
        <v>96</v>
      </c>
      <c r="B33" s="53" t="s">
        <v>106</v>
      </c>
      <c r="C33" s="9" t="s">
        <v>11</v>
      </c>
      <c r="D33" s="12">
        <v>2021</v>
      </c>
      <c r="E33" s="5" t="s">
        <v>36</v>
      </c>
      <c r="F33" s="6" t="s">
        <v>36</v>
      </c>
      <c r="G33" s="6" t="s">
        <v>36</v>
      </c>
      <c r="H33" s="6" t="s">
        <v>36</v>
      </c>
      <c r="I33" s="6" t="s">
        <v>36</v>
      </c>
      <c r="J33" s="5" t="s">
        <v>36</v>
      </c>
      <c r="K33" s="6" t="s">
        <v>36</v>
      </c>
      <c r="L33" s="6" t="s">
        <v>36</v>
      </c>
      <c r="M33" s="6" t="s">
        <v>36</v>
      </c>
      <c r="N33" s="6" t="s">
        <v>36</v>
      </c>
      <c r="O33" s="5">
        <f t="shared" si="12"/>
        <v>259</v>
      </c>
      <c r="P33" s="6">
        <v>65</v>
      </c>
      <c r="Q33" s="6">
        <v>194</v>
      </c>
      <c r="R33" s="6">
        <v>0</v>
      </c>
      <c r="S33" s="6">
        <v>0</v>
      </c>
      <c r="T33" s="5" t="s">
        <v>36</v>
      </c>
      <c r="U33" s="6" t="s">
        <v>36</v>
      </c>
      <c r="V33" s="6" t="s">
        <v>36</v>
      </c>
      <c r="W33" s="6" t="s">
        <v>36</v>
      </c>
      <c r="X33" s="6" t="s">
        <v>36</v>
      </c>
      <c r="Y33" s="5" t="s">
        <v>36</v>
      </c>
      <c r="Z33" s="6" t="s">
        <v>36</v>
      </c>
      <c r="AA33" s="6" t="s">
        <v>36</v>
      </c>
      <c r="AB33" s="6" t="s">
        <v>36</v>
      </c>
      <c r="AC33" s="6" t="s">
        <v>36</v>
      </c>
      <c r="AD33" s="5">
        <f>O33</f>
        <v>259</v>
      </c>
    </row>
    <row r="34" spans="1:31" ht="30" customHeight="1">
      <c r="A34" s="73" t="s">
        <v>23</v>
      </c>
      <c r="B34" s="74"/>
      <c r="C34" s="63"/>
      <c r="D34" s="13"/>
      <c r="E34" s="5">
        <f>F34+G34+H34+I34</f>
        <v>5732</v>
      </c>
      <c r="F34" s="5">
        <f>SUM(F29:F32)</f>
        <v>1308</v>
      </c>
      <c r="G34" s="5">
        <f>SUM(G29:G32)</f>
        <v>4424</v>
      </c>
      <c r="H34" s="5">
        <f>SUM(H29:H32)</f>
        <v>0</v>
      </c>
      <c r="I34" s="5">
        <f>SUM(I29:I32)</f>
        <v>0</v>
      </c>
      <c r="J34" s="5">
        <f>K34+L34+M34+N34</f>
        <v>7906</v>
      </c>
      <c r="K34" s="5">
        <f>SUM(K29:K32)</f>
        <v>946</v>
      </c>
      <c r="L34" s="5">
        <f>SUM(L29:L32)</f>
        <v>6960</v>
      </c>
      <c r="M34" s="5">
        <f>SUM(M29:M32)</f>
        <v>0</v>
      </c>
      <c r="N34" s="5">
        <f>SUM(N29:N32)</f>
        <v>0</v>
      </c>
      <c r="O34" s="5">
        <f t="shared" si="12"/>
        <v>7521</v>
      </c>
      <c r="P34" s="5">
        <f>SUM(P29:P33)</f>
        <v>2392</v>
      </c>
      <c r="Q34" s="5">
        <f>SUM(Q29:Q33)</f>
        <v>5129</v>
      </c>
      <c r="R34" s="5">
        <f>SUM(R29:R33)</f>
        <v>0</v>
      </c>
      <c r="S34" s="5">
        <f>SUM(S29:S33)</f>
        <v>0</v>
      </c>
      <c r="T34" s="5">
        <f>U34+V34+W34+X34</f>
        <v>1198</v>
      </c>
      <c r="U34" s="5">
        <f>SUM(U29:U32)</f>
        <v>481</v>
      </c>
      <c r="V34" s="5">
        <f>SUM(V29:V32)</f>
        <v>717</v>
      </c>
      <c r="W34" s="5">
        <f>SUM(W29:W32)</f>
        <v>0</v>
      </c>
      <c r="X34" s="5">
        <f>SUM(X29:X32)</f>
        <v>0</v>
      </c>
      <c r="Y34" s="5">
        <f>Z34+AA34+AB34+AC34</f>
        <v>806</v>
      </c>
      <c r="Z34" s="5">
        <f>SUM(Z29:Z32)</f>
        <v>89</v>
      </c>
      <c r="AA34" s="5">
        <f>SUM(AA29:AA32)</f>
        <v>717</v>
      </c>
      <c r="AB34" s="5">
        <f>SUM(AB29:AB32)</f>
        <v>0</v>
      </c>
      <c r="AC34" s="5">
        <f>SUM(AC29:AC32)</f>
        <v>0</v>
      </c>
      <c r="AD34" s="5">
        <f>SUM(AD29:AD33)</f>
        <v>23163</v>
      </c>
      <c r="AE34" s="43">
        <f>E34+J34+O34+T34+Y34</f>
        <v>23163</v>
      </c>
    </row>
    <row r="35" spans="1:30" ht="30" customHeight="1">
      <c r="A35" s="78" t="s">
        <v>60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80"/>
    </row>
    <row r="36" spans="1:31" ht="57" customHeight="1">
      <c r="A36" s="24" t="s">
        <v>57</v>
      </c>
      <c r="B36" s="25" t="s">
        <v>59</v>
      </c>
      <c r="C36" s="9" t="s">
        <v>75</v>
      </c>
      <c r="D36" s="12" t="s">
        <v>53</v>
      </c>
      <c r="E36" s="5">
        <f>F36+G36+H36+I36</f>
        <v>2386</v>
      </c>
      <c r="F36" s="6">
        <v>2386</v>
      </c>
      <c r="G36" s="6">
        <v>0</v>
      </c>
      <c r="H36" s="6">
        <v>0</v>
      </c>
      <c r="I36" s="6">
        <v>0</v>
      </c>
      <c r="J36" s="5">
        <f>K36+L36+M36+N36</f>
        <v>7524</v>
      </c>
      <c r="K36" s="6">
        <f>0+7563-39</f>
        <v>7524</v>
      </c>
      <c r="L36" s="6">
        <v>0</v>
      </c>
      <c r="M36" s="6">
        <v>0</v>
      </c>
      <c r="N36" s="6">
        <v>0</v>
      </c>
      <c r="O36" s="5">
        <f>P36+Q36+R36+S36</f>
        <v>6474</v>
      </c>
      <c r="P36" s="6">
        <f>5663+113+175+304+169+50</f>
        <v>6474</v>
      </c>
      <c r="Q36" s="6">
        <v>0</v>
      </c>
      <c r="R36" s="6">
        <v>0</v>
      </c>
      <c r="S36" s="6">
        <v>0</v>
      </c>
      <c r="T36" s="5">
        <f>U36+V36+W36+X36</f>
        <v>5776</v>
      </c>
      <c r="U36" s="6">
        <v>5776</v>
      </c>
      <c r="V36" s="6">
        <v>0</v>
      </c>
      <c r="W36" s="6">
        <v>0</v>
      </c>
      <c r="X36" s="6">
        <v>0</v>
      </c>
      <c r="Y36" s="5">
        <f>Z36+AA36+AB36+AC36</f>
        <v>5776</v>
      </c>
      <c r="Z36" s="6">
        <v>5776</v>
      </c>
      <c r="AA36" s="6">
        <v>0</v>
      </c>
      <c r="AB36" s="6">
        <v>0</v>
      </c>
      <c r="AC36" s="6">
        <v>0</v>
      </c>
      <c r="AD36" s="5">
        <f>E36+J36+O36+T36+Y36</f>
        <v>27936</v>
      </c>
      <c r="AE36" s="38" t="s">
        <v>112</v>
      </c>
    </row>
    <row r="37" spans="1:30" ht="81" customHeight="1">
      <c r="A37" s="24" t="s">
        <v>92</v>
      </c>
      <c r="B37" s="35" t="s">
        <v>93</v>
      </c>
      <c r="C37" s="9" t="s">
        <v>11</v>
      </c>
      <c r="D37" s="12">
        <v>2020</v>
      </c>
      <c r="E37" s="5" t="s">
        <v>36</v>
      </c>
      <c r="F37" s="6" t="s">
        <v>36</v>
      </c>
      <c r="G37" s="6" t="s">
        <v>36</v>
      </c>
      <c r="H37" s="6" t="s">
        <v>36</v>
      </c>
      <c r="I37" s="6" t="s">
        <v>36</v>
      </c>
      <c r="J37" s="5">
        <f>K37+L37+M37+N37</f>
        <v>297</v>
      </c>
      <c r="K37" s="6">
        <f>300-3</f>
        <v>297</v>
      </c>
      <c r="L37" s="6">
        <v>0</v>
      </c>
      <c r="M37" s="6">
        <v>0</v>
      </c>
      <c r="N37" s="6">
        <v>0</v>
      </c>
      <c r="O37" s="5" t="s">
        <v>36</v>
      </c>
      <c r="P37" s="6" t="s">
        <v>36</v>
      </c>
      <c r="Q37" s="6" t="s">
        <v>36</v>
      </c>
      <c r="R37" s="6" t="s">
        <v>36</v>
      </c>
      <c r="S37" s="6" t="s">
        <v>36</v>
      </c>
      <c r="T37" s="5" t="s">
        <v>36</v>
      </c>
      <c r="U37" s="6" t="s">
        <v>36</v>
      </c>
      <c r="V37" s="6" t="s">
        <v>36</v>
      </c>
      <c r="W37" s="6" t="s">
        <v>36</v>
      </c>
      <c r="X37" s="6" t="s">
        <v>36</v>
      </c>
      <c r="Y37" s="5" t="s">
        <v>36</v>
      </c>
      <c r="Z37" s="6" t="s">
        <v>36</v>
      </c>
      <c r="AA37" s="6" t="s">
        <v>36</v>
      </c>
      <c r="AB37" s="6" t="s">
        <v>36</v>
      </c>
      <c r="AC37" s="6" t="s">
        <v>36</v>
      </c>
      <c r="AD37" s="5">
        <f>J37</f>
        <v>297</v>
      </c>
    </row>
    <row r="38" spans="1:31" ht="30" customHeight="1">
      <c r="A38" s="26"/>
      <c r="B38" s="27" t="s">
        <v>58</v>
      </c>
      <c r="C38" s="58"/>
      <c r="D38" s="13"/>
      <c r="E38" s="5">
        <f>F38+G38+H38+I38</f>
        <v>2386</v>
      </c>
      <c r="F38" s="5">
        <f>SUM(F36)</f>
        <v>2386</v>
      </c>
      <c r="G38" s="5">
        <f>SUM(G36)</f>
        <v>0</v>
      </c>
      <c r="H38" s="5">
        <f>SUM(H36)</f>
        <v>0</v>
      </c>
      <c r="I38" s="5">
        <f>SUM(I36)</f>
        <v>0</v>
      </c>
      <c r="J38" s="5">
        <f>K38+L38+M38+N38</f>
        <v>7821</v>
      </c>
      <c r="K38" s="5">
        <f>SUM(K36+K37)</f>
        <v>7821</v>
      </c>
      <c r="L38" s="5">
        <f>SUM(L36)</f>
        <v>0</v>
      </c>
      <c r="M38" s="5">
        <f>SUM(M36)</f>
        <v>0</v>
      </c>
      <c r="N38" s="5">
        <f>SUM(N36)</f>
        <v>0</v>
      </c>
      <c r="O38" s="5">
        <f>P38+Q38+R38+S38</f>
        <v>6474</v>
      </c>
      <c r="P38" s="5">
        <f>SUM(P36)</f>
        <v>6474</v>
      </c>
      <c r="Q38" s="5">
        <f>SUM(Q36)</f>
        <v>0</v>
      </c>
      <c r="R38" s="5">
        <f>SUM(R36)</f>
        <v>0</v>
      </c>
      <c r="S38" s="5">
        <f>SUM(S36)</f>
        <v>0</v>
      </c>
      <c r="T38" s="5">
        <f>U38+V38+W38+X38</f>
        <v>5776</v>
      </c>
      <c r="U38" s="5">
        <f>SUM(U36)</f>
        <v>5776</v>
      </c>
      <c r="V38" s="5">
        <f>SUM(V36)</f>
        <v>0</v>
      </c>
      <c r="W38" s="5">
        <f>SUM(W36)</f>
        <v>0</v>
      </c>
      <c r="X38" s="5">
        <f>SUM(X36)</f>
        <v>0</v>
      </c>
      <c r="Y38" s="5">
        <f>Z38+AA38+AB38+AC38</f>
        <v>5776</v>
      </c>
      <c r="Z38" s="5">
        <f>SUM(Z36)</f>
        <v>5776</v>
      </c>
      <c r="AA38" s="5">
        <f>SUM(AA36)</f>
        <v>0</v>
      </c>
      <c r="AB38" s="5">
        <f>SUM(AB36)</f>
        <v>0</v>
      </c>
      <c r="AC38" s="5">
        <f>SUM(AC36)</f>
        <v>0</v>
      </c>
      <c r="AD38" s="5">
        <f>SUM(AD36+AD37)</f>
        <v>28233</v>
      </c>
      <c r="AE38" s="43">
        <f>E38+J38+O38+T38+Y38</f>
        <v>28233</v>
      </c>
    </row>
    <row r="39" spans="1:31" ht="39" customHeight="1">
      <c r="A39" s="78" t="s">
        <v>70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80"/>
      <c r="AE39" s="39"/>
    </row>
    <row r="40" spans="1:30" ht="60" customHeight="1">
      <c r="A40" s="24" t="s">
        <v>67</v>
      </c>
      <c r="B40" s="22" t="s">
        <v>24</v>
      </c>
      <c r="C40" s="9" t="s">
        <v>74</v>
      </c>
      <c r="D40" s="12" t="s">
        <v>61</v>
      </c>
      <c r="E40" s="5">
        <f>F40+G40+H40+I40</f>
        <v>289</v>
      </c>
      <c r="F40" s="6">
        <f>427-69-69</f>
        <v>289</v>
      </c>
      <c r="G40" s="6">
        <v>0</v>
      </c>
      <c r="H40" s="6">
        <v>0</v>
      </c>
      <c r="I40" s="6">
        <v>0</v>
      </c>
      <c r="J40" s="5">
        <f>K40+L40+M40+N40</f>
        <v>377</v>
      </c>
      <c r="K40" s="6">
        <f>0+377</f>
        <v>377</v>
      </c>
      <c r="L40" s="6">
        <v>0</v>
      </c>
      <c r="M40" s="6">
        <v>0</v>
      </c>
      <c r="N40" s="6">
        <v>0</v>
      </c>
      <c r="O40" s="5">
        <f>P40+Q40+R40+S40</f>
        <v>1332</v>
      </c>
      <c r="P40" s="6">
        <v>1332</v>
      </c>
      <c r="Q40" s="6">
        <v>0</v>
      </c>
      <c r="R40" s="6">
        <v>0</v>
      </c>
      <c r="S40" s="6">
        <v>0</v>
      </c>
      <c r="T40" s="5">
        <f>U40+V40+W40+X40</f>
        <v>1332</v>
      </c>
      <c r="U40" s="6">
        <v>1332</v>
      </c>
      <c r="V40" s="6">
        <v>0</v>
      </c>
      <c r="W40" s="6">
        <v>0</v>
      </c>
      <c r="X40" s="6">
        <v>0</v>
      </c>
      <c r="Y40" s="5">
        <f>Z40+AA40+AB40+AC40</f>
        <v>1332</v>
      </c>
      <c r="Z40" s="6">
        <v>1332</v>
      </c>
      <c r="AA40" s="6">
        <v>0</v>
      </c>
      <c r="AB40" s="6">
        <v>0</v>
      </c>
      <c r="AC40" s="6">
        <v>0</v>
      </c>
      <c r="AD40" s="5">
        <f>E40+J40+O40+T40+Y40</f>
        <v>4662</v>
      </c>
    </row>
    <row r="41" spans="1:30" ht="55.5" customHeight="1">
      <c r="A41" s="10" t="s">
        <v>68</v>
      </c>
      <c r="B41" s="11" t="s">
        <v>65</v>
      </c>
      <c r="C41" s="9" t="s">
        <v>75</v>
      </c>
      <c r="D41" s="9">
        <v>2023</v>
      </c>
      <c r="E41" s="5">
        <f>F41+G41+H41+I41</f>
        <v>0</v>
      </c>
      <c r="F41" s="6">
        <v>0</v>
      </c>
      <c r="G41" s="6">
        <v>0</v>
      </c>
      <c r="H41" s="6">
        <v>0</v>
      </c>
      <c r="I41" s="6">
        <v>0</v>
      </c>
      <c r="J41" s="5">
        <f>K41+L41+M41+N41</f>
        <v>0</v>
      </c>
      <c r="K41" s="6">
        <v>0</v>
      </c>
      <c r="L41" s="6">
        <v>0</v>
      </c>
      <c r="M41" s="6">
        <v>0</v>
      </c>
      <c r="N41" s="6">
        <v>0</v>
      </c>
      <c r="O41" s="5">
        <f>P41+Q41+R41+S41</f>
        <v>0</v>
      </c>
      <c r="P41" s="6">
        <v>0</v>
      </c>
      <c r="Q41" s="6">
        <v>0</v>
      </c>
      <c r="R41" s="6">
        <v>0</v>
      </c>
      <c r="S41" s="6">
        <v>0</v>
      </c>
      <c r="T41" s="5">
        <f>U41+V41+W41+X41</f>
        <v>0</v>
      </c>
      <c r="U41" s="6">
        <f>976-976</f>
        <v>0</v>
      </c>
      <c r="V41" s="6">
        <v>0</v>
      </c>
      <c r="W41" s="6">
        <v>0</v>
      </c>
      <c r="X41" s="6">
        <v>0</v>
      </c>
      <c r="Y41" s="5">
        <f>Z41+AA41+AB41+AC41</f>
        <v>0</v>
      </c>
      <c r="Z41" s="6">
        <f>0+976-976</f>
        <v>0</v>
      </c>
      <c r="AA41" s="6">
        <v>0</v>
      </c>
      <c r="AB41" s="6">
        <v>0</v>
      </c>
      <c r="AC41" s="6">
        <v>0</v>
      </c>
      <c r="AD41" s="5">
        <f>E41+J41+O41+T41+Y41</f>
        <v>0</v>
      </c>
    </row>
    <row r="42" spans="1:31" ht="42" customHeight="1">
      <c r="A42" s="28"/>
      <c r="B42" s="29" t="s">
        <v>64</v>
      </c>
      <c r="C42" s="58"/>
      <c r="D42" s="13"/>
      <c r="E42" s="5">
        <f>F42+G42+H42+I42</f>
        <v>289</v>
      </c>
      <c r="F42" s="5">
        <f>SUM(F40:F41)</f>
        <v>289</v>
      </c>
      <c r="G42" s="5">
        <f>SUM(G40:G41)</f>
        <v>0</v>
      </c>
      <c r="H42" s="5">
        <f>SUM(H40:H41)</f>
        <v>0</v>
      </c>
      <c r="I42" s="5">
        <f>SUM(I40:I41)</f>
        <v>0</v>
      </c>
      <c r="J42" s="5">
        <f>K42+L42+M42+N42</f>
        <v>377</v>
      </c>
      <c r="K42" s="5">
        <f>SUM(K40:K41)</f>
        <v>377</v>
      </c>
      <c r="L42" s="5">
        <f>SUM(L40:L41)</f>
        <v>0</v>
      </c>
      <c r="M42" s="5">
        <f>SUM(M40:M41)</f>
        <v>0</v>
      </c>
      <c r="N42" s="5">
        <f>SUM(N40:N41)</f>
        <v>0</v>
      </c>
      <c r="O42" s="5">
        <f>P42+Q42+R42+S42</f>
        <v>1332</v>
      </c>
      <c r="P42" s="5">
        <f>SUM(P40:P41)</f>
        <v>1332</v>
      </c>
      <c r="Q42" s="5">
        <f>SUM(Q40:Q41)</f>
        <v>0</v>
      </c>
      <c r="R42" s="5">
        <f>SUM(R40:R41)</f>
        <v>0</v>
      </c>
      <c r="S42" s="5">
        <f>SUM(S40:S41)</f>
        <v>0</v>
      </c>
      <c r="T42" s="5">
        <f>U42+V42+W42+X42</f>
        <v>1332</v>
      </c>
      <c r="U42" s="5">
        <f>SUM(U40:U41)</f>
        <v>1332</v>
      </c>
      <c r="V42" s="5">
        <f>SUM(V40:V41)</f>
        <v>0</v>
      </c>
      <c r="W42" s="5">
        <f>SUM(W40:W41)</f>
        <v>0</v>
      </c>
      <c r="X42" s="5">
        <f>SUM(X40:X41)</f>
        <v>0</v>
      </c>
      <c r="Y42" s="5">
        <f>Z42+AA42+AB42+AC42</f>
        <v>1332</v>
      </c>
      <c r="Z42" s="5">
        <f>SUM(Z40:Z41)</f>
        <v>1332</v>
      </c>
      <c r="AA42" s="5">
        <f>SUM(AA40:AA41)</f>
        <v>0</v>
      </c>
      <c r="AB42" s="5">
        <f>SUM(AB40:AB41)</f>
        <v>0</v>
      </c>
      <c r="AC42" s="5">
        <f>SUM(AC40:AC41)</f>
        <v>0</v>
      </c>
      <c r="AD42" s="5">
        <f>AD40+AD41</f>
        <v>4662</v>
      </c>
      <c r="AE42" s="43">
        <f>E42+J42+O42+T42+Y42</f>
        <v>4662</v>
      </c>
    </row>
    <row r="43" spans="1:31" ht="42" customHeight="1">
      <c r="A43" s="78" t="s">
        <v>84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  <c r="AE43" s="41"/>
    </row>
    <row r="44" spans="1:31" ht="138" customHeight="1">
      <c r="A44" s="24" t="s">
        <v>85</v>
      </c>
      <c r="B44" s="25" t="s">
        <v>86</v>
      </c>
      <c r="C44" s="58"/>
      <c r="D44" s="12">
        <v>2020</v>
      </c>
      <c r="E44" s="5" t="s">
        <v>36</v>
      </c>
      <c r="F44" s="5" t="s">
        <v>36</v>
      </c>
      <c r="G44" s="5" t="s">
        <v>36</v>
      </c>
      <c r="H44" s="5" t="s">
        <v>36</v>
      </c>
      <c r="I44" s="5" t="s">
        <v>36</v>
      </c>
      <c r="J44" s="5">
        <f>J45+J47</f>
        <v>8465</v>
      </c>
      <c r="K44" s="6">
        <f>K45+K47</f>
        <v>1120</v>
      </c>
      <c r="L44" s="6">
        <f>L45+L47</f>
        <v>7345</v>
      </c>
      <c r="M44" s="6">
        <f>M45+M47</f>
        <v>0</v>
      </c>
      <c r="N44" s="6">
        <f>N45+N47</f>
        <v>0</v>
      </c>
      <c r="O44" s="5">
        <f>O45+O46+O47</f>
        <v>9322</v>
      </c>
      <c r="P44" s="5">
        <f>P45+P46+P47</f>
        <v>1025</v>
      </c>
      <c r="Q44" s="5">
        <f>Q45+Q46+Q47</f>
        <v>8297</v>
      </c>
      <c r="R44" s="5">
        <f>R45+R46+R47</f>
        <v>0</v>
      </c>
      <c r="S44" s="5">
        <f>S45+S46+S47</f>
        <v>0</v>
      </c>
      <c r="T44" s="5">
        <f>U44+V44+W44+X44</f>
        <v>78134</v>
      </c>
      <c r="U44" s="5">
        <f>U47+U48</f>
        <v>12439</v>
      </c>
      <c r="V44" s="5">
        <f>V47+V48</f>
        <v>65695</v>
      </c>
      <c r="W44" s="5">
        <f>W47+W48</f>
        <v>0</v>
      </c>
      <c r="X44" s="5">
        <f>X47+X48</f>
        <v>0</v>
      </c>
      <c r="Y44" s="5" t="s">
        <v>36</v>
      </c>
      <c r="Z44" s="5" t="s">
        <v>36</v>
      </c>
      <c r="AA44" s="5" t="s">
        <v>36</v>
      </c>
      <c r="AB44" s="5" t="s">
        <v>36</v>
      </c>
      <c r="AC44" s="5" t="s">
        <v>36</v>
      </c>
      <c r="AD44" s="5">
        <f>J44+O44+T44</f>
        <v>95921</v>
      </c>
      <c r="AE44" s="41"/>
    </row>
    <row r="45" spans="1:31" ht="74.25" customHeight="1">
      <c r="A45" s="67" t="s">
        <v>88</v>
      </c>
      <c r="B45" s="69" t="s">
        <v>82</v>
      </c>
      <c r="C45" s="9" t="s">
        <v>101</v>
      </c>
      <c r="D45" s="12" t="s">
        <v>98</v>
      </c>
      <c r="E45" s="5" t="s">
        <v>36</v>
      </c>
      <c r="F45" s="5" t="s">
        <v>36</v>
      </c>
      <c r="G45" s="5" t="s">
        <v>36</v>
      </c>
      <c r="H45" s="5" t="s">
        <v>36</v>
      </c>
      <c r="I45" s="5" t="s">
        <v>36</v>
      </c>
      <c r="J45" s="5">
        <f>K45+L45+M45+N45</f>
        <v>3017</v>
      </c>
      <c r="K45" s="6">
        <f>309+211</f>
        <v>520</v>
      </c>
      <c r="L45" s="6">
        <v>2497</v>
      </c>
      <c r="M45" s="6">
        <v>0</v>
      </c>
      <c r="N45" s="6">
        <v>0</v>
      </c>
      <c r="O45" s="5">
        <f>P45+Q45+R45+S45</f>
        <v>6823</v>
      </c>
      <c r="P45" s="6">
        <v>750</v>
      </c>
      <c r="Q45" s="6">
        <v>6073</v>
      </c>
      <c r="R45" s="6">
        <v>0</v>
      </c>
      <c r="S45" s="6">
        <v>0</v>
      </c>
      <c r="T45" s="5" t="s">
        <v>36</v>
      </c>
      <c r="U45" s="5" t="s">
        <v>36</v>
      </c>
      <c r="V45" s="5" t="s">
        <v>36</v>
      </c>
      <c r="W45" s="5" t="s">
        <v>36</v>
      </c>
      <c r="X45" s="5" t="s">
        <v>36</v>
      </c>
      <c r="Y45" s="5" t="s">
        <v>36</v>
      </c>
      <c r="Z45" s="5" t="s">
        <v>36</v>
      </c>
      <c r="AA45" s="5" t="s">
        <v>36</v>
      </c>
      <c r="AB45" s="5" t="s">
        <v>36</v>
      </c>
      <c r="AC45" s="5" t="s">
        <v>36</v>
      </c>
      <c r="AD45" s="5">
        <f>J45+O45</f>
        <v>9840</v>
      </c>
      <c r="AE45" s="41"/>
    </row>
    <row r="46" spans="1:31" ht="50.25" customHeight="1">
      <c r="A46" s="68"/>
      <c r="B46" s="70"/>
      <c r="C46" s="9" t="s">
        <v>100</v>
      </c>
      <c r="D46" s="12">
        <v>2021</v>
      </c>
      <c r="E46" s="5" t="s">
        <v>36</v>
      </c>
      <c r="F46" s="5" t="s">
        <v>36</v>
      </c>
      <c r="G46" s="5" t="s">
        <v>36</v>
      </c>
      <c r="H46" s="5" t="s">
        <v>36</v>
      </c>
      <c r="I46" s="5" t="s">
        <v>36</v>
      </c>
      <c r="J46" s="5" t="s">
        <v>36</v>
      </c>
      <c r="K46" s="5" t="s">
        <v>36</v>
      </c>
      <c r="L46" s="5" t="s">
        <v>36</v>
      </c>
      <c r="M46" s="5" t="s">
        <v>36</v>
      </c>
      <c r="N46" s="5" t="s">
        <v>36</v>
      </c>
      <c r="O46" s="5">
        <f>P46+Q46+R46+S46</f>
        <v>941</v>
      </c>
      <c r="P46" s="6">
        <f>104</f>
        <v>104</v>
      </c>
      <c r="Q46" s="6">
        <v>837</v>
      </c>
      <c r="R46" s="6">
        <v>0</v>
      </c>
      <c r="S46" s="6">
        <v>0</v>
      </c>
      <c r="T46" s="5" t="s">
        <v>36</v>
      </c>
      <c r="U46" s="5" t="s">
        <v>36</v>
      </c>
      <c r="V46" s="5" t="s">
        <v>36</v>
      </c>
      <c r="W46" s="5" t="s">
        <v>36</v>
      </c>
      <c r="X46" s="5" t="s">
        <v>36</v>
      </c>
      <c r="Y46" s="5" t="s">
        <v>36</v>
      </c>
      <c r="Z46" s="5" t="s">
        <v>36</v>
      </c>
      <c r="AA46" s="5" t="s">
        <v>36</v>
      </c>
      <c r="AB46" s="5" t="s">
        <v>36</v>
      </c>
      <c r="AC46" s="5" t="s">
        <v>36</v>
      </c>
      <c r="AD46" s="5">
        <f>O46</f>
        <v>941</v>
      </c>
      <c r="AE46" s="41"/>
    </row>
    <row r="47" spans="1:31" ht="69" customHeight="1">
      <c r="A47" s="24" t="s">
        <v>87</v>
      </c>
      <c r="B47" s="25" t="s">
        <v>83</v>
      </c>
      <c r="C47" s="9" t="s">
        <v>99</v>
      </c>
      <c r="D47" s="12" t="s">
        <v>98</v>
      </c>
      <c r="E47" s="5" t="s">
        <v>36</v>
      </c>
      <c r="F47" s="5" t="s">
        <v>36</v>
      </c>
      <c r="G47" s="5" t="s">
        <v>36</v>
      </c>
      <c r="H47" s="5" t="s">
        <v>36</v>
      </c>
      <c r="I47" s="5" t="s">
        <v>36</v>
      </c>
      <c r="J47" s="5">
        <f>K47+L47+M47+N47</f>
        <v>5448</v>
      </c>
      <c r="K47" s="6">
        <v>600</v>
      </c>
      <c r="L47" s="6">
        <v>4848</v>
      </c>
      <c r="M47" s="6">
        <v>0</v>
      </c>
      <c r="N47" s="6">
        <v>0</v>
      </c>
      <c r="O47" s="5">
        <f>P47+Q47+R47+S47</f>
        <v>1558</v>
      </c>
      <c r="P47" s="6">
        <v>171</v>
      </c>
      <c r="Q47" s="6">
        <v>1387</v>
      </c>
      <c r="R47" s="6">
        <v>0</v>
      </c>
      <c r="S47" s="6">
        <v>0</v>
      </c>
      <c r="T47" s="5">
        <f>U47+V47+W47+X47</f>
        <v>19001</v>
      </c>
      <c r="U47" s="6">
        <f>2568-478</f>
        <v>2090</v>
      </c>
      <c r="V47" s="6">
        <f>15951+960</f>
        <v>16911</v>
      </c>
      <c r="W47" s="6">
        <v>0</v>
      </c>
      <c r="X47" s="6">
        <v>0</v>
      </c>
      <c r="Y47" s="5" t="s">
        <v>36</v>
      </c>
      <c r="Z47" s="5" t="s">
        <v>36</v>
      </c>
      <c r="AA47" s="5" t="s">
        <v>36</v>
      </c>
      <c r="AB47" s="5" t="s">
        <v>36</v>
      </c>
      <c r="AC47" s="5" t="s">
        <v>36</v>
      </c>
      <c r="AD47" s="5">
        <f>J47+O47+T47</f>
        <v>26007</v>
      </c>
      <c r="AE47" s="41"/>
    </row>
    <row r="48" spans="1:32" ht="69" customHeight="1">
      <c r="A48" s="24" t="s">
        <v>103</v>
      </c>
      <c r="B48" s="25" t="s">
        <v>104</v>
      </c>
      <c r="C48" s="9" t="s">
        <v>105</v>
      </c>
      <c r="D48" s="12">
        <v>2022</v>
      </c>
      <c r="E48" s="5" t="s">
        <v>36</v>
      </c>
      <c r="F48" s="6" t="s">
        <v>36</v>
      </c>
      <c r="G48" s="6" t="s">
        <v>36</v>
      </c>
      <c r="H48" s="6" t="s">
        <v>36</v>
      </c>
      <c r="I48" s="6" t="s">
        <v>36</v>
      </c>
      <c r="J48" s="5" t="s">
        <v>36</v>
      </c>
      <c r="K48" s="6" t="s">
        <v>36</v>
      </c>
      <c r="L48" s="6" t="s">
        <v>36</v>
      </c>
      <c r="M48" s="6" t="s">
        <v>36</v>
      </c>
      <c r="N48" s="6" t="s">
        <v>36</v>
      </c>
      <c r="O48" s="5" t="s">
        <v>36</v>
      </c>
      <c r="P48" s="6" t="s">
        <v>36</v>
      </c>
      <c r="Q48" s="6" t="s">
        <v>36</v>
      </c>
      <c r="R48" s="6" t="s">
        <v>36</v>
      </c>
      <c r="S48" s="6" t="s">
        <v>36</v>
      </c>
      <c r="T48" s="5">
        <f>U48+V48+W48+X48</f>
        <v>59133</v>
      </c>
      <c r="U48" s="6">
        <f>9871+478</f>
        <v>10349</v>
      </c>
      <c r="V48" s="6">
        <f>49744-960</f>
        <v>48784</v>
      </c>
      <c r="W48" s="6">
        <v>0</v>
      </c>
      <c r="X48" s="6">
        <v>0</v>
      </c>
      <c r="Y48" s="5" t="s">
        <v>36</v>
      </c>
      <c r="Z48" s="6" t="s">
        <v>36</v>
      </c>
      <c r="AA48" s="6" t="s">
        <v>36</v>
      </c>
      <c r="AB48" s="6" t="s">
        <v>36</v>
      </c>
      <c r="AC48" s="6" t="s">
        <v>36</v>
      </c>
      <c r="AD48" s="5">
        <f>T48</f>
        <v>59133</v>
      </c>
      <c r="AE48" s="64"/>
      <c r="AF48" s="65"/>
    </row>
    <row r="49" spans="1:31" ht="42" customHeight="1">
      <c r="A49" s="28"/>
      <c r="B49" s="29" t="s">
        <v>89</v>
      </c>
      <c r="C49" s="58"/>
      <c r="D49" s="13"/>
      <c r="E49" s="5" t="s">
        <v>36</v>
      </c>
      <c r="F49" s="5" t="s">
        <v>36</v>
      </c>
      <c r="G49" s="5" t="s">
        <v>36</v>
      </c>
      <c r="H49" s="5" t="s">
        <v>36</v>
      </c>
      <c r="I49" s="5" t="s">
        <v>36</v>
      </c>
      <c r="J49" s="5">
        <f>J44</f>
        <v>8465</v>
      </c>
      <c r="K49" s="5">
        <f>K44</f>
        <v>1120</v>
      </c>
      <c r="L49" s="5">
        <f>L44</f>
        <v>7345</v>
      </c>
      <c r="M49" s="5">
        <f>M44</f>
        <v>0</v>
      </c>
      <c r="N49" s="5">
        <f>N44</f>
        <v>0</v>
      </c>
      <c r="O49" s="5">
        <f>P49+Q49+R49+S49</f>
        <v>9322</v>
      </c>
      <c r="P49" s="5">
        <f>P44</f>
        <v>1025</v>
      </c>
      <c r="Q49" s="5">
        <f>Q44</f>
        <v>8297</v>
      </c>
      <c r="R49" s="5">
        <f>R44</f>
        <v>0</v>
      </c>
      <c r="S49" s="5">
        <f>S44</f>
        <v>0</v>
      </c>
      <c r="T49" s="5">
        <f>U49+V49+W49+X49</f>
        <v>78134</v>
      </c>
      <c r="U49" s="5">
        <f>U44</f>
        <v>12439</v>
      </c>
      <c r="V49" s="5">
        <f>V44</f>
        <v>65695</v>
      </c>
      <c r="W49" s="5">
        <f>W44</f>
        <v>0</v>
      </c>
      <c r="X49" s="5">
        <f>X44</f>
        <v>0</v>
      </c>
      <c r="Y49" s="5" t="s">
        <v>36</v>
      </c>
      <c r="Z49" s="5" t="s">
        <v>36</v>
      </c>
      <c r="AA49" s="5" t="s">
        <v>36</v>
      </c>
      <c r="AB49" s="5" t="s">
        <v>36</v>
      </c>
      <c r="AC49" s="5" t="s">
        <v>36</v>
      </c>
      <c r="AD49" s="5">
        <f>AD44</f>
        <v>95921</v>
      </c>
      <c r="AE49" s="44">
        <f>J49+O49+T49</f>
        <v>95921</v>
      </c>
    </row>
    <row r="50" spans="1:32" ht="45.75" customHeight="1">
      <c r="A50" s="71" t="s">
        <v>25</v>
      </c>
      <c r="B50" s="71"/>
      <c r="C50" s="13"/>
      <c r="D50" s="13"/>
      <c r="E50" s="5">
        <f>F50+G50+H50+I50</f>
        <v>14110</v>
      </c>
      <c r="F50" s="5">
        <f>F19+F27+F34+F38+F42</f>
        <v>9195</v>
      </c>
      <c r="G50" s="5">
        <f>G19+G27+G34+G38+G42</f>
        <v>4915</v>
      </c>
      <c r="H50" s="5">
        <f>H19+H27+H34+H38+H42</f>
        <v>0</v>
      </c>
      <c r="I50" s="5">
        <f>I19+I27+I34+I38+I42</f>
        <v>0</v>
      </c>
      <c r="J50" s="5">
        <f>K50+L50+M50+N50</f>
        <v>33592</v>
      </c>
      <c r="K50" s="5">
        <f>K19+K27+K34+K38+K42+K49</f>
        <v>13637</v>
      </c>
      <c r="L50" s="5">
        <f>L19+L27+L34+L38+L42+L49</f>
        <v>19955</v>
      </c>
      <c r="M50" s="5">
        <f>M19+M27+M34+M38+M42</f>
        <v>0</v>
      </c>
      <c r="N50" s="5">
        <f>N19+N27+N34+N38+N42</f>
        <v>0</v>
      </c>
      <c r="O50" s="5">
        <f>P50+Q50+R50+S50</f>
        <v>28855</v>
      </c>
      <c r="P50" s="5">
        <f>P19+P27+P34+P38+P42+P49</f>
        <v>15429</v>
      </c>
      <c r="Q50" s="5">
        <f>Q19+Q27+Q34+Q38+Q42+Q49</f>
        <v>13426</v>
      </c>
      <c r="R50" s="5">
        <f>R19+R27+R34+R38+R42+R49</f>
        <v>0</v>
      </c>
      <c r="S50" s="5">
        <f>S19+S27+S34+S38+S42+S49</f>
        <v>0</v>
      </c>
      <c r="T50" s="5">
        <f>U50+V50+W50+X50</f>
        <v>91606</v>
      </c>
      <c r="U50" s="5">
        <f>U19+U27+U34+U38+U42+U49</f>
        <v>25194</v>
      </c>
      <c r="V50" s="5">
        <f>V19+V27+V34+V38+V42+V49</f>
        <v>66412</v>
      </c>
      <c r="W50" s="5">
        <f>W19+W27+W34+W38+W42+W49</f>
        <v>0</v>
      </c>
      <c r="X50" s="5">
        <f>X19+X27+X34+X38+X42+X49</f>
        <v>0</v>
      </c>
      <c r="Y50" s="5">
        <f>Z50+AA50+AB50+AC50</f>
        <v>11232</v>
      </c>
      <c r="Z50" s="5">
        <f>Z19+Z27+Z34+Z38+Z42</f>
        <v>10515</v>
      </c>
      <c r="AA50" s="5">
        <f>AA19+AA27+AA34+AA38+AA42</f>
        <v>717</v>
      </c>
      <c r="AB50" s="5">
        <f>AB19+AB27+AB34+AB38+AB42</f>
        <v>0</v>
      </c>
      <c r="AC50" s="5">
        <f>AC19+AC27+AC34+AC38+AC42</f>
        <v>0</v>
      </c>
      <c r="AD50" s="5">
        <f>AD19+AD27+AD34+AD38+AD42+AD49</f>
        <v>179395</v>
      </c>
      <c r="AE50" s="41"/>
      <c r="AF50" s="4"/>
    </row>
    <row r="51" spans="1:32" ht="33" customHeight="1" thickBot="1">
      <c r="A51" s="30"/>
      <c r="B51" s="30"/>
      <c r="C51" s="14"/>
      <c r="D51" s="14"/>
      <c r="E51" s="59"/>
      <c r="F51" s="59"/>
      <c r="G51" s="59"/>
      <c r="H51" s="59"/>
      <c r="I51" s="59"/>
      <c r="J51" s="59"/>
      <c r="K51" s="59"/>
      <c r="L51" s="46"/>
      <c r="M51" s="46"/>
      <c r="N51" s="46"/>
      <c r="O51" s="46"/>
      <c r="P51" s="46"/>
      <c r="Q51" s="46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41"/>
      <c r="AF51" s="4"/>
    </row>
    <row r="52" spans="1:32" ht="24" customHeight="1">
      <c r="A52" s="30"/>
      <c r="B52" s="30"/>
      <c r="C52" s="14"/>
      <c r="D52" s="14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41"/>
      <c r="AF52" s="4"/>
    </row>
    <row r="53" spans="1:32" ht="15" customHeight="1">
      <c r="A53" s="30"/>
      <c r="B53" s="30"/>
      <c r="C53" s="14"/>
      <c r="D53" s="14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41"/>
      <c r="AF53" s="4"/>
    </row>
    <row r="54" spans="1:31" ht="21" customHeight="1">
      <c r="A54" s="30"/>
      <c r="B54" s="30"/>
      <c r="C54" s="14"/>
      <c r="D54" s="14"/>
      <c r="E54" s="59"/>
      <c r="F54" s="59"/>
      <c r="G54" s="59"/>
      <c r="H54" s="59"/>
      <c r="I54" s="59"/>
      <c r="J54" s="59"/>
      <c r="K54" s="59"/>
      <c r="L54" s="72"/>
      <c r="M54" s="72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6" t="s">
        <v>95</v>
      </c>
      <c r="AD54" s="59">
        <f>F50+K50+P50+U50+Z50</f>
        <v>73970</v>
      </c>
      <c r="AE54" s="41"/>
    </row>
    <row r="55" spans="1:31" ht="21" customHeight="1">
      <c r="A55" s="30"/>
      <c r="B55" s="30"/>
      <c r="C55" s="14"/>
      <c r="D55" s="14"/>
      <c r="E55" s="59"/>
      <c r="F55" s="59"/>
      <c r="G55" s="59"/>
      <c r="H55" s="59"/>
      <c r="I55" s="59"/>
      <c r="J55" s="59"/>
      <c r="K55" s="72"/>
      <c r="L55" s="72"/>
      <c r="M55" s="72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6"/>
      <c r="AD55" s="59"/>
      <c r="AE55" s="41"/>
    </row>
    <row r="56" spans="1:31" ht="21" customHeight="1">
      <c r="A56" s="31"/>
      <c r="B56" s="15"/>
      <c r="C56" s="15"/>
      <c r="D56" s="15"/>
      <c r="E56" s="15"/>
      <c r="F56" s="32"/>
      <c r="G56" s="15"/>
      <c r="H56" s="15"/>
      <c r="I56" s="15"/>
      <c r="J56" s="15"/>
      <c r="K56" s="15"/>
      <c r="L56" s="66"/>
      <c r="M56" s="66"/>
      <c r="N56" s="45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15"/>
      <c r="AC56" s="55" t="s">
        <v>94</v>
      </c>
      <c r="AD56" s="33">
        <f>G50+L50+Q50+V50+AA50</f>
        <v>105425</v>
      </c>
      <c r="AE56" s="42"/>
    </row>
    <row r="57" spans="1:31" ht="21" customHeight="1">
      <c r="A57" s="31"/>
      <c r="B57" s="15"/>
      <c r="C57" s="15"/>
      <c r="D57" s="15"/>
      <c r="E57" s="15"/>
      <c r="F57" s="32"/>
      <c r="G57" s="15"/>
      <c r="H57" s="15"/>
      <c r="I57" s="15"/>
      <c r="J57" s="15"/>
      <c r="K57" s="15"/>
      <c r="L57" s="66"/>
      <c r="M57" s="66"/>
      <c r="N57" s="45"/>
      <c r="O57" s="14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15"/>
      <c r="AC57" s="55"/>
      <c r="AD57" s="33"/>
      <c r="AE57" s="42"/>
    </row>
    <row r="58" spans="1:31" ht="21" customHeight="1">
      <c r="A58" s="3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66"/>
      <c r="M58" s="66"/>
      <c r="N58" s="45"/>
      <c r="O58" s="14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15"/>
      <c r="AC58" s="55" t="s">
        <v>110</v>
      </c>
      <c r="AD58" s="33">
        <f>AD54+AD56</f>
        <v>179395</v>
      </c>
      <c r="AE58" s="42"/>
    </row>
    <row r="59" spans="1:31" ht="21">
      <c r="A59" s="3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2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42"/>
    </row>
    <row r="60" spans="1:31" ht="21">
      <c r="A60" s="3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42"/>
    </row>
    <row r="61" spans="1:31" ht="21">
      <c r="A61" s="3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42"/>
    </row>
    <row r="62" spans="1:31" ht="21">
      <c r="A62" s="3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42"/>
    </row>
    <row r="63" spans="1:31" ht="21">
      <c r="A63" s="3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42"/>
    </row>
    <row r="64" spans="1:31" ht="21">
      <c r="A64" s="3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42"/>
    </row>
    <row r="65" spans="1:31" ht="21">
      <c r="A65" s="3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42"/>
    </row>
    <row r="66" spans="1:31" ht="21">
      <c r="A66" s="3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42"/>
    </row>
    <row r="67" spans="1:31" ht="21">
      <c r="A67" s="3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42"/>
    </row>
    <row r="68" spans="1:31" ht="21">
      <c r="A68" s="3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42"/>
    </row>
    <row r="69" spans="1:31" ht="21">
      <c r="A69" s="3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42"/>
    </row>
    <row r="70" spans="1:31" ht="21">
      <c r="A70" s="3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42"/>
    </row>
    <row r="71" spans="1:31" ht="21">
      <c r="A71" s="3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42"/>
    </row>
    <row r="72" spans="1:31" ht="21">
      <c r="A72" s="3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42"/>
    </row>
    <row r="73" spans="1:31" ht="21">
      <c r="A73" s="3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42"/>
    </row>
    <row r="74" spans="1:31" ht="21">
      <c r="A74" s="3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42"/>
    </row>
    <row r="75" spans="1:31" ht="21">
      <c r="A75" s="3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42"/>
    </row>
    <row r="76" spans="1:31" ht="21">
      <c r="A76" s="3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42"/>
    </row>
    <row r="77" spans="1:31" ht="21">
      <c r="A77" s="3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42"/>
    </row>
    <row r="78" spans="1:31" ht="21">
      <c r="A78" s="3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42"/>
    </row>
    <row r="79" spans="1:31" ht="21">
      <c r="A79" s="3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42"/>
    </row>
    <row r="80" spans="1:31" ht="21">
      <c r="A80" s="31"/>
      <c r="B80" s="15"/>
      <c r="C80" s="15"/>
      <c r="D80" s="15"/>
      <c r="E80" s="15"/>
      <c r="F80" s="15"/>
      <c r="G80" s="15"/>
      <c r="H80" s="15"/>
      <c r="I80" s="15"/>
      <c r="J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42"/>
    </row>
    <row r="81" spans="1:31" ht="21">
      <c r="A81" s="3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42"/>
    </row>
    <row r="82" spans="1:31" ht="21">
      <c r="A82" s="3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42"/>
    </row>
    <row r="83" spans="1:31" ht="21">
      <c r="A83" s="3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42"/>
    </row>
    <row r="84" spans="1:31" ht="21">
      <c r="A84" s="3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42"/>
    </row>
    <row r="85" spans="1:31" ht="21">
      <c r="A85" s="3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42"/>
    </row>
    <row r="86" spans="1:31" ht="21">
      <c r="A86" s="3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42"/>
    </row>
    <row r="87" spans="1:31" ht="21">
      <c r="A87" s="3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42"/>
    </row>
    <row r="88" spans="1:31" ht="21">
      <c r="A88" s="3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42"/>
    </row>
    <row r="89" spans="1:31" ht="21">
      <c r="A89" s="3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42"/>
    </row>
    <row r="90" spans="1:31" ht="21">
      <c r="A90" s="3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42"/>
    </row>
    <row r="91" spans="1:31" ht="21">
      <c r="A91" s="3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42"/>
    </row>
    <row r="92" spans="1:31" ht="21">
      <c r="A92" s="3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42"/>
    </row>
    <row r="93" spans="1:31" ht="21">
      <c r="A93" s="3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42"/>
    </row>
    <row r="94" spans="1:31" ht="21">
      <c r="A94" s="3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42"/>
    </row>
    <row r="95" spans="1:31" ht="21">
      <c r="A95" s="3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42"/>
    </row>
    <row r="96" spans="1:31" ht="21">
      <c r="A96" s="3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42"/>
    </row>
    <row r="97" spans="1:31" ht="21">
      <c r="A97" s="3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42"/>
    </row>
    <row r="98" spans="1:31" ht="21">
      <c r="A98" s="3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42"/>
    </row>
    <row r="99" spans="1:31" ht="21">
      <c r="A99" s="3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42"/>
    </row>
    <row r="100" spans="1:31" ht="21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42"/>
    </row>
    <row r="101" spans="1:31" ht="21">
      <c r="A101" s="3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42"/>
    </row>
    <row r="102" spans="1:31" ht="21">
      <c r="A102" s="3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42"/>
    </row>
    <row r="103" spans="1:31" ht="21">
      <c r="A103" s="3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42"/>
    </row>
    <row r="104" spans="1:31" ht="21">
      <c r="A104" s="3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42"/>
    </row>
    <row r="105" spans="1:31" ht="21">
      <c r="A105" s="3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42"/>
    </row>
    <row r="106" spans="1:31" ht="21">
      <c r="A106" s="3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42"/>
    </row>
    <row r="107" spans="1:31" ht="21">
      <c r="A107" s="3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42"/>
    </row>
    <row r="108" spans="1:31" ht="21">
      <c r="A108" s="3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42"/>
    </row>
    <row r="109" spans="1:31" ht="21">
      <c r="A109" s="3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42"/>
    </row>
    <row r="110" spans="1:31" ht="21">
      <c r="A110" s="3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42"/>
    </row>
    <row r="111" spans="1:31" ht="21">
      <c r="A111" s="3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42"/>
    </row>
    <row r="112" spans="1:31" ht="21">
      <c r="A112" s="3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42"/>
    </row>
    <row r="113" spans="1:31" ht="21">
      <c r="A113" s="3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42"/>
    </row>
    <row r="114" spans="1:31" ht="21">
      <c r="A114" s="3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42"/>
    </row>
    <row r="115" spans="1:31" ht="21">
      <c r="A115" s="3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42"/>
    </row>
    <row r="116" spans="1:31" ht="21">
      <c r="A116" s="3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42"/>
    </row>
    <row r="117" spans="1:31" ht="21">
      <c r="A117" s="3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42"/>
    </row>
    <row r="118" spans="1:31" ht="21">
      <c r="A118" s="3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42"/>
    </row>
    <row r="119" spans="1:31" ht="21">
      <c r="A119" s="3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42"/>
    </row>
    <row r="120" spans="1:31" ht="21">
      <c r="A120" s="3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42"/>
    </row>
    <row r="121" spans="1:31" ht="21">
      <c r="A121" s="3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42"/>
    </row>
    <row r="122" spans="1:31" ht="21">
      <c r="A122" s="3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42"/>
    </row>
    <row r="123" spans="1:31" ht="21">
      <c r="A123" s="3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42"/>
    </row>
    <row r="124" spans="1:31" ht="21">
      <c r="A124" s="3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42"/>
    </row>
    <row r="125" spans="1:31" ht="21">
      <c r="A125" s="3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42"/>
    </row>
    <row r="126" spans="1:31" ht="21">
      <c r="A126" s="3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42"/>
    </row>
    <row r="127" spans="1:31" ht="21">
      <c r="A127" s="3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42"/>
    </row>
    <row r="128" spans="1:31" ht="21">
      <c r="A128" s="3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42"/>
    </row>
    <row r="129" spans="1:31" ht="21">
      <c r="A129" s="3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42"/>
    </row>
    <row r="130" spans="1:31" ht="21">
      <c r="A130" s="3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42"/>
    </row>
    <row r="131" spans="1:31" ht="21">
      <c r="A131" s="3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42"/>
    </row>
    <row r="132" spans="1:31" ht="21">
      <c r="A132" s="3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42"/>
    </row>
    <row r="133" spans="1:31" ht="21">
      <c r="A133" s="3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42"/>
    </row>
    <row r="134" spans="1:31" ht="21">
      <c r="A134" s="3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42"/>
    </row>
    <row r="135" spans="1:31" ht="21">
      <c r="A135" s="3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42"/>
    </row>
    <row r="136" spans="1:31" ht="21">
      <c r="A136" s="3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42"/>
    </row>
    <row r="137" spans="1:31" ht="21">
      <c r="A137" s="3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42"/>
    </row>
    <row r="138" spans="1:31" ht="21">
      <c r="A138" s="3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42"/>
    </row>
    <row r="139" spans="1:31" ht="21">
      <c r="A139" s="3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42"/>
    </row>
    <row r="140" spans="1:31" ht="21">
      <c r="A140" s="3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42"/>
    </row>
    <row r="141" spans="1:31" ht="21">
      <c r="A141" s="3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42"/>
    </row>
    <row r="142" spans="1:31" ht="21">
      <c r="A142" s="3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42"/>
    </row>
    <row r="143" spans="1:31" ht="21">
      <c r="A143" s="3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42"/>
    </row>
    <row r="144" spans="1:31" ht="21">
      <c r="A144" s="3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42"/>
    </row>
    <row r="145" spans="1:31" ht="21">
      <c r="A145" s="3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42"/>
    </row>
    <row r="146" spans="1:31" ht="21">
      <c r="A146" s="3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42"/>
    </row>
    <row r="147" spans="1:31" ht="21">
      <c r="A147" s="3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42"/>
    </row>
    <row r="148" spans="1:31" ht="21">
      <c r="A148" s="3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42"/>
    </row>
    <row r="149" spans="1:31" ht="21">
      <c r="A149" s="3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42"/>
    </row>
    <row r="150" spans="1:31" ht="21">
      <c r="A150" s="3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42"/>
    </row>
    <row r="151" spans="1:31" ht="21">
      <c r="A151" s="3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42"/>
    </row>
    <row r="152" spans="1:31" ht="21">
      <c r="A152" s="3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42"/>
    </row>
    <row r="153" spans="1:31" ht="21">
      <c r="A153" s="3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42"/>
    </row>
    <row r="154" spans="1:31" ht="21">
      <c r="A154" s="3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42"/>
    </row>
    <row r="155" spans="1:31" ht="21">
      <c r="A155" s="3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42"/>
    </row>
    <row r="156" spans="1:31" ht="21">
      <c r="A156" s="3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42"/>
    </row>
    <row r="157" spans="1:31" ht="21">
      <c r="A157" s="3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42"/>
    </row>
    <row r="158" spans="1:31" ht="21">
      <c r="A158" s="3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42"/>
    </row>
    <row r="159" spans="1:31" ht="21">
      <c r="A159" s="3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42"/>
    </row>
    <row r="160" spans="1:31" ht="21">
      <c r="A160" s="3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42"/>
    </row>
    <row r="161" spans="1:31" ht="21">
      <c r="A161" s="3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42"/>
    </row>
    <row r="162" spans="1:31" ht="21">
      <c r="A162" s="3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42"/>
    </row>
    <row r="163" spans="1:31" ht="21">
      <c r="A163" s="3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42"/>
    </row>
    <row r="164" spans="1:31" ht="21">
      <c r="A164" s="3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42"/>
    </row>
    <row r="165" spans="1:31" ht="21">
      <c r="A165" s="3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42"/>
    </row>
    <row r="166" spans="1:31" ht="21">
      <c r="A166" s="3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42"/>
    </row>
    <row r="167" spans="1:31" ht="21">
      <c r="A167" s="3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42"/>
    </row>
    <row r="168" spans="1:31" ht="21">
      <c r="A168" s="3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42"/>
    </row>
    <row r="169" spans="1:31" ht="21">
      <c r="A169" s="3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42"/>
    </row>
    <row r="170" spans="1:31" ht="21">
      <c r="A170" s="3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42"/>
    </row>
    <row r="171" spans="1:31" ht="21">
      <c r="A171" s="3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42"/>
    </row>
    <row r="172" spans="1:31" ht="21">
      <c r="A172" s="3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42"/>
    </row>
    <row r="173" spans="1:31" ht="21">
      <c r="A173" s="3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42"/>
    </row>
    <row r="174" spans="1:31" ht="21">
      <c r="A174" s="3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42"/>
    </row>
    <row r="175" spans="1:31" ht="21">
      <c r="A175" s="3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42"/>
    </row>
    <row r="176" spans="1:31" ht="21">
      <c r="A176" s="3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42"/>
    </row>
    <row r="177" spans="1:31" ht="21">
      <c r="A177" s="3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42"/>
    </row>
    <row r="178" spans="1:31" ht="21">
      <c r="A178" s="3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42"/>
    </row>
    <row r="179" spans="1:31" ht="21">
      <c r="A179" s="3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42"/>
    </row>
    <row r="180" spans="1:31" ht="21">
      <c r="A180" s="3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42"/>
    </row>
    <row r="181" spans="1:31" ht="21">
      <c r="A181" s="3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42"/>
    </row>
    <row r="182" spans="1:31" ht="21">
      <c r="A182" s="3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42"/>
    </row>
    <row r="183" spans="1:31" ht="21">
      <c r="A183" s="3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42"/>
    </row>
    <row r="184" spans="1:31" ht="21">
      <c r="A184" s="3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42"/>
    </row>
    <row r="185" spans="1:31" ht="21">
      <c r="A185" s="3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42"/>
    </row>
    <row r="186" spans="1:31" ht="21">
      <c r="A186" s="3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42"/>
    </row>
    <row r="187" spans="1:31" ht="21">
      <c r="A187" s="3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42"/>
    </row>
    <row r="188" spans="1:31" ht="21">
      <c r="A188" s="3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42"/>
    </row>
    <row r="189" spans="1:31" ht="21">
      <c r="A189" s="3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42"/>
    </row>
    <row r="190" spans="1:31" ht="21">
      <c r="A190" s="3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42"/>
    </row>
    <row r="191" spans="1:31" ht="21">
      <c r="A191" s="3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42"/>
    </row>
    <row r="192" spans="1:31" ht="21">
      <c r="A192" s="3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42"/>
    </row>
    <row r="193" spans="1:31" ht="21">
      <c r="A193" s="3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42"/>
    </row>
    <row r="194" spans="1:31" ht="21">
      <c r="A194" s="3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42"/>
    </row>
    <row r="195" spans="1:31" ht="21">
      <c r="A195" s="3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42"/>
    </row>
    <row r="196" spans="1:31" ht="21">
      <c r="A196" s="3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42"/>
    </row>
    <row r="197" spans="1:31" ht="21">
      <c r="A197" s="3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42"/>
    </row>
    <row r="198" spans="1:31" ht="21">
      <c r="A198" s="3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42"/>
    </row>
    <row r="199" spans="1:31" ht="21">
      <c r="A199" s="3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42"/>
    </row>
    <row r="200" spans="1:31" ht="21">
      <c r="A200" s="3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42"/>
    </row>
    <row r="201" spans="1:31" ht="21">
      <c r="A201" s="3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42"/>
    </row>
    <row r="202" spans="1:31" ht="21">
      <c r="A202" s="3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42"/>
    </row>
    <row r="203" spans="1:31" ht="21">
      <c r="A203" s="3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42"/>
    </row>
    <row r="204" spans="1:31" ht="21">
      <c r="A204" s="3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42"/>
    </row>
    <row r="205" spans="1:31" ht="21">
      <c r="A205" s="3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42"/>
    </row>
    <row r="206" spans="1:31" ht="21">
      <c r="A206" s="3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42"/>
    </row>
    <row r="207" spans="1:31" ht="21">
      <c r="A207" s="3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42"/>
    </row>
    <row r="208" spans="1:31" ht="21">
      <c r="A208" s="3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42"/>
    </row>
    <row r="209" spans="1:31" ht="21">
      <c r="A209" s="31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42"/>
    </row>
    <row r="210" spans="1:31" ht="21">
      <c r="A210" s="31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42"/>
    </row>
    <row r="211" spans="1:31" ht="21">
      <c r="A211" s="31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42"/>
    </row>
    <row r="212" spans="1:31" ht="21">
      <c r="A212" s="31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42"/>
    </row>
    <row r="213" spans="1:31" ht="21">
      <c r="A213" s="31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42"/>
    </row>
    <row r="214" spans="1:31" ht="21">
      <c r="A214" s="31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42"/>
    </row>
    <row r="215" spans="1:31" ht="21">
      <c r="A215" s="31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42"/>
    </row>
    <row r="216" spans="1:31" ht="21">
      <c r="A216" s="31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42"/>
    </row>
    <row r="217" spans="1:31" ht="21">
      <c r="A217" s="3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42"/>
    </row>
    <row r="218" spans="1:31" ht="21">
      <c r="A218" s="31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42"/>
    </row>
    <row r="219" spans="1:31" ht="21">
      <c r="A219" s="31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42"/>
    </row>
    <row r="220" spans="1:31" ht="21">
      <c r="A220" s="31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42"/>
    </row>
  </sheetData>
  <sheetProtection/>
  <mergeCells count="46">
    <mergeCell ref="AE15:AI15"/>
    <mergeCell ref="Y1:AD1"/>
    <mergeCell ref="Y2:AD2"/>
    <mergeCell ref="Y3:AD3"/>
    <mergeCell ref="Y4:AD4"/>
    <mergeCell ref="A5:AD5"/>
    <mergeCell ref="A6:A8"/>
    <mergeCell ref="B6:B8"/>
    <mergeCell ref="C6:C8"/>
    <mergeCell ref="D6:D8"/>
    <mergeCell ref="E6:N6"/>
    <mergeCell ref="O6:X6"/>
    <mergeCell ref="Y6:AD6"/>
    <mergeCell ref="E7:I7"/>
    <mergeCell ref="J7:N7"/>
    <mergeCell ref="O7:S7"/>
    <mergeCell ref="T7:X7"/>
    <mergeCell ref="Y7:AC7"/>
    <mergeCell ref="AD7:AD8"/>
    <mergeCell ref="A10:AD10"/>
    <mergeCell ref="A11:AD11"/>
    <mergeCell ref="J14:N14"/>
    <mergeCell ref="O14:S14"/>
    <mergeCell ref="T14:X14"/>
    <mergeCell ref="Y14:AC14"/>
    <mergeCell ref="A19:B19"/>
    <mergeCell ref="A20:AD20"/>
    <mergeCell ref="J24:N24"/>
    <mergeCell ref="O24:S24"/>
    <mergeCell ref="T24:X24"/>
    <mergeCell ref="Y24:AC24"/>
    <mergeCell ref="A27:B27"/>
    <mergeCell ref="A28:AD28"/>
    <mergeCell ref="A34:B34"/>
    <mergeCell ref="A35:AD35"/>
    <mergeCell ref="A39:AD39"/>
    <mergeCell ref="A43:AD43"/>
    <mergeCell ref="AE48:AF48"/>
    <mergeCell ref="L57:M57"/>
    <mergeCell ref="L58:M58"/>
    <mergeCell ref="A45:A46"/>
    <mergeCell ref="B45:B46"/>
    <mergeCell ref="A50:B50"/>
    <mergeCell ref="L54:M54"/>
    <mergeCell ref="K55:M55"/>
    <mergeCell ref="L56:M56"/>
  </mergeCells>
  <hyperlinks>
    <hyperlink ref="A19" location="P77" display="P77"/>
  </hyperlinks>
  <printOptions verticalCentered="1"/>
  <pageMargins left="0.15748031496062992" right="0.15748031496062992" top="0.5511811023622047" bottom="0.31496062992125984" header="0.31496062992125984" footer="0.2362204724409449"/>
  <pageSetup firstPageNumber="3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2022-01-12T12:36:08Z</cp:lastPrinted>
  <dcterms:created xsi:type="dcterms:W3CDTF">2013-08-30T10:11:22Z</dcterms:created>
  <dcterms:modified xsi:type="dcterms:W3CDTF">2022-01-12T12:39:26Z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