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430" yWindow="150" windowWidth="6930" windowHeight="7335" activeTab="0"/>
  </bookViews>
  <sheets>
    <sheet name="Приложение2 Индикаторы" sheetId="1" r:id="rId1"/>
  </sheets>
  <definedNames>
    <definedName name="_xlnm._FilterDatabase" localSheetId="0" hidden="1">'Приложение2 Индикаторы'!$A$13:$AF$266</definedName>
    <definedName name="_xlnm.Print_Titles" localSheetId="0">'Приложение2 Индикаторы'!$11:$13</definedName>
    <definedName name="_xlnm.Print_Area" localSheetId="0">'Приложение2 Индикаторы'!$A$1:$L$266</definedName>
  </definedNames>
  <calcPr fullCalcOnLoad="1"/>
</workbook>
</file>

<file path=xl/comments1.xml><?xml version="1.0" encoding="utf-8"?>
<comments xmlns="http://schemas.openxmlformats.org/spreadsheetml/2006/main">
  <authors>
    <author>musjalik.su</author>
  </authors>
  <commentList>
    <comment ref="G16" authorId="0">
      <text>
        <r>
          <rPr>
            <sz val="12"/>
            <rFont val="Tahoma"/>
            <family val="2"/>
          </rPr>
          <t>По прогнозу в МОиН</t>
        </r>
        <r>
          <rPr>
            <sz val="9"/>
            <rFont val="Tahoma"/>
            <family val="2"/>
          </rPr>
          <t xml:space="preserve">
</t>
        </r>
      </text>
    </comment>
    <comment ref="H16" authorId="0">
      <text>
        <r>
          <rPr>
            <sz val="12"/>
            <rFont val="Tahoma"/>
            <family val="2"/>
          </rPr>
          <t>По прогнозу в МОиН</t>
        </r>
        <r>
          <rPr>
            <sz val="9"/>
            <rFont val="Tahoma"/>
            <family val="2"/>
          </rPr>
          <t xml:space="preserve">
</t>
        </r>
      </text>
    </comment>
    <comment ref="F16" authorId="0">
      <text>
        <r>
          <rPr>
            <sz val="12"/>
            <rFont val="Tahoma"/>
            <family val="2"/>
          </rPr>
          <t>По прогнозу в МОиН</t>
        </r>
        <r>
          <rPr>
            <sz val="9"/>
            <rFont val="Tahoma"/>
            <family val="2"/>
          </rPr>
          <t xml:space="preserve">
</t>
        </r>
      </text>
    </comment>
    <comment ref="I16" authorId="0">
      <text>
        <r>
          <rPr>
            <sz val="12"/>
            <rFont val="Tahoma"/>
            <family val="2"/>
          </rPr>
          <t>По прогнозу в МОиН</t>
        </r>
        <r>
          <rPr>
            <sz val="9"/>
            <rFont val="Tahoma"/>
            <family val="2"/>
          </rPr>
          <t xml:space="preserve">
</t>
        </r>
      </text>
    </comment>
    <comment ref="J16" authorId="0">
      <text>
        <r>
          <rPr>
            <sz val="12"/>
            <rFont val="Tahoma"/>
            <family val="2"/>
          </rPr>
          <t>По прогнозу в МОиН</t>
        </r>
        <r>
          <rPr>
            <sz val="9"/>
            <rFont val="Tahoma"/>
            <family val="2"/>
          </rPr>
          <t xml:space="preserve">
</t>
        </r>
      </text>
    </comment>
    <comment ref="K16" authorId="0">
      <text>
        <r>
          <rPr>
            <sz val="12"/>
            <rFont val="Tahoma"/>
            <family val="2"/>
          </rPr>
          <t>По прогнозу в МОиН</t>
        </r>
        <r>
          <rPr>
            <sz val="9"/>
            <rFont val="Tahoma"/>
            <family val="2"/>
          </rPr>
          <t xml:space="preserve">
</t>
        </r>
      </text>
    </comment>
  </commentList>
</comments>
</file>

<file path=xl/sharedStrings.xml><?xml version="1.0" encoding="utf-8"?>
<sst xmlns="http://schemas.openxmlformats.org/spreadsheetml/2006/main" count="1032" uniqueCount="606">
  <si>
    <t>Приложение  № 2</t>
  </si>
  <si>
    <t>№ п/п</t>
  </si>
  <si>
    <t>Наименование показателей (индикаторов)</t>
  </si>
  <si>
    <t>Значение  показателей (индикаторов) по годам</t>
  </si>
  <si>
    <t>1.1</t>
  </si>
  <si>
    <t>чел.</t>
  </si>
  <si>
    <t>1.2</t>
  </si>
  <si>
    <t>1.3</t>
  </si>
  <si>
    <t>1.4</t>
  </si>
  <si>
    <t>%</t>
  </si>
  <si>
    <t>мест</t>
  </si>
  <si>
    <t>ед.</t>
  </si>
  <si>
    <t>количество автогородков</t>
  </si>
  <si>
    <t>2.1</t>
  </si>
  <si>
    <t>2.2</t>
  </si>
  <si>
    <t>2.3</t>
  </si>
  <si>
    <t>2.5</t>
  </si>
  <si>
    <t>2.7</t>
  </si>
  <si>
    <t>2.8</t>
  </si>
  <si>
    <t>2.9</t>
  </si>
  <si>
    <t>3.1</t>
  </si>
  <si>
    <t xml:space="preserve"> Цикл мероприятий культурологической, художественно-эстетической, интеллектуальной направленностей</t>
  </si>
  <si>
    <t xml:space="preserve">количество детей, задействованных в мероприятиях </t>
  </si>
  <si>
    <t xml:space="preserve">доля детей от общего количество медалистов текущего года, задействованных в мероприятиях </t>
  </si>
  <si>
    <t>3.2</t>
  </si>
  <si>
    <t>количество участников мероприятия</t>
  </si>
  <si>
    <t>3.3</t>
  </si>
  <si>
    <t>3.4</t>
  </si>
  <si>
    <t>3.5</t>
  </si>
  <si>
    <t>3.6</t>
  </si>
  <si>
    <t>доля детей с ограниченными возможностями здоровья и детей-инвалидов, которым созданы условия для получения качественного общего образования (с использованием дистанционных образовательных технологий), в общей численности детей с ограниченными возможностями здоровья и детей-инвалидов школьного возраста</t>
  </si>
  <si>
    <t>3.7</t>
  </si>
  <si>
    <t>Организация и осуществление перевозок учащихся, связанных с учебно-воспитательным процессом</t>
  </si>
  <si>
    <t>3.8</t>
  </si>
  <si>
    <t>3.9</t>
  </si>
  <si>
    <t>3.10</t>
  </si>
  <si>
    <t>3.11</t>
  </si>
  <si>
    <t>3.12</t>
  </si>
  <si>
    <t>3.13</t>
  </si>
  <si>
    <t>количество детей, получающих услуги дошкольного образования в режиме полного дня</t>
  </si>
  <si>
    <t>3.14</t>
  </si>
  <si>
    <t xml:space="preserve">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деятельности по оказанию помощи родителям (законным представителям) воспитанников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</si>
  <si>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 xml:space="preserve">количество детей, родителям (законным представителям) которых  оказана помощь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</si>
  <si>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количество педагогов, принявших участие в мероприятии</t>
  </si>
  <si>
    <t>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t>
  </si>
  <si>
    <t>уровень использования бюджетных ассигнований на обеспечение образовательной и иной предусмотренной уставом деятельности, при условии  соблюдение финансовой дисциплины</t>
  </si>
  <si>
    <t>2.4</t>
  </si>
  <si>
    <t>шт.</t>
  </si>
  <si>
    <t>Наименование целей, задач и мероприятий муниципальной программы</t>
  </si>
  <si>
    <t>Единица измерения</t>
  </si>
  <si>
    <t>3.15</t>
  </si>
  <si>
    <t>количество введенных мест</t>
  </si>
  <si>
    <t>степень выполнения строительно-монтажных работ в общем объеме работ</t>
  </si>
  <si>
    <t>степень разработки проектной документации в общем объеме работ</t>
  </si>
  <si>
    <t>Выполнение муниципального задания  муниципальными  учреждениями  дополнительного образования городского округа Тольятти (далее- МОУДО)</t>
  </si>
  <si>
    <t>численность детей, посещающих МДОУ</t>
  </si>
  <si>
    <t>уровень объема выполнения  муниципального задания  центр и пансионат</t>
  </si>
  <si>
    <t>Строительство детских автогородков на территории МОУ</t>
  </si>
  <si>
    <t>количество обработанных территорий МОУ</t>
  </si>
  <si>
    <t>доля школ, имеющих широкополосный доступ к сети Интернет с использованием средств контентной фильтрации информации</t>
  </si>
  <si>
    <t>численность  детей - инвалидов, детей - сирот и детей, оставшихся без попечения родителей, детей с туберкулезной интоксикацией, посещающие МОУ, реализующие  образовательные программы дошкольного образования, которым созданы условия для осуществления присмотра и ухода</t>
  </si>
  <si>
    <t>доля МОУ, принявших участие в мероприятии</t>
  </si>
  <si>
    <t>численность  работников МОУ,  которым предоставляются денежные выплаты</t>
  </si>
  <si>
    <t>объем выплат ежемесячного вознаграждения за выполнение функций классного руководителя педагогическим работникам школ</t>
  </si>
  <si>
    <t>3</t>
  </si>
  <si>
    <t>4.2</t>
  </si>
  <si>
    <t>4.3</t>
  </si>
  <si>
    <t>4.4</t>
  </si>
  <si>
    <t>4.5</t>
  </si>
  <si>
    <t>4.6</t>
  </si>
  <si>
    <t>4.7</t>
  </si>
  <si>
    <t>2.1.1</t>
  </si>
  <si>
    <t>2.1.2</t>
  </si>
  <si>
    <t>2.1.4</t>
  </si>
  <si>
    <t>2.1.5</t>
  </si>
  <si>
    <t>2.1.6</t>
  </si>
  <si>
    <t>2.1.7</t>
  </si>
  <si>
    <t>2.1.8</t>
  </si>
  <si>
    <t>2.1.9</t>
  </si>
  <si>
    <t>2.1.10</t>
  </si>
  <si>
    <t>2.1.11</t>
  </si>
  <si>
    <t>2.1.12</t>
  </si>
  <si>
    <t>количество реконструированных объектов</t>
  </si>
  <si>
    <t>Обеспечение антитеррористической защищенности и безопасных условий пребывания в МОУ</t>
  </si>
  <si>
    <t>доля зданий МОУ, оснащенных системой видеонаблюдения, от общего количества зданий МОУ, в которых требуется оснащение</t>
  </si>
  <si>
    <t>доля зданий МОУ, оснащенных системой громкоговорящей связи, от общего количества зданий МОУ, в которых требуется оснащение</t>
  </si>
  <si>
    <t>Проектирование и  приведение в соответствие с действующими техническими требованиями инженерных коммуникаций и оборудования,  повышение энергетической эффективности зданий МОУ</t>
  </si>
  <si>
    <t xml:space="preserve">количество зданий МОУ, в которых инженерные коммуникации  приведены в соответствие с действующими техническими требованиями </t>
  </si>
  <si>
    <t>2.1.3</t>
  </si>
  <si>
    <t>Оплата коммунальных услуг, содержание зданий и помещений в соответствии с требованиями технического регламента, выполнение санитарно-эпидемиологических требований и требований трудового законодательства к условиям организации рабочих мест, обучения и отдыха обучающихся, выполнение предписаний контролирующих органов</t>
  </si>
  <si>
    <t>Возмещение затрат за присмотр и уход за детьми-инвалидами, детьми-сиротами и детьми, оставшимися без попечения родителей, а также за детьми с туберкулезной интоксикацией, обучающимся в МОУ, реализующих образовательную программу дошкольного образования</t>
  </si>
  <si>
    <t>Цикл мероприятий по совершенствованию учительского корпуса</t>
  </si>
  <si>
    <t>Выполнение муниципального задания  муниципальными   учреждениями городского округа Тольятти, осуществляющими обеспечение образовательной деятельности (далее-  центр и пансионат)</t>
  </si>
  <si>
    <t xml:space="preserve"> Цикл  мероприятий по патриотическому воспитанию детей и молодежи</t>
  </si>
  <si>
    <t>Цикл мероприятий по формированию здорового образа жизни обучающихся</t>
  </si>
  <si>
    <t>наличие проектно-сметной документации, получившей положительное заключение государственной экспертизы</t>
  </si>
  <si>
    <t>3.1.1</t>
  </si>
  <si>
    <t>3.1.2</t>
  </si>
  <si>
    <t>3.1.3</t>
  </si>
  <si>
    <t>Городской праздник "Медалист"</t>
  </si>
  <si>
    <t>3.1.6</t>
  </si>
  <si>
    <t>3.1.9</t>
  </si>
  <si>
    <t>3.1.10</t>
  </si>
  <si>
    <t>3.1.11</t>
  </si>
  <si>
    <t>3.1.12</t>
  </si>
  <si>
    <t>3.1.13</t>
  </si>
  <si>
    <t>3.1.14</t>
  </si>
  <si>
    <t>3.1.15</t>
  </si>
  <si>
    <t>Городские этапы региональных конкурсов (художественной направленности)</t>
  </si>
  <si>
    <t>3.1.16</t>
  </si>
  <si>
    <t>3.1.17</t>
  </si>
  <si>
    <t>3.1.18</t>
  </si>
  <si>
    <t>3.1.19</t>
  </si>
  <si>
    <t>3.1.20</t>
  </si>
  <si>
    <t>3.1.21</t>
  </si>
  <si>
    <t xml:space="preserve">доля МОУ, принимающих участие в мероприятиях, от общего количества МОУ </t>
  </si>
  <si>
    <t>количество детей, задействованных в мероприятии</t>
  </si>
  <si>
    <t>доля обучающихся, занятых в мероприятиях проекта, от общего количества обучающихся</t>
  </si>
  <si>
    <t>количество детей, занятых в лаборатории</t>
  </si>
  <si>
    <t>доля МОУ, участвующих в инновационной деятельности в рамках муниципальных площадок</t>
  </si>
  <si>
    <t>3.2.1</t>
  </si>
  <si>
    <t>3.2.2</t>
  </si>
  <si>
    <t>3.2.3</t>
  </si>
  <si>
    <t>3.2.4</t>
  </si>
  <si>
    <t>3.2.5</t>
  </si>
  <si>
    <t>3.2.6</t>
  </si>
  <si>
    <t>3.2.7</t>
  </si>
  <si>
    <t>3.2.9</t>
  </si>
  <si>
    <t>3.2.10</t>
  </si>
  <si>
    <t>3.2.11</t>
  </si>
  <si>
    <t>3.2.12</t>
  </si>
  <si>
    <t>3.2.13</t>
  </si>
  <si>
    <t>3.2.14</t>
  </si>
  <si>
    <t>3.3.1</t>
  </si>
  <si>
    <t>3.3.2</t>
  </si>
  <si>
    <t>3.3.3</t>
  </si>
  <si>
    <t>3.3.4</t>
  </si>
  <si>
    <t>3.3.5</t>
  </si>
  <si>
    <t>3.3.6</t>
  </si>
  <si>
    <t>3.3.7</t>
  </si>
  <si>
    <t>3.3.8</t>
  </si>
  <si>
    <t>3.3.9</t>
  </si>
  <si>
    <t>3.3.10</t>
  </si>
  <si>
    <t>3.3.11</t>
  </si>
  <si>
    <t>Мероприятия с городами-побратимами</t>
  </si>
  <si>
    <t>3.3.12</t>
  </si>
  <si>
    <t>3.3.13</t>
  </si>
  <si>
    <t>3.3.15</t>
  </si>
  <si>
    <t>доля МОУ среднего (полного) общего образования, принявших участие в мероприятии, от общего количества МОУ среднего (полного) общего образования</t>
  </si>
  <si>
    <t>3.4.1</t>
  </si>
  <si>
    <t>3.4.2</t>
  </si>
  <si>
    <t>3.4.3</t>
  </si>
  <si>
    <t>3.4.4</t>
  </si>
  <si>
    <t>Городской конкурс "Мама, папа, я -новогодняя семья"</t>
  </si>
  <si>
    <t>4.1.1</t>
  </si>
  <si>
    <t>Городской праздник "День учителя"</t>
  </si>
  <si>
    <t>4.1.2</t>
  </si>
  <si>
    <t>Городские конкурсы профессионального мастерства педагогических работников</t>
  </si>
  <si>
    <t>4.1.3</t>
  </si>
  <si>
    <t>Августовская педагогическая конференция</t>
  </si>
  <si>
    <t>4.1.4</t>
  </si>
  <si>
    <t>Городской конкурс "Детский сад года"</t>
  </si>
  <si>
    <t xml:space="preserve"> %</t>
  </si>
  <si>
    <t>степень выполнения  работ в общем объеме работ</t>
  </si>
  <si>
    <t>количество муниципальных имущественных комплексов, находящихся в пользовании муниципальных образовательных учреждений, оборудованных и приспособленных с учетом требований их доступности для инвалидов</t>
  </si>
  <si>
    <t>количество отремонтированных бассейнов</t>
  </si>
  <si>
    <t>количество учреждений отдыха и оздоровления, в которых проведены работы по капитальному ремонту</t>
  </si>
  <si>
    <t>количество  детских садов, в которых  выполнены мероприятия по энергосбережению и повышению энергетической эффективности зданий</t>
  </si>
  <si>
    <t>2.3.1</t>
  </si>
  <si>
    <t>2.3.2</t>
  </si>
  <si>
    <t>количество муниципальных учреждений отдыха и оздоровления детей, для которых приобретены основные средства и инвентарь</t>
  </si>
  <si>
    <t>3.1.22</t>
  </si>
  <si>
    <t>3.1.23</t>
  </si>
  <si>
    <t>3.1.25</t>
  </si>
  <si>
    <t>3.2.15</t>
  </si>
  <si>
    <t>3.2.16</t>
  </si>
  <si>
    <t>3.1.26</t>
  </si>
  <si>
    <t>3.3.16</t>
  </si>
  <si>
    <t>3.2.17</t>
  </si>
  <si>
    <t>количество образовательных учреждений, принявших участие в мероприятии</t>
  </si>
  <si>
    <t xml:space="preserve">доля муниципальных общеобразовательных учреждений, принимающих участие в мероприятии, от общего количества МОУ </t>
  </si>
  <si>
    <t>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уставной деятельности в сфере  дошкольного образования на территории городского округа Тольятти</t>
  </si>
  <si>
    <t>4.8</t>
  </si>
  <si>
    <t>объём ежемесячных денежных выплат в размере 1 500 (одной тысячи пятисот) рублей на ставку заработной платы педагогическим работникам, реализующих дополнительные общеобразовательные программы</t>
  </si>
  <si>
    <t>количество МОУ, для которых приобретены основные средства, материальные запасы, программное обеспечение (в т.ч. лицензии)</t>
  </si>
  <si>
    <t>2.10</t>
  </si>
  <si>
    <t>2.11</t>
  </si>
  <si>
    <t>2.12</t>
  </si>
  <si>
    <t>3.1.27</t>
  </si>
  <si>
    <t>3.3.17</t>
  </si>
  <si>
    <t>3.3.18</t>
  </si>
  <si>
    <t>4.1.5</t>
  </si>
  <si>
    <t>4.1.6</t>
  </si>
  <si>
    <t>Компенсации расходов по оплате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педагогическим работникам муниципальных образовательных учреждений, находящимся в ведомственном подчинении департамента образования администрации городского округа Тольятти</t>
  </si>
  <si>
    <t>Проведение капитального ремонта и оснащение основными средствами и материальными запасами зданий (помещений) муниципальных образовательных учреждений,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</si>
  <si>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Фестиваль коллективов образовательных учреждений</t>
  </si>
  <si>
    <t>Спартакиада коллективов образовательных учреждений</t>
  </si>
  <si>
    <t>доля обучающихся, которым организован подвоз автобусами в МОУ, в общей ежегодной численности обучающихся, нуждающихся в подвозе автобусами в МОУ, подведомственные департаменту образования администрации проживающих на территории городского округа Тольятти;</t>
  </si>
  <si>
    <t>Осуществление ежемесячных денежных выплат в размере 3700 (Три тысячи семьсот)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муниципальных общеобразовательных и дошкольных образовательных организациях</t>
  </si>
  <si>
    <t>2.13</t>
  </si>
  <si>
    <t>2.14</t>
  </si>
  <si>
    <t>количество муниципальных учреждений отдыха и оздоровления детей, в которых проведен ремонт асфальтового покрытия</t>
  </si>
  <si>
    <t>степень выполнения проектных работ</t>
  </si>
  <si>
    <t>количество обучающихся, получивших питание в лагерях с дневным пребыванием детей</t>
  </si>
  <si>
    <t>2.15</t>
  </si>
  <si>
    <t>4.1.7</t>
  </si>
  <si>
    <t>4.1.8</t>
  </si>
  <si>
    <t>4.1.9</t>
  </si>
  <si>
    <t>3.4.5</t>
  </si>
  <si>
    <t>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t>
  </si>
  <si>
    <t>количество кабинетов, в которых обеспечена возможность изучать предметную область "Технология" на базе организаций, имеющих высокооснащенныеученико-места, в том числе детских технопарков "Кванториум"</t>
  </si>
  <si>
    <t>Подготовка управленческих команд муниципальных общеобразовательных учреждений</t>
  </si>
  <si>
    <t>Повышение квалификации педагогов в части использования ИК-технологий</t>
  </si>
  <si>
    <t>Участие в мероприятиях проекта "Под крылом Синей птицы"</t>
  </si>
  <si>
    <t>количество созданных дополнительных дошкольных мест</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</si>
  <si>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капитального ремонта 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</si>
  <si>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численность обучающихся с ограниченными возможностями здоровья, получающих бесплатное, льготное питание</t>
  </si>
  <si>
    <t>3.3.14</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</si>
  <si>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а также проведение капитального ремонта зданий с наибольшей степенью физического износа</t>
  </si>
  <si>
    <t>3.2.19</t>
  </si>
  <si>
    <t>3.3.19</t>
  </si>
  <si>
    <t>4.1.10</t>
  </si>
  <si>
    <t>День воспитателя и всех дошкольных работников</t>
  </si>
  <si>
    <t>доля школьных музеев, принимающих участие в мероприятии, от общего количества школьных музеев</t>
  </si>
  <si>
    <t>доля МОУ дошкольного образования, принявших участие в мероприятии</t>
  </si>
  <si>
    <t>Базовое значение (2019 год)</t>
  </si>
  <si>
    <t>2021 год</t>
  </si>
  <si>
    <t>2022 год</t>
  </si>
  <si>
    <t>2023 год</t>
  </si>
  <si>
    <t>2024 год</t>
  </si>
  <si>
    <t>2025 год</t>
  </si>
  <si>
    <t>2026 год</t>
  </si>
  <si>
    <t>2027 год</t>
  </si>
  <si>
    <t>4.1</t>
  </si>
  <si>
    <t>Родительский университет</t>
  </si>
  <si>
    <t>количество детей, задействованных  в мероприятиях</t>
  </si>
  <si>
    <t xml:space="preserve">доля МБУ, принимающих участие в мероприятиях, от общего количества МБУ </t>
  </si>
  <si>
    <t xml:space="preserve">доля МОУ, принимающих участие в мероприятиях, от общего количества МБУ </t>
  </si>
  <si>
    <t>3.1.4</t>
  </si>
  <si>
    <t>3.1.5</t>
  </si>
  <si>
    <t>3.1.7</t>
  </si>
  <si>
    <t>3.1.8</t>
  </si>
  <si>
    <t>3.1.24</t>
  </si>
  <si>
    <t>3.1.28</t>
  </si>
  <si>
    <t>3.1.29</t>
  </si>
  <si>
    <t>3.1.30</t>
  </si>
  <si>
    <t>3.1.31</t>
  </si>
  <si>
    <t>3.1.32</t>
  </si>
  <si>
    <t>3.1.33</t>
  </si>
  <si>
    <t>3.1.34</t>
  </si>
  <si>
    <t>3.1.35</t>
  </si>
  <si>
    <t>3.1.37</t>
  </si>
  <si>
    <t>3.1.36</t>
  </si>
  <si>
    <t>3.2.8</t>
  </si>
  <si>
    <t>3.2.18</t>
  </si>
  <si>
    <t>3.2.20</t>
  </si>
  <si>
    <t>3.2.21</t>
  </si>
  <si>
    <t>3.2.22</t>
  </si>
  <si>
    <t>3.2.23</t>
  </si>
  <si>
    <t>3.2.24</t>
  </si>
  <si>
    <t>3.2.25</t>
  </si>
  <si>
    <t>3.2.26</t>
  </si>
  <si>
    <t>3.3.20</t>
  </si>
  <si>
    <t>3.3.21</t>
  </si>
  <si>
    <t>3.3.22</t>
  </si>
  <si>
    <t>3.4.6</t>
  </si>
  <si>
    <t>Задача 3: Создание условий воспитательной среды, способствующей развитию талантов и способностей каждого ребенка как перспективы его успешного «социального лифта»</t>
  </si>
  <si>
    <t>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t>
  </si>
  <si>
    <t>Цель: Обеспечение условий для повышения доступности качественного образования в городском округе Тольятти с учетом реализации национальных проектов «Образование», «Демография»</t>
  </si>
  <si>
    <t>Задача 4: Формирование новых подходов к повышению профессиональных компетенций управленческого и педагогического персонала с учетом внедрения «национальной системы учительского роста»</t>
  </si>
  <si>
    <t>4.1.11</t>
  </si>
  <si>
    <t>4.1.12</t>
  </si>
  <si>
    <t>4.1.13</t>
  </si>
  <si>
    <t>Прохождение  педагогическими работниками  добровольной независимой оценки профессиональной квалификации</t>
  </si>
  <si>
    <t>4.1.14</t>
  </si>
  <si>
    <t>Прохождение педагогическими работниками общего образования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</si>
  <si>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4.1.15</t>
  </si>
  <si>
    <t>Реализация инновационных программ и проектов муниципальных образовательных учреждений</t>
  </si>
  <si>
    <t>4.1.16</t>
  </si>
  <si>
    <t>Городской конкурс методических разработок конструкторов уроков "Событие года" (в рамках городского сетевого проекта по внедрению модели "блочно-событийные погружения")</t>
  </si>
  <si>
    <t>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</si>
  <si>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доля педагогических работников, прошедших  добровольную независимую оценку профессиональной квалификации</t>
  </si>
  <si>
    <t>доля учителей общеобразовательных организаций, вовлеченных   в национальную систему профессионального роста педагогических работников</t>
  </si>
  <si>
    <t>доля МОУ, реализующих проекты развития в управленческих портфелях ДО</t>
  </si>
  <si>
    <t>доля учителей, принявших участие в мероприятии, от общего количества учителей, осуществляющих учебную  деятельность с использованием модели "блочно-событийные погружения"</t>
  </si>
  <si>
    <t xml:space="preserve">Задача 1: Обеспечение выполнения муниципального задания муниципальными образовательными учреждениями (далее – МОУ) </t>
  </si>
  <si>
    <t>Задача 2: Создание материально-технических условий и обновленной образовательной среды для обеспечения деятельности муниципальных образовательных учреждений</t>
  </si>
  <si>
    <t>Проектирование и строительство объектов образования</t>
  </si>
  <si>
    <t>Показатели (индикаторы) муниципальной программы «Развитие системы образования городского округа Тольятти на 2021-2027 годы»</t>
  </si>
  <si>
    <t xml:space="preserve">Проектирование и строительство объекта дошкольного образования по адресу: г.Тольятти, Автозаводский район, бульвар Цветной, дом 17, 16 квартал  </t>
  </si>
  <si>
    <t xml:space="preserve">Проектирование и строительство объекта муниципальной собственности здания детского сада №210 "Ладушки"  в микрорайоне   "Северный" Центрального района  городского округа Тольятти </t>
  </si>
  <si>
    <t>Проектирвание и строительство общеобразовательной школы на 630 мест, расположенной по адресу: Самарская область, г. Тольятти, Автозаводский район,  18 квартал, севернее жилого дома № 78 по ул.70 лет Октября"</t>
  </si>
  <si>
    <t>Проектирование и строительство пристроев к  МБУ "Детский сад № 138 "Дубравушка" по адресу: 445092, г. Тольятти, мкр. Поволжский, ул. Полевая. 20  и МАОУ Детский сад № 210 "Ладушки" по адресу: 445030, г. Тольятти, Автозаводский район, ул. Автостроителей, 19</t>
  </si>
  <si>
    <t xml:space="preserve">Реконструкция и технологическое присоединение к системам энергообеспечения объектов отрасли "Образование" </t>
  </si>
  <si>
    <t>Технические обследования, подготовка проектно-сметной документации с прохождением госэкспертизы на капитальный ремонт зданий, в том числе  инженерных куммуникаций</t>
  </si>
  <si>
    <t>2.3.3</t>
  </si>
  <si>
    <t>2.3.4</t>
  </si>
  <si>
    <t>Замена оконных блоков</t>
  </si>
  <si>
    <t>2.3.5</t>
  </si>
  <si>
    <t>2.3.6</t>
  </si>
  <si>
    <t>2.3.7</t>
  </si>
  <si>
    <t>2.3.8</t>
  </si>
  <si>
    <t>2.3.9</t>
  </si>
  <si>
    <t>2.3.10</t>
  </si>
  <si>
    <t>Капитальный ремонт асфальтового покрытия на территориях ОУ</t>
  </si>
  <si>
    <t>Устройство теневых навесов на территориях ОУ</t>
  </si>
  <si>
    <t>количество МОУ, в которых проведены технические обследования с подготовкой проектно-сметной документации на капитальный ремонт в том числе инженерных коммуникаций</t>
  </si>
  <si>
    <t>количество зданий МОУ, в которых проведены работы по капитальному ремонту кровли</t>
  </si>
  <si>
    <t>количество МОУ, в которых проведены работы по замене оконных блоков</t>
  </si>
  <si>
    <t>количество МОУ, в которых проведены работы по капитальному ремонту спортивных залов</t>
  </si>
  <si>
    <t>количество МОУ, в которых проведен капитальный ремонт зданий  с наибольшей степенью физического износа и систем вентиляции</t>
  </si>
  <si>
    <t>количество территорий ОУ, на которых проведен капитальный ремонт асфальтового покрытия</t>
  </si>
  <si>
    <t>количество территорий ОУ, на которых выполнено устройство теневых навесов</t>
  </si>
  <si>
    <t>Капитальный ремонт бассейнов</t>
  </si>
  <si>
    <t xml:space="preserve">2.6 </t>
  </si>
  <si>
    <t>Предоставление субсидий социально ориентированным некоммерческим организациям , не являющимсягосударственными (муниципальными) учреждениями, на проведение ими  мероприятий по энергосбережению и  повышение энергетической эффективности зданий (помещений)</t>
  </si>
  <si>
    <t>Замена, ремонт асфальтовых дорожек и подъездных путей в муниципальных учреждениях отдыха и оздоровления детей</t>
  </si>
  <si>
    <t>Оснащение основными средствами и материальными запасами в рамках реализации мероприятий по строительству объекта: "Детский сад, расположенный по адресу Самарская область,  г. Тольятти, мкр. Северный, пригодных для создания дополнительных мест детям, обучающимся по основным общеобразовательным программам дошкольного образования</t>
  </si>
  <si>
    <t>доля зданий МОУ, оснащенных наружным освещением, от общего количества зданий МОУ, в которых требуется оснащение</t>
  </si>
  <si>
    <t>доля зданий МОУ, оснащенных ограждением территории, от общего количества зданий МОУ, в которых требуется оснащение</t>
  </si>
  <si>
    <t>доля зданий МОУ, оснащенных системой  контроля управления доступом, от общего количества зданий МОУ, в которых требуется оснащение</t>
  </si>
  <si>
    <t>2.5.1</t>
  </si>
  <si>
    <t>Приобретение основных средств и инвентаря для муниципальных учреждений отдыха и оздоровления детей</t>
  </si>
  <si>
    <t>4500
и более</t>
  </si>
  <si>
    <t>84
и более</t>
  </si>
  <si>
    <t>1040
и более</t>
  </si>
  <si>
    <t>32
и более</t>
  </si>
  <si>
    <t>1550
и более</t>
  </si>
  <si>
    <t>2.1.13</t>
  </si>
  <si>
    <t>Проектирование и реконструкция здания школы, расположенной по адресу: 445091, Самарская область, г. Тольятти, ул. Ингельберга, 52</t>
  </si>
  <si>
    <t>Проектирование, реконструкция и технологическое присоединение к системам энергообеспечения общеобразовательной школы по адресу: 445012 г. Тольятти, Комсомольский район, ул. Матросова, 5</t>
  </si>
  <si>
    <t>300
и более</t>
  </si>
  <si>
    <t>399
и более</t>
  </si>
  <si>
    <t>15
и более</t>
  </si>
  <si>
    <t>количество зданий МОУ, оснащенных воротами с жесткой фиксацией</t>
  </si>
  <si>
    <t>510
и более</t>
  </si>
  <si>
    <t>520
и более</t>
  </si>
  <si>
    <t>530
и более</t>
  </si>
  <si>
    <t>310
и более</t>
  </si>
  <si>
    <t>320
и более</t>
  </si>
  <si>
    <t>Реализация мероприятий СОНКО, осуществляющими деятельность в сфере образования, способствующую реализации Программы</t>
  </si>
  <si>
    <t>количество мероприятий, которые проведены в сфере образования юридическими лицами, способствующими реализации Программы</t>
  </si>
  <si>
    <t>3.2.27</t>
  </si>
  <si>
    <t>Оснащение Центра по предупреждению детского дорожно-транспортного травматизма</t>
  </si>
  <si>
    <t>количество оснащенных МОУ</t>
  </si>
  <si>
    <t>доля МОУ, задействованных в мероприятиях, от общего количества МОУ</t>
  </si>
  <si>
    <t xml:space="preserve">объем ежемесячных денежных выплат  педагогическим работникам МОУ, реализующих образовательные программы дошкольного образования </t>
  </si>
  <si>
    <t>уровень подготовки и проведения государственной итоговой аттестации в школах</t>
  </si>
  <si>
    <t>Обеспечение качественного, сбалансированного питания воспитанников, организованного на базе пищеблоков муниципальных дошкольных образовательных учреждений городского округа Тольятти</t>
  </si>
  <si>
    <t xml:space="preserve">доля МДОУ, обеспечивающих качественное, сбалансированное питание воспитанников, организованного на базе пищеблоков дошкольных учреждений, от общего количества МДОУ </t>
  </si>
  <si>
    <t>Проектирование и строительство здания объекта дошкольного образования в 14А квартале Автозаводского района</t>
  </si>
  <si>
    <t xml:space="preserve">Проектирование и строительство  здания МДОУ  в   ЖК "Велит" Автозаводского района городского округа Тольятти </t>
  </si>
  <si>
    <t>к муниципальной программе «Развитие системы образования городского округа Тольятти на 2021-2027 годы»</t>
  </si>
  <si>
    <t>2.16</t>
  </si>
  <si>
    <t>Проведение капитального  ремонта в муниципальных учреждениях отдыха и оздоровления детей, в том числе разработка проектно-сметной документации и государственная экспертиза сметной документации</t>
  </si>
  <si>
    <t>количество образовательных учреждений, оснащенных оборудованием для маломобильных групп населения</t>
  </si>
  <si>
    <t>Городская акция "Родители - За безопасное детство"</t>
  </si>
  <si>
    <t>4.1.17</t>
  </si>
  <si>
    <t>Организация методического сопровождения окружных сетевых предметных методических объединений</t>
  </si>
  <si>
    <t>4.9</t>
  </si>
  <si>
    <t xml:space="preserve">Ежемесячные  доплаты матерям (или другим родственникам, фактически осуществляющим уход за ребенком),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 находящимися в ведомственном подчинении департамента образования администрации городского округа Тольятти
</t>
  </si>
  <si>
    <t>численность обучающихся по образовательным программам начального общего образования, получающих бесплатное горячее питание</t>
  </si>
  <si>
    <t>количество кабинетов, в которых размещены кабинеты цифрофой образовательной среды (ЦОС)</t>
  </si>
  <si>
    <t>Окружной форум родителей</t>
  </si>
  <si>
    <t>Окружное родительское собрание по актуальным вопросам обучения и воспитания</t>
  </si>
  <si>
    <t>доля общеобразовательных МБУ, принимающих участие в мероприятии, от общего количества общеобразовательных МБУ</t>
  </si>
  <si>
    <t>к постановлению администрации</t>
  </si>
  <si>
    <t>от ________________  № _____________________</t>
  </si>
  <si>
    <t>2.17</t>
  </si>
  <si>
    <t>количество муниципальных учреждений отдыха и оздоровления детей, в которых проведен текущий ремонт и (или) материально-техническое оснащение учреждений, и (или) созданы условия для отдыха и оздоровления детей-инвалидов и детей с ограниченными возможностями здоровья</t>
  </si>
  <si>
    <t>2.3.11</t>
  </si>
  <si>
    <t>Капитальный ремонт и оснащение помещений муниципальных образовательных учреждений в целях приведения в соответствие с нормативными требованиями</t>
  </si>
  <si>
    <t>количество образовательных учреждений, в которых произведен капитальный ремонт АПС и СОУЭ</t>
  </si>
  <si>
    <t>2.3.12</t>
  </si>
  <si>
    <t>количество МОУ, в которых проведен капитальный ремонт веранд</t>
  </si>
  <si>
    <t>количество оснащаемых вводимых мест</t>
  </si>
  <si>
    <t>4.10</t>
  </si>
  <si>
    <t>количество созданных дополнительных дошкольных групп</t>
  </si>
  <si>
    <t>2.1.14</t>
  </si>
  <si>
    <t>4.11</t>
  </si>
  <si>
    <t>2.3.13</t>
  </si>
  <si>
    <t>количество МОУ, в которых проведены работы по капитальному ремонту и оснащению помещений в целях приведения в соответствие с нормативными требованиями</t>
  </si>
  <si>
    <t>2.1.15</t>
  </si>
  <si>
    <t xml:space="preserve">Проектирование и строительство по объекту "Детский сад, расположенный по адресу: Самарская область, г.Тольятти, Комсомольский район, мкр.Жигулевское море"  </t>
  </si>
  <si>
    <t>2.3.14</t>
  </si>
  <si>
    <t>2.18</t>
  </si>
  <si>
    <t>количество МОУ, в которых проведен ремонт и оснащение пищеблоков школьных столовых</t>
  </si>
  <si>
    <t>количество МОУ, в которых проведен капитальный ремонт инженерных сетей</t>
  </si>
  <si>
    <t>2.1.16</t>
  </si>
  <si>
    <t>Капитальный ремонт здания школы, расположенной по адресу: 445091, Самарская область, г. Тольятти, ул. Ингельберга, 52</t>
  </si>
  <si>
    <t>2.19</t>
  </si>
  <si>
    <t>количество МОУ, в которых проведено оснащение зданий (объектов (территорий)) муниципальных образовательных учреждений техническими средствами комплексной безопасности</t>
  </si>
  <si>
    <t>3.1.38</t>
  </si>
  <si>
    <t>Оснащение оборудованием пищеблоков образовательных учреждений</t>
  </si>
  <si>
    <t>Капитальный ремонт и благоустройство прилегающей территории находящихся в муниципальной собственности зданий учреждений образования (включая строительный контроль)</t>
  </si>
  <si>
    <t>2.20</t>
  </si>
  <si>
    <t>Приобретение, изготовление и монтаж украшений для оформления учреждений к праздничным мероприятиям</t>
  </si>
  <si>
    <t>количество образовательных учреждений, для которых приобретены, изготовлены и смонтированы украшения для оформления к праздничным мероприятиям</t>
  </si>
  <si>
    <t>4.12</t>
  </si>
  <si>
    <t>Осуществление ежемесячных денежных выплат в размере 6 150 (шести тысяч ста пятидесяти)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период с 01.10.2021 по 31.12.2021</t>
  </si>
  <si>
    <t>объем  ежемесячных денежных выплат в размере 6 150 (шести тысяч ста пятидесяти) рублей на ставку заработной платы  педагогическим работникам МОУ, реализующих образовательные программы дошкольного образования с 01.10.2021 по 31.12.2021</t>
  </si>
  <si>
    <t>3.1.39</t>
  </si>
  <si>
    <t>3.1.40</t>
  </si>
  <si>
    <t>3.1.41</t>
  </si>
  <si>
    <t>3.2.28</t>
  </si>
  <si>
    <t>Городской конкурс по становлению у дошкольников ценностей здорового образа жизни "Здоровячок"</t>
  </si>
  <si>
    <t>количество оснащенных медицинских кабинетов</t>
  </si>
  <si>
    <t xml:space="preserve">Возмещение затрат на бесплатное двухразовое питание (завтрак, обед) для обучающихся с  ограниченными  возможностями здоровья  в МОУ, осуществляющих реализацию  образовательной программы дошкольного образования </t>
  </si>
  <si>
    <t>численность детей с ограниченными возможностями здоровья, посещающие МОУ, реализующие  образовательные программы дошкольного образования, которым предоставляется бесплатное двухразовое питание</t>
  </si>
  <si>
    <t>3.3.23</t>
  </si>
  <si>
    <t>количество человеко-часов</t>
  </si>
  <si>
    <t>чел.ч</t>
  </si>
  <si>
    <t>1000
и более</t>
  </si>
  <si>
    <t>Выездная загородная экологическая школа</t>
  </si>
  <si>
    <t>10
и более</t>
  </si>
  <si>
    <t>Выплата региональному оператору
(фонд капитального ремонта)</t>
  </si>
  <si>
    <t>объем выплат региональному оператору</t>
  </si>
  <si>
    <t>2.3.15</t>
  </si>
  <si>
    <t>2.3.16</t>
  </si>
  <si>
    <t>4.13</t>
  </si>
  <si>
    <t>количество МОУ, в которых проведены капитальный ремонт и (или) оснащение основными средствами и материальными запасами зданий (помещений),  благоустроена территория</t>
  </si>
  <si>
    <t>количество МОУ, в которых проведен капитальный ремонт пищеблоков школьных столовых</t>
  </si>
  <si>
    <t>количество комплектов МАФ, которые приобретены для образовательных организаций, осуществляющих дошкольное образование</t>
  </si>
  <si>
    <t>количество МОУ, в которых проведены работы по капитальному ремонту и благоустройству территории (включая строительный контроль)</t>
  </si>
  <si>
    <t>доля педагогических работников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 получающих ежемесячную денежную выплату на ставку заработной платы из средств областного бюджета, в общей численности педагогических работников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</si>
  <si>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4.14</t>
  </si>
  <si>
    <t>объём начиная с марта 2022 года ежемесячных денежных выплат в размере 3200 (трех тысяч двухсот) рублей на ставку заработной платы педагогическим работникам, реализующих дополнительные общеобразовательные программы</t>
  </si>
  <si>
    <t>4.15</t>
  </si>
  <si>
    <t>доля зданий МОУ, оснащенных системой  охранной сигнализации, от общего количества зданий МОУ, в которых требуется оснащение</t>
  </si>
  <si>
    <t>Капитальный ремонт кровли ОУ (включая строительный контроль)</t>
  </si>
  <si>
    <t>Научно-практическая конференция «Старт в медицину»
(НП «Образование»)</t>
  </si>
  <si>
    <t>Городская интерактивная квест-игра «Погружение в профессию»
(НП «Образование»)</t>
  </si>
  <si>
    <t>Городская химическая квест-игра «Мир химии»
(НП «Образование»)</t>
  </si>
  <si>
    <t>Городские мероприятия, посвященные проведению Десятилетия детства (День защиты детей, День города, День знаний, проект "Выходные Тольятти")
(НП «Образование»)</t>
  </si>
  <si>
    <t>Цикл мероприятий по правовому и информационному просвещению семьи: родителей (законных представителей) и обучающихся:</t>
  </si>
  <si>
    <t>Психолого-педагогическая, методическая и консультативная помощь родителям (законным представителям) детей
(ФП «Поддержка семей, имеющих детей» НП «Образование»)</t>
  </si>
  <si>
    <t>Вовлечение учителей общеобразовательных организаций   в национальную систему профессионального роста педагогических работников
(ФП «Современная школа» НП «Образование»)</t>
  </si>
  <si>
    <t>Внедрение системы непрерывного повышения профессионального мастерства педагогических работников
 (ФП «Современная школа» НП «Образование»)</t>
  </si>
  <si>
    <t>Проектирование и строительство школы в 14а квартале Автозаводского района городского округа Тольятти</t>
  </si>
  <si>
    <t>объем ежемесячных денежных выплат педагогическим работникам МОУ, реализующих образовательные программы дошкольного образования</t>
  </si>
  <si>
    <t>Проектирование и строительство объекта "Детский сад на 350 мест в микрорайоне "Калина" г. Тольятти"
(ФП «Содействие занятости» НП «Демография»)</t>
  </si>
  <si>
    <t>Строительство объекта "Детский сад ЛДС-2 в составе 2 этапа строительства комплекса зданий и сооружений жилищного и социального назначения
(ФП «Содействие занятости» НП «Демография»)</t>
  </si>
  <si>
    <t>Проектирование и строительство объекта «Детский сад ЛДС-1 с инженерно-техническим обеспечением в составе 6 этапа строительства комплекса зданий и сооружений жилищного и социального назначения"
(ФП «Содействие занятости» НП «Демография»)</t>
  </si>
  <si>
    <t>3.16</t>
  </si>
  <si>
    <t>3.17</t>
  </si>
  <si>
    <t>3.18</t>
  </si>
  <si>
    <t>численность детей, посещающих МОУ, реализующие основные общеобразовательные программы дошкольного образования, которым созданы условия для осуществления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t>
  </si>
  <si>
    <t>численность детей, посещающих социально ориентированные некоммерческие организации, не являющиеся государственными (муниципальными) учреждениями, реализующие основные общеобразовательные программы дошкольного образования, которым созданы условия для осуществления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t>
  </si>
  <si>
    <t>доля педагогов общеобразовательных учреждений, принявших участие в мероприятии</t>
  </si>
  <si>
    <t>Капитальный ремонт спортивных залов, в том числе разработка проектно-сметной документации и государственная экспертиза сметной документации</t>
  </si>
  <si>
    <t>3.1.42</t>
  </si>
  <si>
    <t>3.2.29</t>
  </si>
  <si>
    <t>Городской смотр-конкурс "Лучший зимний дворик"</t>
  </si>
  <si>
    <t>объем  ежемесячных денежных выплат в размере 5000 (пяти тысяч) рублей  молодым, в возрасте не старше 35 лет, педагогическим работникам муниципальных дошкольных образовательных и общеобразовательных учреждений</t>
  </si>
  <si>
    <t>доля МДОУ, принявших участие в конкурсе, от общего количества МДОУ</t>
  </si>
  <si>
    <t>2.21</t>
  </si>
  <si>
    <t>Проведение мероприятий в целях софинансирования проектов-победителей в конкурсе грантов ПАО «Татнефть»</t>
  </si>
  <si>
    <t>количество МОУ, в которых проведены мероприятия в целях софинансирования проектов-победителей в конкурсе грантов ПАО «Татнефть»</t>
  </si>
  <si>
    <t>4.1.18</t>
  </si>
  <si>
    <t>Городской конкурс методических разработок "Мои уроки с "помогающими зонами"</t>
  </si>
  <si>
    <t>количество учителей, участников конкурса, использующих модель «блочной подачи учебного материала с «помогающими зонами»</t>
  </si>
  <si>
    <t>численность обучающихся, посещающих школы</t>
  </si>
  <si>
    <t>численность обучающихся, посещающих МОУДО</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</si>
  <si>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муниципальных общеобразовательных учреждений городского округа Тольятти (бесплатного двухразового питания (завтрак, обед) для обучающихся с ограниченными возможностями здоровья)
</t>
  </si>
  <si>
    <t>городского округа Тольятти</t>
  </si>
  <si>
    <t>количество МОУ, участвовавших в реализации общественных проектов</t>
  </si>
  <si>
    <t>Монтаж и (или) капитальный ремонт систем противопожарной защиты (АПС И СОУЭ) (включая строительный контроль)</t>
  </si>
  <si>
    <t>количество спортивных площадок</t>
  </si>
  <si>
    <t xml:space="preserve">Капитальный (или текущий) ремонт зданий МОУ и благоустройство прилегающей территории  (в т.ч. проектирование с получением госэкспертизы)     </t>
  </si>
  <si>
    <t>2.22</t>
  </si>
  <si>
    <t>Приобретение, установка и ремонт спортивных, игровых, досуговых площадок, бассейнов в муниципальных учреждениях отдыха и оздоровления детей</t>
  </si>
  <si>
    <t>количество площадок</t>
  </si>
  <si>
    <t>4.16</t>
  </si>
  <si>
    <t>количество МОУ, в которых проведены 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</si>
  <si>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Создание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или негосударственной экспертизы на проектно-сметную документацию)
(ГП «Доступная среда в Самарской области» на 2014 - 2025 годы)</t>
  </si>
  <si>
    <t>3.2.30</t>
  </si>
  <si>
    <t xml:space="preserve">Городское мероприятие «Посвящение в Юные пешеходы» с вручением световозвращающих элементов учащимся 1-х классов </t>
  </si>
  <si>
    <t>количество учащихся 1-х классов, которым вручены световозвращающие элементы</t>
  </si>
  <si>
    <t>2.1.17</t>
  </si>
  <si>
    <t>4.17</t>
  </si>
  <si>
    <t>Проектирование и строительство объекта "Образовательный центр на территории микрорайона Федоровка, расположенный по адресу: Самарская область, г.о. Тольятти, ул. Ингельберга, д. 52"</t>
  </si>
  <si>
    <t>количество зданий МОУ, оборудованных контрольно-пропускным пунктом при входе (въезде) на территорию МОУ</t>
  </si>
  <si>
    <t>объём произведенной в сентябре 2023 года единовременной денежной выплаты в размере 10 000 (десяти тысяч) рублей на ставку заработной платы педагогическим работникам муниципальных дошкольных образовательных организаций, а также мкниципальных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t>
  </si>
  <si>
    <t>объём произведенной в октябре 2022 года единовременной денежной выплаты в размере 10 000 (десяти тысяч) рублей на ставку заработной платы педагогическим работникам муниципальных дошкольных образовательных организаций, а также мкниципальных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t>
  </si>
  <si>
    <t>600
и более</t>
  </si>
  <si>
    <t>1600
и более</t>
  </si>
  <si>
    <t>150
и более</t>
  </si>
  <si>
    <t>330
и более</t>
  </si>
  <si>
    <t>280
и более</t>
  </si>
  <si>
    <t>Городской фестиваль литературного творчества «Веснушки»
(ГП «Развитие образования и повышение эффективности реализации молодежной политики в Самарской области»)</t>
  </si>
  <si>
    <t>Городской конкурс по конструированию "Детская мастерская ТехноРоботов"
(ГП «Развитие образования и повышение эффективности реализации молодежной политики в Самарской области»)</t>
  </si>
  <si>
    <t>3.1.43</t>
  </si>
  <si>
    <t>Реализация проекта «Школьное инициативное бюджетирование в муниципальных бюджетных общеобразовательных учреждениях городского округа Тольятти» 
(ГП «Развитие образования и повышение эффективности реализации молодежной политики в Самарской области»)</t>
  </si>
  <si>
    <r>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обеспечению двухразовым бесплатным горячим питанием обучающихся 5 – 11 классов муниципальных общеобразовательных учреждений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
</t>
    </r>
    <r>
      <rPr>
        <sz val="12"/>
        <rFont val="Times New Roman"/>
        <family val="1"/>
      </rPr>
      <t xml:space="preserve">
(ГП «Развитие образования и повышение эффективности реализации молодежной политики в Самарской области»)</t>
    </r>
  </si>
  <si>
    <t>Выполнение муниципального задания  муниципальными дошкольными образовательными учреждениями городского округа Тольятти (далее- МДОУ)
(ГП «Развитие образования и повышение эффективности реализации молодежной политики в Самарской области»)</t>
  </si>
  <si>
    <t>Выполнение муниципального задания  муниципальными общеобразовательными учреждениями городского округа Тольятти (далее- школы)
(ГП «Развитие образования и повышение эффективности реализации молодежной политики в Самарской области»)</t>
  </si>
  <si>
    <t>Строительство общеобразовательной школы на 1600 мест, расположенной по адресу: Самарская область, г. Тольятти, Автозаводский район, квартал 20
(ФП «Современная школа» НП «Образование», ГП «Строительство, реконструкция и капитальный ремонт образовательных организаций и их инфраструктуры на территории Самарской области»)</t>
  </si>
  <si>
    <t>Капитальный ремонт и (или) оснащение основными средствами и материальными запасами зданий (помещений), находящихся в муниципальной собственности, занимаемых муниципальными образовательными учреждениями, а также благоустройство прилегающей территории
(ГП «Строительство, реконструкция и капитальный ремонт образовательных организаций и их инфраструктуры на территории Самарской области»)</t>
  </si>
  <si>
    <t>Субсидии на проведение капитального ремонта пищеблоков образовательных учреждений
(ГП «Строительство, реконструкция и капитальный ремонт образовательных организаций и их инфраструктуры на территории Самарской области»)</t>
  </si>
  <si>
    <t>Оснащение МОУ основными средствами, материальными запасами, программным обеспечением (в т.ч. лицензиями)
(ФП «Цифровая образовательная среда» НП «Образование», ГП «Развитие образования и повышение эффективности реализации молодежной политики в Самарской области»)</t>
  </si>
  <si>
    <t>Обустройство и приспособление приоритетных объектов дошкольного образования, дополнительного образования детей с целью обеспечения их доступности для инвалидов
(ГП «Доступная среда в Самарской области»)</t>
  </si>
  <si>
    <t>Развитие инфраструктуры муниципальных учреждений отдыха и оздоровления детей
(ГП «Развитие социальной защиты населения в Самарской области»)</t>
  </si>
  <si>
    <t>Оснащение зданий (объектов (территорий)) муниципальных образовательных учреждений техническими средствами комплексной безопасности
(ГП «Строительство, реконструкция и капитальный ремонт образовательных организаций и их инфраструктуры на территории Самарской области»)</t>
  </si>
  <si>
    <t>Реализация общественных проектов в рамках государственной программы "Поддержка инициатив населения муниципальных образований в Самарской области"</t>
  </si>
  <si>
    <t>Проведение муниципального этапа и участие в организации и проведении регионального этапа Всероссийской предметной олимпиады школьников
(НП «Образование», ГП «Развитие образования и повышение эффективности реализации молодежной политики в Самарской области»)</t>
  </si>
  <si>
    <t>Научное общество учащихся городского округа  Тольятти
(ГП «Развитие образования и повышение эффективности реализации молодежной политики в Самарской области»)</t>
  </si>
  <si>
    <t>Городская научно-практическая конференция "Первые шаги в науку", участие в областном конкурсе "Взлет" исследовательских проектов
(ГП «Развитие образования и повышение эффективности реализации молодежной политики в Самарской области»)</t>
  </si>
  <si>
    <t>Профильная смена "Бизнес-погружение"
(ГП «Развитие образования и повышение эффективности реализации молодежной политики в Самарской области»)</t>
  </si>
  <si>
    <t>Муниципальный и региональный этапы Всероссийской открытой олимпиады школьников "Наше наследие", участие во всероссийском конкурсе
(ГП «Развитие образования и повышение эффективности реализации молодежной политики в Самарской области»)</t>
  </si>
  <si>
    <t>Учебно-тренировочные сборы для учащихся, ставших победителями и призерами окружного этапа всероссийской олимпиады школьников
(НП «Образование», ГП «Развитие образования и повышение эффективности реализации молодежной политики в Самарской области»)</t>
  </si>
  <si>
    <t>Конкурс исследовательских работ «Я-исследователь», участие в конкурсе проектно-исследовательских  работ обучающихся 2-4 классов  «Старт»
(ГП «Развитие образования и повышение эффективности реализации молодежной политики в Самарской области»)</t>
  </si>
  <si>
    <t>Муниципальный этап конкурса учащихся общеобразовательных организаций «Ученик года»
(ГП «Развитие образования и повышение эффективности реализации молодежной политики в Самарской области»)</t>
  </si>
  <si>
    <t>Городской фестиваль искусств "Творчество без границ"
(ГП «Развитие образования и повышение эффективности реализации молодежной политики в Самарской области»)</t>
  </si>
  <si>
    <t>Проект "Мир искусства детям"
(ГП «Развитие образования и повышение эффективности реализации молодежной политики в Самарской области»)</t>
  </si>
  <si>
    <t>Проект "Профессия-выбор-успех":
- он-лайн уроки "ПроеКТОриЯ";
- профтестирование и профпробы в рамках проекта "Билет в будущее"
(НП «Образование», ГП «Развитие образования и повышение эффективности реализации молодежной политики в Самарской области»)</t>
  </si>
  <si>
    <t>Городской проект «Ступени успеха: экономическое образование и воспитание»
(ГП «Развитие образования и повышение эффективности реализации молодежной политики в Самарской области»)</t>
  </si>
  <si>
    <t>Городской конкурс "Инфо-мир"
(НП «Образование», ГП «Развитие образования и повышение эффективности реализации молодежной политики в Самарской области»)</t>
  </si>
  <si>
    <t>Городская Спартакиада технического творчества
(НП «Образование», ГП «Развитие образования и повышение эффективности реализации молодежной политики в Самарской области»)</t>
  </si>
  <si>
    <t>Открытый городской фестиваль детского и юношеского творчества среди лиц с ограниченными возможностями здоровья "Красно-белый Кот"
(НП «Образование», ГП «Развитие образования и повышение эффективности реализации молодежной политики в Самарской области»)</t>
  </si>
  <si>
    <t>Городская школьная студия-лаборатория кино и телевидения
(ГП «Развитие образования и повышение эффективности реализации молодежной политики в Самарской области»)</t>
  </si>
  <si>
    <t>Марафон "Академия технического творчества"
(НП «Образование», ГП «Развитие образования и повышение эффективности реализации молодежной политики в Самарской области»)</t>
  </si>
  <si>
    <t>Профильная смена технического творчества "Технополигон"
(НП «Образование», ГП «Развитие образования и повышение эффективности реализации молодежной политики в Самарской области»)</t>
  </si>
  <si>
    <t>Городской фестиваль "Семейные традици"
(ГП «Развитие образования и повышение эффективности реализации молодежной политики в Самарской области»)</t>
  </si>
  <si>
    <t>Окружной этап  регионального конкурса детского творчества "Талантики"
(ГП «Развитие образования и повышение эффективности реализации молодежной политики в Самарской области»)</t>
  </si>
  <si>
    <t>Городской  фестиваль детского творчества  «Талантливые дошколята»
(ГП «Развитие образования и повышение эффективности реализации молодежной политики в Самарской области»)</t>
  </si>
  <si>
    <t>Областной музыкальный конкурс "Папа, мама, я - поющая семья"
 (ГП «Развитие образования и повышение эффективности реализации молодежной политики в Самарской области»)</t>
  </si>
  <si>
    <t>Городской конкурс чтецов "Лучики поэзии"
(ГП «Развитие образования и повышение эффективности реализации молодежной политики в Самарской области»)</t>
  </si>
  <si>
    <t>Городская акция "Неделя семейного чтения"
(ГП «Развитие образования и повышение эффективности реализации молодежной политики в Самарской области»)</t>
  </si>
  <si>
    <t>Городской фестиваль "Профи-дебют"
(ГП «Развитие образования и повышение эффективности реализации молодежной политики в Самарской области»)</t>
  </si>
  <si>
    <t>Городской конкурс по творческому моделированию "Конструкторские идеи"
(ГП «Развитие образования и повышение эффективности реализации молодежной политики в Самарской области»)</t>
  </si>
  <si>
    <t>Городской экологический фестиваль  «Мини - мистер и мисс Экология»
(ГП «Развитие образования и повышение эффективности реализации молодежной политики в Самарской области»)</t>
  </si>
  <si>
    <t>Городской смотр-конкурс «Дошколята –защитники природы»
(ГП «Развитие образования и повышение эффективности реализации молодежной политики в Самарской области»)</t>
  </si>
  <si>
    <t>Городской фестиваль "TLT. ТехноФЕСТ"
(НП «Образование», ГП «Развитие образования и повышение эффективности реализации молодежной политики в Самарской области»)</t>
  </si>
  <si>
    <t>Городской конкурс по ранней профориентации детей дошкольного возраста "Радуга профессий"
 (ГП «Развитие образования и повышение эффективности реализации молодежной политики в Самарской области»)</t>
  </si>
  <si>
    <t>Городской фестиваль технического творчества дошкольных образовательных учреждений "Вместе в будущее"
(ГП «Развитие образования и повышение эффективности реализации молодежной политики в Самарской области»)</t>
  </si>
  <si>
    <t>Профильная смена для обучающихся профильных педагогических классов
(НП «Образование», ГП «Развитие образования и повышение эффективности реализации молодежной политики в Самарской области»)</t>
  </si>
  <si>
    <t>Окружной этап регионального Чемпионата  «Будущие профессионалы 5+» 
(ГП «Развитие образования и повышение эффективности реализации молодежной политики в Самарской области»)</t>
  </si>
  <si>
    <t>Городской конкурс "Мы выбираем здоровье"
(ГП «Развитие образования и повышение эффективности реализации молодежной политики в Самарской области»)</t>
  </si>
  <si>
    <t>Акция "За жизнь без барьеров"
(НП «Образование», ГП «Развитие образования и повышение эффективности реализации молодежной политики в Самарской области»)</t>
  </si>
  <si>
    <t>Городская легкоатлетическая эстафета, посвященная Дню Победы
(ГП «Развитие образования и повышение эффективности реализации молодежной политики в Самарской области»)</t>
  </si>
  <si>
    <t>Городской конкурс агитбригад ЮИД, участие в областном конкурсе 
(ГП «Развитие образования и повышение эффективности реализации молодежной политики в Самарской области»)</t>
  </si>
  <si>
    <t>Акция "Учись быть пешеходом"
(ГП «Развитие образования и повышение эффективности реализации молодежной политики в Самарской области»)</t>
  </si>
  <si>
    <t>Профильная смена "Юные инспекторы движения"
(ГП «Развитие образования и повышение эффективности реализации молодежной политики в Самарской области»)</t>
  </si>
  <si>
    <t>Гороской конкурс "Папа, мама, я , знающая ПДД семья"
(ГП «Развитие образования и повышение эффективности реализации молодежной политики в Самарской области»)</t>
  </si>
  <si>
    <t>Проведение городского этапа  и участие в организации и проведении областного этапа   конкурс-фестиваль "Безопасное колесо"
 (ГП «Развитие образования и повышение эффективности реализации молодежной политики в Самарской области»)</t>
  </si>
  <si>
    <t>Городское профилактическое мероприятие "Академия ПДД"
(ГП «Развитие образования и повышение эффективности реализации молодежной политики в Самарской области»)</t>
  </si>
  <si>
    <t>Муниципальный этап Всероссийских спортивных соревнований школьников "Президентские состязания" и "Президентские игры"
 (ГП «Развитие образования и повышение эффективности реализации молодежной политики в Самарской области»)</t>
  </si>
  <si>
    <t>Муниципальный этап соревнований по мини-футболу в рамках проекта "Мини-футбол в школу"
 (ГП «Развитие образования и повышение эффективности реализации молодежной политики в Самарской области»)</t>
  </si>
  <si>
    <t>Муниципальный этап соревнований школьных спортивных клубов
 (ГП «Развитие образования и повышение эффективности реализации молодежной политики в Самарской области»)</t>
  </si>
  <si>
    <t>Обеспечение участия в региональных этапах конкурсов и соревнований спортивной направленности
 (ГП «Развитие образования и повышение эффективности реализации молодежной политики в Самарской области»)</t>
  </si>
  <si>
    <t>Городской конкурс семейных историй «Безопасный мир»
 (ГП «Развитие образования и повышение эффективности реализации молодежной политики в Самарской области»)</t>
  </si>
  <si>
    <t>Городской конкурс по профилактике  детского дорожно-транспортного травматизма  «Безопасный перекресток»
 (ГП «Развитие образования и повышение эффективности реализации молодежной политики в Самарской области»)</t>
  </si>
  <si>
    <t>Городской смотр-конкурс  по профилактике детского дорожно-транспортного травматизма "Зеленый огонек"
 (ГП «Развитие образования и повышение эффективности реализации молодежной политики в Самарской области»)</t>
  </si>
  <si>
    <t>Городской шахматный  турнир  "Волшебная пешка"
 (ГП «Развитие образования и повышение эффективности реализации молодежной политики в Самарской области»)</t>
  </si>
  <si>
    <t>Городские соревнования среди команд дошкольных образовательных организаций "Веселые старты"
 (ГП «Развитие образования и повышение эффективности реализации молодежной политики в Самарской области»)</t>
  </si>
  <si>
    <t>Городские соревнования по спортивному ориентированию «Солнечный ориентир»
 (ГП «Развитие образования и повышение эффективности реализации молодежной политики в Самарской области»)</t>
  </si>
  <si>
    <t>Открытый городской фестиваль спортивных танцев  с элементами  черлидинга «Танцевальный салют»
 (ГП «Развитие образования и повышение эффективности реализации молодежной политики в Самарской области»)</t>
  </si>
  <si>
    <t>Спортивные соревнования "Семейная спартакиада" среди муниципальных образовательных учреждений
 (ГП «Развитие образования и повышение эффективности реализации молодежной политики в Самарской области»)</t>
  </si>
  <si>
    <t>Соревнования среди дошкольных образовательных организаций "Малые спортивные игры"
 (ГП «Развитие образования и повышение эффективности реализации молодежной политики в Самарской области»)</t>
  </si>
  <si>
    <t>Городской фестиваль-конкурс дошкольных образовательных учреждений «Здоровое питание – здоровые дети»
 (ГП «Развитие образования и повышение эффективности реализации молодежной политики в Самарской области»)</t>
  </si>
  <si>
    <t>Городские соревнования среди команд дошкольных образовательных организаций «Лыжные старты»
 (ГП «Развитие образования и повышение эффективности реализации молодежной политики в Самарской области»)</t>
  </si>
  <si>
    <t>Городские соревнования по футболу среди дошкольных образовательных организаций
 (ГП «Развитие образования и повышение эффективности реализации молодежной политики в Самарской области»)</t>
  </si>
  <si>
    <t>Спартакиада детей с ограниченными возможностями здоровья
 (НП «Образование», ГП «Развитие образования и повышение эффективности реализации молодежной политики в Самарской области»)</t>
  </si>
  <si>
    <t>Городское мероприятие "Туристский поход с проверкой туристских навыков" в рамках Всероссийского физкультурно-спортивного комплекса "Готов к труду и обороне"
(НП «Образование», ГП «Развитие образования и повышение эффективности реализации молодежной политики в Самарской области»)</t>
  </si>
  <si>
    <t>Городские соревнования патриотических объединений "Школа безопасности"; "Юный спасатель"
(НП «Образование», ГП «Развитие образования и повышение эффективности реализации молодежной политики в Самарской области»)</t>
  </si>
  <si>
    <t>Профильная смена "Защитники Отечества"
(НП «Образование», ГП «Развитие образования и повышение эффективности реализации молодежной политики в Самарской области»)</t>
  </si>
  <si>
    <t>Учебные сборы учащихся 10-х классов (юношей) в рамках деятельности учебно-методического центра "Авангард-Тольятти"
(НП «Образование», ГП «Развитие образования и повышение эффективности реализации молодежной политики в Самарской области»)</t>
  </si>
  <si>
    <t>Поисково-исследовательская экспедиция "Наш Тольятти - моя малая Родина" 
(НП «Образование», ГП «Развитие образования и повышение эффективности реализации молодежной политики в Самарской области»)</t>
  </si>
  <si>
    <t>Месячник военно-патриотической работы
(НП «Образование», ГП «Развитие образования и повышение эффективности реализации молодежной политики в Самарской области»)</t>
  </si>
  <si>
    <t>Городские соревнования по пулевой и кроссовой стрельбе
(НП «Образование», ГП «Развитие образования и повышение эффективности реализации молодежной политики в Самарской области»)</t>
  </si>
  <si>
    <t>Городской конкурс "Лучшее детское объединение"
(НП «Образование», ГП «Развитие образования и повышение эффективности реализации молодежной политики в Самарской области»)</t>
  </si>
  <si>
    <t>Профильная смена органов ученического самоуправления
(НП «Образование», ГП «Развитие образования и повышение эффективности реализации молодежной политики в Самарской области»)</t>
  </si>
  <si>
    <t>Конкурс социальных проектов "Гражданин"
(ГП «Развитие образования и повышение эффективности реализации молодежной политики в Самарской области»)</t>
  </si>
  <si>
    <t>Городской фестиваль дружбы народов Поволжья
(НП «Образование», ГП «Развитие образования и повышение эффективности реализации молодежной политики в Самарской области»)</t>
  </si>
  <si>
    <t>Городской конкурс волонтерских объединений "Спешите делать добро"
(ГП «Развитие образования и повышение эффективности реализации молодежной политики в Самарской области»)</t>
  </si>
  <si>
    <t>Военно-спортивная игра "Зарница"
(НП «Образование», ГП «Развитие образования и повышение эффективности реализации молодежной политики в Самарской области»)</t>
  </si>
  <si>
    <t>Профильная смена активистов школьных музеев
(ГП «Развитие образования и повышение эффективности реализации молодежной политики в Самарской области»)</t>
  </si>
  <si>
    <t>Городские этапы региональных конкурсов (патриотической направленности)
(НП «Образование», ГП «Развитие образования и повышение эффективности реализации молодежной политики в Самарской области»)</t>
  </si>
  <si>
    <t>Военно-спортивная игра "Зарница Поволжья"
(НП «Образование», ГП «Развитие образования и повышение эффективности реализации молодежной политики в Самарской области»)</t>
  </si>
  <si>
    <t>Городское мероприятие "Кадетский бал"
НП «Образование», ГП «Развитие образования и повышение эффективности реализации молодежной политики в Самарской области»)</t>
  </si>
  <si>
    <t>Участие активистов местного отделения Российского движения школьников в областных слетах, сборах, форумах
(НП «Образование», ГП «Развитие образования и повышение эффективности реализации молодежной политики в Самарской области»)</t>
  </si>
  <si>
    <t>Городской конкурс школьных музеев
(ГП «Развитие образования и повышение эффективности реализации молодежной политики в Самарской области»)</t>
  </si>
  <si>
    <t>Научно-практическая конференция «Служение Отечеству»
(НП «Образование», ГП «Развитие образования и повышение эффективности реализации молодежной политики в Самарской области»)</t>
  </si>
  <si>
    <t>Городской фестиваль. "Хоровод дружбы"
(ГП «Развитие образования и повышение эффективности реализации молодежной политики в Самарской области»)</t>
  </si>
  <si>
    <t>Городской конкурс "Музей для детей"
(ГП «Развитие образования и повышение эффективности реализации молодежной политики в Самарской области»)</t>
  </si>
  <si>
    <t>Городской конкурс "Легенды Жигулей"
(ГП «Развитие образования и повышение эффективности реализации молодежной политики в Самарской области»)</t>
  </si>
  <si>
    <t>Предоставление широкополосного доступа  к сети Интернет с использованием средств контентной фильтрации информации муниципальным образовательным учреждениям,  в том числе детям-инвалидам, находящимся на индивидуальном обучении и получающим общее образование в дистанционной форме
(ГП «Развитие образования и повышение эффективности реализации молодежной политики в Самарской области»)</t>
  </si>
  <si>
    <t>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 организованных на базе данных учреждений
(ГП «Развитие социальной защиты населения в Самарской области»)</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</si>
  <si>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на организацию бесплатного горячего питания обучающихся, получающих начальное общее образование в муниципальных образовательных организациях городского округа Тольятти
(ГП «Развитие образования и повышение эффективности реализации молодежной политики в Самарской области»)</t>
  </si>
  <si>
    <t>Предоставление субсидий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в муниципальных образовательных организациях, реализующих основные общеобразовательные программы дошкольного образованияи
(ГП «Развитие образования и повышение эффективности реализации молодежной политики в Самарской области»)</t>
  </si>
  <si>
    <t>Предоставление субсидий социально ориентированным некоммерческим организациям, не являющимся государственными (муниципальными) учреждениями, реализующим основные общеобразовательные программы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(ГП «Развитие образования и повышение эффективности реализации молодежной политики в Самарской области»)</t>
  </si>
  <si>
    <t>Выплата ежемесячного вознаграждения за выполнение функций классного руководителя педагогическим работникам муниципальных бюджетных учреждений, реализующих общеобразовательные программы начального общего, основного общего и среднего  общего образования
(ГП «Развитие образования и повышение эффективности реализации молодежной политики в Самарской области»)</t>
  </si>
  <si>
    <t>Осуществление ежемесячной денежной выплаты в размере 5000 (пяти тысяч) рублей  молодым, в возрасте не старше 35 лет, педагогическим работникам муниципальных дошкольных образовательных и общеобразовательных учреждений
(ГП «Развитие образования и повышение эффективности реализации молодежной политики в Самарской области»)</t>
  </si>
  <si>
    <t>Осуществление ежемесячной денежной выплаты в размере 1500 (одной тысячи пятисот)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t>
  </si>
  <si>
    <t>Выплата педагогическим работникам муниципальных общеобразовательных организаций,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государственной итоговой аттестации
(ГП «Развитие образования и повышение эффективности реализации молодежной политики в Самарской области»)</t>
  </si>
  <si>
    <t>Осуществление ежемесячного денежного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формируемых за счёт поступающих в областной бюджет средств федерального бюджета
(ГП «Развитие образования и повышение эффективности реализации молодежной политики в Самарской области»)</t>
  </si>
  <si>
    <t>Осуществление ежемесячных денежных выплат в размере 5000 (пять тысяч) рублей на ставку заработной платы педагогическим работникам муниципальных образовательных учреждений, реализующих общеобразовательные программы дошкольного образования в муниципальных общеобразовательных и дошкольных образовательных учреждениях
(ГП «Развитие образования и повышение эффективности реализации молодежной политики в Самарской области»)</t>
  </si>
  <si>
    <t>Предоставление субсидий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
(ГП «Развитие образования и повышение эффективности реализации молодежной политики в Самарской области»)</t>
  </si>
  <si>
    <t>Осуществление начиная с марта 2022 года ежемесячных денежных выплат в размере 3 200 (трех тысяч двухсот)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t>
  </si>
  <si>
    <t>Осуществление в октябре 2022 года единовременной денежной выплаты в размере 10000 (десяти тысяч) рублей на ставку заработной платы педагогическим работникам муниципальных дошкольных образовательных организаций, а также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(ГП «Развитие образования и повышение эффективности реализации молодежной политики в Самарской области»)</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</si>
  <si>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(ФП "Патриотическое воспитание граждан Российской Федерации" НП «Образование», ГП «Развитие образования и повышение эффективности реализации молодежной политики в Самарской области»)</t>
  </si>
  <si>
    <t>Осуществление в сентябре 2023 года единовременной денежной выплаты в размере 10000 (десяти тысяч) рублей на ставку заработной платы педагогическим работникам муниципальных дошкольных образовательных организаций, а также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(ГП «Развитие образования и повышение эффективности реализации молодежной политики в Самарской области»)</t>
  </si>
  <si>
    <t>500
и более</t>
  </si>
  <si>
    <t>400
и более</t>
  </si>
  <si>
    <t>количество обучающихся 5-11 классов МОУ, один из родителей (законных представителей) которых относится к категории лиц, принимающих участие в специальной военной операции, получающих двухразовое бесплатное горячее питание</t>
  </si>
  <si>
    <t>Устройство и ремонт спортивных площадок на территории МОУ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</si>
</sst>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0"/>
    <numFmt numFmtId="184" formatCode="0.0"/>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0.000;&quot;–&quot;"/>
    <numFmt numFmtId="191" formatCode="#,##0.00;#,##0.00;&quot;–&quot;"/>
    <numFmt numFmtId="192" formatCode="#,##0.0;#,##0.0;&quot;–&quot;"/>
    <numFmt numFmtId="193" formatCode="#,##0;#,##0;&quot;–&quot;"/>
  </numFmts>
  <fonts count="57">
    <font>
      <sz val="10"/>
      <name val="Arial"/>
      <family val="2"/>
    </font>
    <font>
      <sz val="11"/>
      <color indexed="8"/>
      <name val="Calibri"/>
      <family val="2"/>
    </font>
    <font>
      <sz val="12"/>
      <name val="Times New Roman"/>
      <family val="1"/>
    </font>
    <font>
      <sz val="10"/>
      <name val="Arial Cyr"/>
      <family val="2"/>
    </font>
    <font>
      <sz val="12"/>
      <color indexed="8"/>
      <name val="Times New Roman"/>
      <family val="1"/>
    </font>
    <font>
      <b/>
      <sz val="12"/>
      <name val="Times New Roman"/>
      <family val="1"/>
    </font>
    <font>
      <sz val="8"/>
      <name val="Arial"/>
      <family val="2"/>
    </font>
    <font>
      <i/>
      <sz val="12"/>
      <name val="Times New Roman"/>
      <family val="1"/>
    </font>
    <font>
      <sz val="12"/>
      <name val="Arial"/>
      <family val="2"/>
    </font>
    <font>
      <b/>
      <sz val="12"/>
      <name val="Bookman Old Style"/>
      <family val="1"/>
    </font>
    <font>
      <sz val="12"/>
      <name val="Bookman Old Style"/>
      <family val="1"/>
    </font>
    <font>
      <b/>
      <sz val="14"/>
      <name val="Times New Roman"/>
      <family val="1"/>
    </font>
    <font>
      <sz val="11"/>
      <name val="Times New Roman"/>
      <family val="1"/>
    </font>
    <font>
      <sz val="12"/>
      <name val="Tahoma"/>
      <family val="2"/>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5"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32" borderId="0" applyNumberFormat="0" applyBorder="0" applyAlignment="0" applyProtection="0"/>
  </cellStyleXfs>
  <cellXfs count="139">
    <xf numFmtId="0" fontId="0" fillId="0" borderId="0" xfId="0" applyAlignment="1">
      <alignment/>
    </xf>
    <xf numFmtId="0" fontId="2" fillId="0" borderId="10" xfId="0"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2" fillId="0" borderId="10" xfId="54"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0" xfId="0" applyFont="1" applyFill="1" applyAlignment="1">
      <alignment horizontal="center" vertical="top"/>
    </xf>
    <xf numFmtId="0" fontId="2" fillId="0" borderId="0" xfId="0" applyFont="1" applyFill="1" applyBorder="1" applyAlignment="1">
      <alignment horizontal="center" vertical="top"/>
    </xf>
    <xf numFmtId="0" fontId="2" fillId="0" borderId="0" xfId="0" applyFont="1" applyFill="1" applyAlignment="1">
      <alignment horizontal="left" vertical="top"/>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7" fillId="0" borderId="0" xfId="0" applyFont="1" applyFill="1" applyAlignment="1">
      <alignment horizontal="center"/>
    </xf>
    <xf numFmtId="0" fontId="2" fillId="0" borderId="10" xfId="0" applyFont="1" applyFill="1" applyBorder="1" applyAlignment="1">
      <alignment vertical="top" wrapText="1"/>
    </xf>
    <xf numFmtId="0" fontId="4" fillId="0" borderId="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top" wrapText="1"/>
    </xf>
    <xf numFmtId="49" fontId="2" fillId="0" borderId="10" xfId="57" applyNumberFormat="1" applyFont="1" applyFill="1" applyBorder="1" applyAlignment="1">
      <alignment horizontal="center" vertical="center"/>
      <protection/>
    </xf>
    <xf numFmtId="185" fontId="2" fillId="0" borderId="10" xfId="0" applyNumberFormat="1" applyFont="1" applyFill="1" applyBorder="1" applyAlignment="1">
      <alignment vertical="top" wrapText="1"/>
    </xf>
    <xf numFmtId="0" fontId="2" fillId="0" borderId="0" xfId="0" applyFont="1" applyFill="1" applyAlignment="1">
      <alignment/>
    </xf>
    <xf numFmtId="0" fontId="2" fillId="0" borderId="0" xfId="0" applyFont="1" applyFill="1" applyAlignment="1">
      <alignment vertical="center"/>
    </xf>
    <xf numFmtId="0" fontId="8" fillId="0" borderId="0" xfId="0" applyFont="1" applyFill="1" applyAlignment="1">
      <alignment/>
    </xf>
    <xf numFmtId="0" fontId="8" fillId="0" borderId="0" xfId="0" applyFont="1" applyFill="1" applyAlignment="1">
      <alignment vertical="center"/>
    </xf>
    <xf numFmtId="0" fontId="5" fillId="0" borderId="10" xfId="0" applyFont="1" applyFill="1" applyBorder="1" applyAlignment="1">
      <alignment horizontal="center" vertical="center"/>
    </xf>
    <xf numFmtId="3" fontId="2" fillId="0" borderId="10" xfId="59" applyNumberFormat="1" applyFont="1" applyFill="1" applyBorder="1" applyAlignment="1">
      <alignment horizontal="center" vertical="center"/>
      <protection/>
    </xf>
    <xf numFmtId="0" fontId="8" fillId="0" borderId="0" xfId="0" applyFont="1" applyFill="1" applyBorder="1" applyAlignment="1">
      <alignment vertical="center"/>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184" fontId="2" fillId="0" borderId="1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10" xfId="0" applyFont="1" applyFill="1" applyBorder="1" applyAlignment="1">
      <alignment vertical="top" wrapText="1"/>
    </xf>
    <xf numFmtId="0" fontId="2" fillId="0" borderId="10" xfId="53" applyFont="1" applyFill="1" applyBorder="1" applyAlignment="1">
      <alignment horizontal="center" vertical="top" wrapText="1"/>
      <protection/>
    </xf>
    <xf numFmtId="0" fontId="2" fillId="0" borderId="0" xfId="0" applyFont="1" applyFill="1" applyAlignment="1">
      <alignment horizontal="center" vertical="center" wrapText="1"/>
    </xf>
    <xf numFmtId="183" fontId="2" fillId="0" borderId="0" xfId="0" applyNumberFormat="1" applyFont="1" applyFill="1" applyBorder="1" applyAlignment="1">
      <alignment vertical="center" wrapText="1"/>
    </xf>
    <xf numFmtId="0" fontId="11" fillId="0" borderId="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1" xfId="0" applyFont="1" applyFill="1" applyBorder="1" applyAlignment="1">
      <alignment vertical="top" wrapText="1"/>
    </xf>
    <xf numFmtId="0" fontId="12"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185" fontId="2" fillId="0" borderId="10" xfId="0" applyNumberFormat="1" applyFont="1" applyFill="1" applyBorder="1" applyAlignment="1">
      <alignment horizontal="left" vertical="top" wrapText="1"/>
    </xf>
    <xf numFmtId="0" fontId="2" fillId="0" borderId="11" xfId="0" applyNumberFormat="1" applyFont="1" applyFill="1" applyBorder="1" applyAlignment="1">
      <alignment vertical="top" wrapText="1"/>
    </xf>
    <xf numFmtId="49" fontId="2" fillId="0" borderId="12" xfId="57" applyNumberFormat="1" applyFont="1" applyFill="1" applyBorder="1" applyAlignment="1">
      <alignment horizontal="center" vertical="top"/>
      <protection/>
    </xf>
    <xf numFmtId="49" fontId="2" fillId="0" borderId="10" xfId="57" applyNumberFormat="1" applyFont="1" applyFill="1" applyBorder="1" applyAlignment="1">
      <alignment horizontal="center" vertical="center" wrapText="1"/>
      <protection/>
    </xf>
    <xf numFmtId="0" fontId="2" fillId="0" borderId="10" xfId="57" applyFont="1" applyFill="1" applyBorder="1" applyAlignment="1">
      <alignment horizontal="center" vertical="center" wrapText="1"/>
      <protection/>
    </xf>
    <xf numFmtId="0" fontId="4" fillId="0" borderId="10" xfId="0" applyFont="1" applyFill="1" applyBorder="1" applyAlignment="1">
      <alignment horizontal="left" vertical="center" wrapText="1"/>
    </xf>
    <xf numFmtId="190" fontId="2" fillId="0" borderId="10" xfId="57" applyNumberFormat="1" applyFont="1" applyFill="1" applyBorder="1" applyAlignment="1">
      <alignment horizontal="center" vertical="center" wrapText="1"/>
      <protection/>
    </xf>
    <xf numFmtId="49" fontId="5" fillId="0" borderId="10" xfId="57" applyNumberFormat="1" applyFont="1" applyFill="1" applyBorder="1" applyAlignment="1">
      <alignment horizontal="center" vertical="center"/>
      <protection/>
    </xf>
    <xf numFmtId="0" fontId="2" fillId="0" borderId="10" xfId="57" applyFont="1" applyFill="1" applyBorder="1" applyAlignment="1">
      <alignment vertical="center" wrapText="1"/>
      <protection/>
    </xf>
    <xf numFmtId="0" fontId="2" fillId="0" borderId="10" xfId="59" applyFont="1" applyFill="1" applyBorder="1" applyAlignment="1">
      <alignment horizontal="center" vertical="center" wrapText="1"/>
      <protection/>
    </xf>
    <xf numFmtId="0" fontId="2" fillId="0" borderId="10" xfId="57" applyFont="1" applyFill="1" applyBorder="1" applyAlignment="1">
      <alignment horizontal="left" vertical="top" wrapText="1"/>
      <protection/>
    </xf>
    <xf numFmtId="49" fontId="4" fillId="0" borderId="10" xfId="59" applyNumberFormat="1" applyFont="1" applyFill="1" applyBorder="1" applyAlignment="1">
      <alignment horizontal="center" vertical="center" wrapText="1"/>
      <protection/>
    </xf>
    <xf numFmtId="0" fontId="2" fillId="0" borderId="10" xfId="57" applyFont="1" applyFill="1" applyBorder="1" applyAlignment="1">
      <alignment horizontal="left" vertical="center" wrapText="1"/>
      <protection/>
    </xf>
    <xf numFmtId="0" fontId="2" fillId="0" borderId="10" xfId="59" applyNumberFormat="1" applyFont="1" applyFill="1" applyBorder="1" applyAlignment="1">
      <alignment horizontal="center" vertical="center"/>
      <protection/>
    </xf>
    <xf numFmtId="0" fontId="2" fillId="0" borderId="10" xfId="0" applyNumberFormat="1" applyFont="1" applyFill="1" applyBorder="1" applyAlignment="1">
      <alignment horizontal="center" vertical="center"/>
    </xf>
    <xf numFmtId="3" fontId="4" fillId="0" borderId="10" xfId="59" applyNumberFormat="1" applyFont="1" applyFill="1" applyBorder="1" applyAlignment="1">
      <alignment horizontal="center" vertical="center" wrapText="1"/>
      <protection/>
    </xf>
    <xf numFmtId="3" fontId="2" fillId="0" borderId="10" xfId="59" applyNumberFormat="1"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183" fontId="2" fillId="0" borderId="10" xfId="57" applyNumberFormat="1" applyFont="1" applyFill="1" applyBorder="1" applyAlignment="1">
      <alignment horizontal="left" vertical="center" wrapText="1"/>
      <protection/>
    </xf>
    <xf numFmtId="0" fontId="5" fillId="0" borderId="0" xfId="0" applyFont="1" applyFill="1" applyAlignment="1">
      <alignment horizontal="center" vertical="center"/>
    </xf>
    <xf numFmtId="0" fontId="2" fillId="0" borderId="12" xfId="57" applyFont="1" applyFill="1" applyBorder="1" applyAlignment="1">
      <alignment horizontal="left" vertical="top" wrapText="1"/>
      <protection/>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left" vertical="top"/>
    </xf>
    <xf numFmtId="0" fontId="12" fillId="0" borderId="10" xfId="0" applyFont="1" applyFill="1" applyBorder="1" applyAlignment="1">
      <alignment horizontal="center" vertical="center" wrapText="1"/>
    </xf>
    <xf numFmtId="0" fontId="2" fillId="0" borderId="13" xfId="54"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3" fontId="2" fillId="0" borderId="13" xfId="0" applyNumberFormat="1" applyFont="1" applyFill="1" applyBorder="1" applyAlignment="1">
      <alignment horizontal="center" vertical="center"/>
    </xf>
    <xf numFmtId="183" fontId="2" fillId="0" borderId="10" xfId="57" applyNumberFormat="1" applyFont="1" applyFill="1" applyBorder="1" applyAlignment="1">
      <alignment horizontal="left" vertical="top" wrapText="1"/>
      <protection/>
    </xf>
    <xf numFmtId="0" fontId="2" fillId="0" borderId="10" xfId="59" applyNumberFormat="1" applyFont="1" applyFill="1" applyBorder="1" applyAlignment="1">
      <alignment horizontal="center" vertical="center" wrapText="1"/>
      <protection/>
    </xf>
    <xf numFmtId="49" fontId="2" fillId="0" borderId="10" xfId="57" applyNumberFormat="1" applyFont="1" applyFill="1" applyBorder="1" applyAlignment="1">
      <alignment horizontal="center" vertical="top"/>
      <protection/>
    </xf>
    <xf numFmtId="49" fontId="2" fillId="0" borderId="10" xfId="57" applyNumberFormat="1" applyFont="1" applyFill="1" applyBorder="1" applyAlignment="1">
      <alignment horizontal="center" vertical="top" wrapText="1"/>
      <protection/>
    </xf>
    <xf numFmtId="49" fontId="2" fillId="0" borderId="10" xfId="0" applyNumberFormat="1" applyFont="1" applyFill="1" applyBorder="1" applyAlignment="1">
      <alignment horizontal="left" vertical="top"/>
    </xf>
    <xf numFmtId="3" fontId="2" fillId="0" borderId="10" xfId="57" applyNumberFormat="1" applyFont="1" applyFill="1" applyBorder="1" applyAlignment="1">
      <alignment horizontal="center" vertical="center" wrapText="1"/>
      <protection/>
    </xf>
    <xf numFmtId="0" fontId="2" fillId="0" borderId="10" xfId="56" applyFont="1" applyFill="1" applyBorder="1" applyAlignment="1">
      <alignment horizontal="center" vertical="center" wrapText="1"/>
      <protection/>
    </xf>
    <xf numFmtId="0" fontId="4" fillId="0" borderId="12" xfId="0" applyFont="1" applyFill="1" applyBorder="1" applyAlignment="1">
      <alignment horizontal="left" vertical="top" wrapText="1"/>
    </xf>
    <xf numFmtId="49" fontId="2" fillId="0" borderId="12" xfId="57" applyNumberFormat="1" applyFont="1" applyFill="1" applyBorder="1" applyAlignment="1">
      <alignment horizontal="center" vertical="center"/>
      <protection/>
    </xf>
    <xf numFmtId="0" fontId="4" fillId="0" borderId="10" xfId="0" applyFont="1" applyFill="1" applyBorder="1" applyAlignment="1">
      <alignment horizontal="left" vertical="top" wrapText="1"/>
    </xf>
    <xf numFmtId="183"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top"/>
    </xf>
    <xf numFmtId="3" fontId="2" fillId="0" borderId="10" xfId="59" applyNumberFormat="1" applyFont="1" applyFill="1" applyBorder="1" applyAlignment="1">
      <alignment horizontal="center" vertical="top"/>
      <protection/>
    </xf>
    <xf numFmtId="183" fontId="2" fillId="0" borderId="10" xfId="0" applyNumberFormat="1" applyFont="1" applyFill="1" applyBorder="1" applyAlignment="1">
      <alignment horizontal="left" vertical="top" wrapText="1"/>
    </xf>
    <xf numFmtId="0" fontId="2" fillId="0" borderId="13" xfId="57" applyFont="1" applyFill="1" applyBorder="1" applyAlignment="1">
      <alignment horizontal="left" vertical="top" wrapText="1"/>
      <protection/>
    </xf>
    <xf numFmtId="0" fontId="2" fillId="0" borderId="0" xfId="0" applyFont="1" applyFill="1" applyAlignment="1">
      <alignment horizontal="left" vertical="top" wrapText="1"/>
    </xf>
    <xf numFmtId="0" fontId="54" fillId="0" borderId="10" xfId="0" applyFont="1" applyFill="1" applyBorder="1" applyAlignment="1">
      <alignment horizontal="left" vertical="top" wrapText="1"/>
    </xf>
    <xf numFmtId="0" fontId="54" fillId="0" borderId="10" xfId="0" applyFont="1" applyFill="1" applyBorder="1" applyAlignment="1">
      <alignment vertical="top" wrapText="1"/>
    </xf>
    <xf numFmtId="193" fontId="2" fillId="0" borderId="10" xfId="57" applyNumberFormat="1" applyFont="1" applyFill="1" applyBorder="1" applyAlignment="1">
      <alignment horizontal="center" vertical="center" wrapText="1"/>
      <protection/>
    </xf>
    <xf numFmtId="0" fontId="2" fillId="0" borderId="0" xfId="0" applyFont="1" applyFill="1" applyAlignment="1">
      <alignment horizontal="left" vertical="center"/>
    </xf>
    <xf numFmtId="0" fontId="2" fillId="0" borderId="10" xfId="0" applyFont="1" applyFill="1" applyBorder="1" applyAlignment="1">
      <alignment vertical="center" wrapText="1"/>
    </xf>
    <xf numFmtId="0" fontId="2" fillId="0" borderId="12" xfId="0" applyFont="1" applyFill="1" applyBorder="1" applyAlignment="1">
      <alignment horizontal="left" vertical="top" wrapText="1"/>
    </xf>
    <xf numFmtId="0" fontId="2" fillId="0" borderId="10" xfId="59" applyFont="1" applyFill="1" applyBorder="1" applyAlignment="1">
      <alignment horizontal="center" vertical="top" wrapText="1"/>
      <protection/>
    </xf>
    <xf numFmtId="0" fontId="55" fillId="0" borderId="0" xfId="0" applyFont="1" applyFill="1" applyBorder="1" applyAlignment="1">
      <alignment horizontal="right" vertical="center"/>
    </xf>
    <xf numFmtId="0" fontId="2" fillId="0" borderId="0" xfId="57" applyFont="1" applyFill="1" applyAlignment="1">
      <alignment horizontal="center" vertical="center"/>
      <protection/>
    </xf>
    <xf numFmtId="0" fontId="2" fillId="0" borderId="0" xfId="57" applyFont="1" applyFill="1" applyAlignment="1">
      <alignment horizontal="left" vertical="center"/>
      <protection/>
    </xf>
    <xf numFmtId="49" fontId="2" fillId="0" borderId="12" xfId="57" applyNumberFormat="1" applyFont="1" applyFill="1" applyBorder="1" applyAlignment="1">
      <alignment horizontal="center" vertical="top" wrapText="1"/>
      <protection/>
    </xf>
    <xf numFmtId="49" fontId="2" fillId="0" borderId="13" xfId="57" applyNumberFormat="1" applyFont="1" applyFill="1" applyBorder="1" applyAlignment="1">
      <alignment horizontal="center" vertical="top" wrapText="1"/>
      <protection/>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49" fontId="2" fillId="0" borderId="12" xfId="57" applyNumberFormat="1" applyFont="1" applyFill="1" applyBorder="1" applyAlignment="1">
      <alignment horizontal="center" vertical="center"/>
      <protection/>
    </xf>
    <xf numFmtId="49" fontId="2" fillId="0" borderId="13" xfId="57" applyNumberFormat="1" applyFont="1" applyFill="1" applyBorder="1" applyAlignment="1">
      <alignment horizontal="center" vertical="center"/>
      <protection/>
    </xf>
    <xf numFmtId="49" fontId="2" fillId="0" borderId="10" xfId="57" applyNumberFormat="1" applyFont="1" applyFill="1" applyBorder="1" applyAlignment="1">
      <alignment horizontal="center" vertical="center"/>
      <protection/>
    </xf>
    <xf numFmtId="0" fontId="4"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49" fontId="2" fillId="0" borderId="14" xfId="57" applyNumberFormat="1" applyFont="1" applyFill="1" applyBorder="1" applyAlignment="1">
      <alignment horizontal="center" vertical="center"/>
      <protection/>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183" fontId="2" fillId="0" borderId="12" xfId="0" applyNumberFormat="1" applyFont="1" applyFill="1" applyBorder="1" applyAlignment="1">
      <alignment horizontal="left" vertical="center" wrapText="1"/>
    </xf>
    <xf numFmtId="183" fontId="2" fillId="0" borderId="13" xfId="0" applyNumberFormat="1" applyFont="1" applyFill="1" applyBorder="1" applyAlignment="1">
      <alignment horizontal="left" vertical="center" wrapText="1"/>
    </xf>
    <xf numFmtId="0" fontId="5" fillId="0" borderId="11" xfId="57" applyFont="1" applyFill="1" applyBorder="1" applyAlignment="1">
      <alignment horizontal="left" vertical="center" wrapText="1"/>
      <protection/>
    </xf>
    <xf numFmtId="0" fontId="5" fillId="0" borderId="15" xfId="57" applyFont="1" applyFill="1" applyBorder="1" applyAlignment="1">
      <alignment horizontal="left" vertical="center" wrapText="1"/>
      <protection/>
    </xf>
    <xf numFmtId="0" fontId="5" fillId="0" borderId="16" xfId="57" applyFont="1" applyFill="1" applyBorder="1" applyAlignment="1">
      <alignment horizontal="left" vertical="center" wrapText="1"/>
      <protection/>
    </xf>
    <xf numFmtId="49" fontId="2" fillId="0" borderId="12"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2" xfId="59" applyFont="1" applyFill="1" applyBorder="1" applyAlignment="1">
      <alignment horizontal="center" vertical="center" wrapText="1"/>
      <protection/>
    </xf>
    <xf numFmtId="0" fontId="2" fillId="0" borderId="14" xfId="59" applyFont="1" applyFill="1" applyBorder="1" applyAlignment="1">
      <alignment horizontal="center" vertical="center" wrapText="1"/>
      <protection/>
    </xf>
    <xf numFmtId="0" fontId="2" fillId="0" borderId="13" xfId="59" applyFont="1" applyFill="1" applyBorder="1" applyAlignment="1">
      <alignment horizontal="center" vertical="center" wrapText="1"/>
      <protection/>
    </xf>
    <xf numFmtId="0" fontId="2" fillId="0" borderId="10" xfId="57" applyFont="1" applyFill="1" applyBorder="1" applyAlignment="1">
      <alignment horizontal="left" vertical="center" wrapText="1"/>
      <protection/>
    </xf>
    <xf numFmtId="0" fontId="2" fillId="0" borderId="12" xfId="57" applyFont="1" applyFill="1" applyBorder="1" applyAlignment="1">
      <alignment horizontal="left" vertical="center" wrapText="1"/>
      <protection/>
    </xf>
    <xf numFmtId="0" fontId="2" fillId="0" borderId="13" xfId="57" applyFont="1" applyFill="1" applyBorder="1" applyAlignment="1">
      <alignment horizontal="left" vertical="center" wrapText="1"/>
      <protection/>
    </xf>
    <xf numFmtId="0" fontId="2" fillId="0" borderId="12" xfId="57" applyFont="1" applyFill="1" applyBorder="1" applyAlignment="1">
      <alignment horizontal="left" vertical="top" wrapText="1"/>
      <protection/>
    </xf>
    <xf numFmtId="0" fontId="2" fillId="0" borderId="14" xfId="57" applyFont="1" applyFill="1" applyBorder="1" applyAlignment="1">
      <alignment horizontal="left" vertical="top" wrapText="1"/>
      <protection/>
    </xf>
    <xf numFmtId="0" fontId="2" fillId="0" borderId="13" xfId="57" applyFont="1" applyFill="1" applyBorder="1" applyAlignment="1">
      <alignment horizontal="left" vertical="top" wrapText="1"/>
      <protection/>
    </xf>
    <xf numFmtId="185" fontId="2" fillId="0" borderId="12" xfId="0" applyNumberFormat="1" applyFont="1" applyFill="1" applyBorder="1" applyAlignment="1">
      <alignment horizontal="left" vertical="top" wrapText="1"/>
    </xf>
    <xf numFmtId="185" fontId="2" fillId="0" borderId="13" xfId="0" applyNumberFormat="1" applyFont="1" applyFill="1" applyBorder="1" applyAlignment="1">
      <alignment horizontal="left" vertical="top" wrapText="1"/>
    </xf>
    <xf numFmtId="0" fontId="2" fillId="0" borderId="14" xfId="0" applyFont="1" applyFill="1" applyBorder="1" applyAlignment="1">
      <alignment horizontal="left" vertical="top" wrapText="1"/>
    </xf>
    <xf numFmtId="183" fontId="5" fillId="0" borderId="10" xfId="57" applyNumberFormat="1" applyFont="1" applyFill="1" applyBorder="1" applyAlignment="1">
      <alignment horizontal="left" vertical="center" wrapText="1"/>
      <protection/>
    </xf>
    <xf numFmtId="0" fontId="2" fillId="0" borderId="0" xfId="0" applyFont="1" applyFill="1" applyAlignment="1">
      <alignment horizontal="left" vertical="center" wrapText="1"/>
    </xf>
    <xf numFmtId="0" fontId="5"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11" fillId="0" borderId="0" xfId="0" applyFont="1" applyFill="1" applyBorder="1" applyAlignment="1">
      <alignment horizontal="center" wrapText="1"/>
    </xf>
    <xf numFmtId="49" fontId="2" fillId="0" borderId="12" xfId="57" applyNumberFormat="1" applyFont="1" applyFill="1" applyBorder="1" applyAlignment="1">
      <alignment horizontal="center" vertical="top"/>
      <protection/>
    </xf>
    <xf numFmtId="49" fontId="2" fillId="0" borderId="13" xfId="57" applyNumberFormat="1" applyFont="1" applyFill="1" applyBorder="1" applyAlignment="1">
      <alignment horizontal="center" vertical="top"/>
      <protection/>
    </xf>
    <xf numFmtId="0" fontId="4" fillId="0" borderId="13" xfId="0" applyFont="1" applyFill="1" applyBorder="1" applyAlignment="1">
      <alignment horizontal="left" vertical="top" wrapText="1"/>
    </xf>
    <xf numFmtId="0" fontId="5" fillId="0" borderId="10" xfId="57" applyFont="1" applyFill="1" applyBorder="1" applyAlignment="1">
      <alignment horizontal="left" vertical="center" wrapText="1"/>
      <protection/>
    </xf>
    <xf numFmtId="49" fontId="2" fillId="0" borderId="12" xfId="57" applyNumberFormat="1" applyFont="1" applyFill="1" applyBorder="1" applyAlignment="1">
      <alignment horizontal="center" vertical="center" wrapText="1"/>
      <protection/>
    </xf>
    <xf numFmtId="49" fontId="2" fillId="0" borderId="13" xfId="57" applyNumberFormat="1" applyFont="1" applyFill="1" applyBorder="1" applyAlignment="1">
      <alignment horizontal="center" vertical="center" wrapText="1"/>
      <protection/>
    </xf>
    <xf numFmtId="49" fontId="2" fillId="0" borderId="14" xfId="57" applyNumberFormat="1" applyFont="1" applyFill="1" applyBorder="1" applyAlignment="1">
      <alignment horizontal="center" vertical="top"/>
      <protection/>
    </xf>
    <xf numFmtId="49" fontId="2" fillId="0" borderId="10" xfId="57" applyNumberFormat="1" applyFont="1" applyFill="1" applyBorder="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2" xfId="55"/>
    <cellStyle name="Обычный 2 2 3" xfId="56"/>
    <cellStyle name="Обычный 3" xfId="57"/>
    <cellStyle name="Обычный 4" xfId="58"/>
    <cellStyle name="Обычный 5" xfId="59"/>
    <cellStyle name="Обычный 51 2"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66"/>
  <sheetViews>
    <sheetView tabSelected="1" view="pageBreakPreview" zoomScale="71" zoomScaleSheetLayoutView="71" zoomScalePageLayoutView="0" workbookViewId="0" topLeftCell="A1">
      <pane ySplit="13" topLeftCell="A201" activePane="bottomLeft" state="frozen"/>
      <selection pane="topLeft" activeCell="A1" sqref="A1"/>
      <selection pane="bottomLeft" activeCell="A1" sqref="A1"/>
    </sheetView>
  </sheetViews>
  <sheetFormatPr defaultColWidth="9.140625" defaultRowHeight="12.75"/>
  <cols>
    <col min="1" max="1" width="9.57421875" style="5" customWidth="1"/>
    <col min="2" max="2" width="66.57421875" style="7" customWidth="1"/>
    <col min="3" max="3" width="36.7109375" style="8" customWidth="1"/>
    <col min="4" max="4" width="11.00390625" style="31" customWidth="1"/>
    <col min="5" max="5" width="13.140625" style="8" customWidth="1"/>
    <col min="6" max="12" width="12.421875" style="8" customWidth="1"/>
    <col min="13" max="13" width="13.00390625" style="19" customWidth="1"/>
    <col min="14" max="14" width="9.140625" style="19" customWidth="1"/>
    <col min="15" max="15" width="37.00390625" style="19" customWidth="1"/>
    <col min="16" max="16384" width="9.140625" style="19" customWidth="1"/>
  </cols>
  <sheetData>
    <row r="1" spans="1:12" ht="15.75">
      <c r="A1" s="92"/>
      <c r="B1" s="93"/>
      <c r="H1" s="127" t="s">
        <v>0</v>
      </c>
      <c r="I1" s="127"/>
      <c r="J1" s="127"/>
      <c r="K1" s="127"/>
      <c r="L1" s="127"/>
    </row>
    <row r="2" spans="1:12" ht="15.75">
      <c r="A2" s="92"/>
      <c r="B2" s="93"/>
      <c r="H2" s="127" t="s">
        <v>366</v>
      </c>
      <c r="I2" s="127"/>
      <c r="J2" s="127"/>
      <c r="K2" s="127"/>
      <c r="L2" s="127"/>
    </row>
    <row r="3" spans="1:8" ht="15.75">
      <c r="A3" s="92"/>
      <c r="B3" s="93"/>
      <c r="H3" s="87" t="s">
        <v>464</v>
      </c>
    </row>
    <row r="4" spans="1:12" ht="15.75">
      <c r="A4" s="92"/>
      <c r="B4" s="93"/>
      <c r="H4" s="127" t="s">
        <v>367</v>
      </c>
      <c r="I4" s="127"/>
      <c r="J4" s="127"/>
      <c r="K4" s="127"/>
      <c r="L4" s="127"/>
    </row>
    <row r="5" ht="15.75"/>
    <row r="6" spans="8:12" ht="20.25" customHeight="1">
      <c r="H6" s="18" t="s">
        <v>0</v>
      </c>
      <c r="J6" s="18"/>
      <c r="K6" s="18"/>
      <c r="L6" s="18"/>
    </row>
    <row r="7" spans="6:12" ht="39" customHeight="1">
      <c r="F7" s="37"/>
      <c r="H7" s="127" t="s">
        <v>352</v>
      </c>
      <c r="I7" s="127"/>
      <c r="J7" s="127"/>
      <c r="K7" s="127"/>
      <c r="L7" s="127"/>
    </row>
    <row r="8" spans="6:12" ht="15.75" customHeight="1">
      <c r="F8" s="37"/>
      <c r="H8" s="38"/>
      <c r="I8" s="38"/>
      <c r="J8" s="38"/>
      <c r="K8" s="38"/>
      <c r="L8" s="38"/>
    </row>
    <row r="9" spans="1:12" ht="23.25" customHeight="1">
      <c r="A9" s="6"/>
      <c r="B9" s="130" t="s">
        <v>288</v>
      </c>
      <c r="C9" s="130"/>
      <c r="D9" s="130"/>
      <c r="E9" s="130"/>
      <c r="F9" s="130"/>
      <c r="G9" s="130"/>
      <c r="H9" s="130"/>
      <c r="I9" s="130"/>
      <c r="J9" s="130"/>
      <c r="K9" s="130"/>
      <c r="L9" s="130"/>
    </row>
    <row r="10" spans="1:12" ht="15.75" customHeight="1">
      <c r="A10" s="6"/>
      <c r="B10" s="33"/>
      <c r="C10" s="33"/>
      <c r="D10" s="33"/>
      <c r="E10" s="33"/>
      <c r="F10" s="33"/>
      <c r="G10" s="33"/>
      <c r="H10" s="33"/>
      <c r="I10" s="33"/>
      <c r="J10" s="33"/>
      <c r="K10" s="33"/>
      <c r="L10" s="33"/>
    </row>
    <row r="11" spans="1:12" s="17" customFormat="1" ht="15.75">
      <c r="A11" s="129" t="s">
        <v>1</v>
      </c>
      <c r="B11" s="102" t="s">
        <v>48</v>
      </c>
      <c r="C11" s="102" t="s">
        <v>2</v>
      </c>
      <c r="D11" s="102" t="s">
        <v>49</v>
      </c>
      <c r="E11" s="102" t="s">
        <v>225</v>
      </c>
      <c r="F11" s="102" t="s">
        <v>3</v>
      </c>
      <c r="G11" s="102"/>
      <c r="H11" s="102"/>
      <c r="I11" s="102"/>
      <c r="J11" s="102"/>
      <c r="K11" s="102"/>
      <c r="L11" s="102"/>
    </row>
    <row r="12" spans="1:12" s="8" customFormat="1" ht="36.75" customHeight="1">
      <c r="A12" s="129"/>
      <c r="B12" s="102"/>
      <c r="C12" s="102"/>
      <c r="D12" s="102"/>
      <c r="E12" s="102"/>
      <c r="F12" s="1" t="s">
        <v>226</v>
      </c>
      <c r="G12" s="1" t="s">
        <v>227</v>
      </c>
      <c r="H12" s="1" t="s">
        <v>228</v>
      </c>
      <c r="I12" s="1" t="s">
        <v>229</v>
      </c>
      <c r="J12" s="1" t="s">
        <v>230</v>
      </c>
      <c r="K12" s="1" t="s">
        <v>231</v>
      </c>
      <c r="L12" s="1" t="s">
        <v>232</v>
      </c>
    </row>
    <row r="13" spans="1:12" s="10" customFormat="1" ht="15.75">
      <c r="A13" s="13">
        <v>1</v>
      </c>
      <c r="B13" s="34">
        <v>2</v>
      </c>
      <c r="C13" s="1">
        <v>3</v>
      </c>
      <c r="D13" s="1">
        <v>4</v>
      </c>
      <c r="E13" s="13">
        <v>5</v>
      </c>
      <c r="F13" s="1">
        <v>6</v>
      </c>
      <c r="G13" s="1">
        <v>7</v>
      </c>
      <c r="H13" s="1">
        <v>8</v>
      </c>
      <c r="I13" s="1">
        <v>9</v>
      </c>
      <c r="J13" s="1">
        <v>10</v>
      </c>
      <c r="K13" s="1">
        <v>11</v>
      </c>
      <c r="L13" s="13">
        <v>12</v>
      </c>
    </row>
    <row r="14" spans="1:12" s="20" customFormat="1" ht="22.5" customHeight="1">
      <c r="A14" s="128" t="s">
        <v>268</v>
      </c>
      <c r="B14" s="128"/>
      <c r="C14" s="128"/>
      <c r="D14" s="128"/>
      <c r="E14" s="128"/>
      <c r="F14" s="128"/>
      <c r="G14" s="128"/>
      <c r="H14" s="128"/>
      <c r="I14" s="128"/>
      <c r="J14" s="128"/>
      <c r="K14" s="128"/>
      <c r="L14" s="128"/>
    </row>
    <row r="15" spans="1:12" s="20" customFormat="1" ht="22.5" customHeight="1">
      <c r="A15" s="21">
        <v>1</v>
      </c>
      <c r="B15" s="128" t="s">
        <v>285</v>
      </c>
      <c r="C15" s="128"/>
      <c r="D15" s="128"/>
      <c r="E15" s="128"/>
      <c r="F15" s="128"/>
      <c r="G15" s="128"/>
      <c r="H15" s="128"/>
      <c r="I15" s="128"/>
      <c r="J15" s="128"/>
      <c r="K15" s="128"/>
      <c r="L15" s="128"/>
    </row>
    <row r="16" spans="1:16" s="20" customFormat="1" ht="104.25" customHeight="1">
      <c r="A16" s="42" t="s">
        <v>4</v>
      </c>
      <c r="B16" s="81" t="s">
        <v>494</v>
      </c>
      <c r="C16" s="3" t="s">
        <v>55</v>
      </c>
      <c r="D16" s="43" t="s">
        <v>5</v>
      </c>
      <c r="E16" s="22">
        <v>20835</v>
      </c>
      <c r="F16" s="22">
        <f>20005-414+1</f>
        <v>19592</v>
      </c>
      <c r="G16" s="22">
        <f>18464+225-735</f>
        <v>17954</v>
      </c>
      <c r="H16" s="22">
        <f>17048-411</f>
        <v>16637</v>
      </c>
      <c r="I16" s="22">
        <f>15681</f>
        <v>15681</v>
      </c>
      <c r="J16" s="22">
        <f>15681</f>
        <v>15681</v>
      </c>
      <c r="K16" s="22">
        <f>15681</f>
        <v>15681</v>
      </c>
      <c r="L16" s="22">
        <v>22878</v>
      </c>
      <c r="M16" s="2"/>
      <c r="N16" s="2"/>
      <c r="O16" s="23"/>
      <c r="P16" s="23"/>
    </row>
    <row r="17" spans="1:12" s="20" customFormat="1" ht="113.25" customHeight="1">
      <c r="A17" s="42" t="s">
        <v>6</v>
      </c>
      <c r="B17" s="81" t="s">
        <v>495</v>
      </c>
      <c r="C17" s="3" t="s">
        <v>461</v>
      </c>
      <c r="D17" s="43" t="s">
        <v>5</v>
      </c>
      <c r="E17" s="22">
        <v>87413</v>
      </c>
      <c r="F17" s="22">
        <f>73601+11055+3947-268</f>
        <v>88335</v>
      </c>
      <c r="G17" s="22">
        <f>74837+11085+3586+38-111-9</f>
        <v>89426</v>
      </c>
      <c r="H17" s="22">
        <f>3368+75785+11350-32</f>
        <v>90471</v>
      </c>
      <c r="I17" s="22">
        <f>91077</f>
        <v>91077</v>
      </c>
      <c r="J17" s="22">
        <f>91077</f>
        <v>91077</v>
      </c>
      <c r="K17" s="22">
        <f>91077</f>
        <v>91077</v>
      </c>
      <c r="L17" s="22">
        <f>3663+86149+11235</f>
        <v>101047</v>
      </c>
    </row>
    <row r="18" spans="1:12" s="20" customFormat="1" ht="35.25" customHeight="1">
      <c r="A18" s="135" t="s">
        <v>7</v>
      </c>
      <c r="B18" s="106" t="s">
        <v>54</v>
      </c>
      <c r="C18" s="3" t="s">
        <v>462</v>
      </c>
      <c r="D18" s="43" t="s">
        <v>5</v>
      </c>
      <c r="E18" s="22">
        <v>47528</v>
      </c>
      <c r="F18" s="22">
        <v>47901</v>
      </c>
      <c r="G18" s="22">
        <v>48248</v>
      </c>
      <c r="H18" s="22">
        <f>48248</f>
        <v>48248</v>
      </c>
      <c r="I18" s="22">
        <v>48254</v>
      </c>
      <c r="J18" s="22">
        <v>48254</v>
      </c>
      <c r="K18" s="22">
        <v>48254</v>
      </c>
      <c r="L18" s="22">
        <v>48628</v>
      </c>
    </row>
    <row r="19" spans="1:12" s="20" customFormat="1" ht="15.75">
      <c r="A19" s="136"/>
      <c r="B19" s="107"/>
      <c r="C19" s="1" t="s">
        <v>410</v>
      </c>
      <c r="D19" s="43" t="s">
        <v>411</v>
      </c>
      <c r="E19" s="22">
        <v>142973</v>
      </c>
      <c r="F19" s="22">
        <v>142973</v>
      </c>
      <c r="G19" s="22">
        <v>142973</v>
      </c>
      <c r="H19" s="22">
        <f>144074-354</f>
        <v>143720</v>
      </c>
      <c r="I19" s="22">
        <v>143072</v>
      </c>
      <c r="J19" s="22">
        <v>143189</v>
      </c>
      <c r="K19" s="22">
        <v>143189</v>
      </c>
      <c r="L19" s="22">
        <v>142973</v>
      </c>
    </row>
    <row r="20" spans="1:12" s="20" customFormat="1" ht="67.5" customHeight="1">
      <c r="A20" s="42" t="s">
        <v>8</v>
      </c>
      <c r="B20" s="77" t="s">
        <v>92</v>
      </c>
      <c r="C20" s="3" t="s">
        <v>56</v>
      </c>
      <c r="D20" s="43" t="s">
        <v>9</v>
      </c>
      <c r="E20" s="22">
        <v>100</v>
      </c>
      <c r="F20" s="22">
        <v>100</v>
      </c>
      <c r="G20" s="22">
        <v>100</v>
      </c>
      <c r="H20" s="22">
        <v>100</v>
      </c>
      <c r="I20" s="22">
        <v>100</v>
      </c>
      <c r="J20" s="22">
        <v>100</v>
      </c>
      <c r="K20" s="22">
        <v>100</v>
      </c>
      <c r="L20" s="22">
        <v>100</v>
      </c>
    </row>
    <row r="21" spans="1:25" s="20" customFormat="1" ht="15.75">
      <c r="A21" s="21">
        <v>2</v>
      </c>
      <c r="B21" s="134" t="s">
        <v>286</v>
      </c>
      <c r="C21" s="134"/>
      <c r="D21" s="134"/>
      <c r="E21" s="134"/>
      <c r="F21" s="134"/>
      <c r="G21" s="134"/>
      <c r="H21" s="134"/>
      <c r="I21" s="134"/>
      <c r="J21" s="134"/>
      <c r="K21" s="134"/>
      <c r="L21" s="134"/>
      <c r="M21" s="27"/>
      <c r="N21" s="27"/>
      <c r="O21" s="27"/>
      <c r="P21" s="27"/>
      <c r="Q21" s="27"/>
      <c r="R21" s="27"/>
      <c r="S21" s="27"/>
      <c r="T21" s="27"/>
      <c r="U21" s="27"/>
      <c r="V21" s="27"/>
      <c r="W21" s="27"/>
      <c r="X21" s="23"/>
      <c r="Y21" s="23"/>
    </row>
    <row r="22" spans="1:23" s="20" customFormat="1" ht="15.75">
      <c r="A22" s="15" t="s">
        <v>13</v>
      </c>
      <c r="B22" s="44" t="s">
        <v>287</v>
      </c>
      <c r="C22" s="1"/>
      <c r="D22" s="1"/>
      <c r="E22" s="24"/>
      <c r="F22" s="24"/>
      <c r="G22" s="25"/>
      <c r="H22" s="25"/>
      <c r="I22" s="25"/>
      <c r="J22" s="25"/>
      <c r="K22" s="26"/>
      <c r="L22" s="26"/>
      <c r="M22" s="27"/>
      <c r="N22" s="27"/>
      <c r="O22" s="27"/>
      <c r="P22" s="27"/>
      <c r="Q22" s="27"/>
      <c r="R22" s="27"/>
      <c r="S22" s="27"/>
      <c r="T22" s="27"/>
      <c r="U22" s="27"/>
      <c r="V22" s="27"/>
      <c r="W22" s="27"/>
    </row>
    <row r="23" spans="1:23" s="20" customFormat="1" ht="16.5" customHeight="1">
      <c r="A23" s="98" t="s">
        <v>71</v>
      </c>
      <c r="B23" s="104" t="s">
        <v>289</v>
      </c>
      <c r="C23" s="1" t="s">
        <v>51</v>
      </c>
      <c r="D23" s="1" t="s">
        <v>10</v>
      </c>
      <c r="E23" s="45">
        <v>0</v>
      </c>
      <c r="F23" s="45">
        <v>0</v>
      </c>
      <c r="G23" s="45">
        <v>0</v>
      </c>
      <c r="H23" s="45">
        <v>0</v>
      </c>
      <c r="I23" s="45">
        <v>0</v>
      </c>
      <c r="J23" s="45">
        <v>0</v>
      </c>
      <c r="K23" s="45">
        <v>0</v>
      </c>
      <c r="L23" s="45">
        <v>0</v>
      </c>
      <c r="M23" s="27"/>
      <c r="N23" s="27"/>
      <c r="O23" s="27"/>
      <c r="P23" s="27"/>
      <c r="Q23" s="27"/>
      <c r="R23" s="27"/>
      <c r="S23" s="27"/>
      <c r="T23" s="27"/>
      <c r="U23" s="27"/>
      <c r="V23" s="27"/>
      <c r="W23" s="27"/>
    </row>
    <row r="24" spans="1:23" s="20" customFormat="1" ht="47.25">
      <c r="A24" s="103"/>
      <c r="B24" s="105"/>
      <c r="C24" s="1" t="s">
        <v>52</v>
      </c>
      <c r="D24" s="1" t="s">
        <v>9</v>
      </c>
      <c r="E24" s="45">
        <v>0</v>
      </c>
      <c r="F24" s="45">
        <v>0</v>
      </c>
      <c r="G24" s="45">
        <v>0</v>
      </c>
      <c r="H24" s="45">
        <v>0</v>
      </c>
      <c r="I24" s="45">
        <v>0</v>
      </c>
      <c r="J24" s="45">
        <v>0</v>
      </c>
      <c r="K24" s="45">
        <v>0</v>
      </c>
      <c r="L24" s="45">
        <v>0</v>
      </c>
      <c r="M24" s="28"/>
      <c r="N24" s="27"/>
      <c r="O24" s="27"/>
      <c r="P24" s="27"/>
      <c r="Q24" s="27"/>
      <c r="R24" s="27"/>
      <c r="S24" s="27"/>
      <c r="T24" s="27"/>
      <c r="U24" s="27"/>
      <c r="V24" s="27"/>
      <c r="W24" s="27"/>
    </row>
    <row r="25" spans="1:23" s="20" customFormat="1" ht="31.5">
      <c r="A25" s="103"/>
      <c r="B25" s="105"/>
      <c r="C25" s="1" t="s">
        <v>202</v>
      </c>
      <c r="D25" s="1" t="s">
        <v>9</v>
      </c>
      <c r="E25" s="45">
        <v>0</v>
      </c>
      <c r="F25" s="45">
        <v>0</v>
      </c>
      <c r="G25" s="45">
        <v>0</v>
      </c>
      <c r="H25" s="45">
        <v>0</v>
      </c>
      <c r="I25" s="45">
        <v>0</v>
      </c>
      <c r="J25" s="45">
        <v>0</v>
      </c>
      <c r="K25" s="45">
        <v>0</v>
      </c>
      <c r="L25" s="45">
        <v>0</v>
      </c>
      <c r="M25" s="28"/>
      <c r="N25" s="27"/>
      <c r="O25" s="27"/>
      <c r="P25" s="27"/>
      <c r="Q25" s="27"/>
      <c r="R25" s="27"/>
      <c r="S25" s="27"/>
      <c r="T25" s="27"/>
      <c r="U25" s="27"/>
      <c r="V25" s="27"/>
      <c r="W25" s="27"/>
    </row>
    <row r="26" spans="1:23" s="20" customFormat="1" ht="39" customHeight="1">
      <c r="A26" s="75" t="s">
        <v>72</v>
      </c>
      <c r="B26" s="29" t="s">
        <v>350</v>
      </c>
      <c r="C26" s="1" t="s">
        <v>53</v>
      </c>
      <c r="D26" s="1" t="s">
        <v>9</v>
      </c>
      <c r="E26" s="45">
        <v>0</v>
      </c>
      <c r="F26" s="45">
        <v>0</v>
      </c>
      <c r="G26" s="45">
        <v>0</v>
      </c>
      <c r="H26" s="45">
        <v>0</v>
      </c>
      <c r="I26" s="45">
        <v>0</v>
      </c>
      <c r="J26" s="45">
        <v>0</v>
      </c>
      <c r="K26" s="45">
        <v>0</v>
      </c>
      <c r="L26" s="45">
        <v>0</v>
      </c>
      <c r="M26" s="28"/>
      <c r="N26" s="27"/>
      <c r="O26" s="27"/>
      <c r="P26" s="27"/>
      <c r="Q26" s="27"/>
      <c r="R26" s="27"/>
      <c r="S26" s="27"/>
      <c r="T26" s="27"/>
      <c r="U26" s="27"/>
      <c r="V26" s="27"/>
      <c r="W26" s="27"/>
    </row>
    <row r="27" spans="1:23" s="20" customFormat="1" ht="39.75" customHeight="1">
      <c r="A27" s="15" t="s">
        <v>88</v>
      </c>
      <c r="B27" s="29" t="s">
        <v>351</v>
      </c>
      <c r="C27" s="1" t="s">
        <v>53</v>
      </c>
      <c r="D27" s="1" t="s">
        <v>9</v>
      </c>
      <c r="E27" s="45">
        <v>0</v>
      </c>
      <c r="F27" s="45">
        <v>0</v>
      </c>
      <c r="G27" s="45">
        <v>0</v>
      </c>
      <c r="H27" s="45">
        <v>0</v>
      </c>
      <c r="I27" s="45">
        <v>0</v>
      </c>
      <c r="J27" s="45">
        <v>0</v>
      </c>
      <c r="K27" s="45">
        <v>0</v>
      </c>
      <c r="L27" s="45">
        <v>0</v>
      </c>
      <c r="M27" s="27"/>
      <c r="N27" s="27"/>
      <c r="O27" s="27"/>
      <c r="P27" s="27"/>
      <c r="Q27" s="27"/>
      <c r="R27" s="27"/>
      <c r="S27" s="27"/>
      <c r="T27" s="27"/>
      <c r="U27" s="27"/>
      <c r="V27" s="27"/>
      <c r="W27" s="27"/>
    </row>
    <row r="28" spans="1:23" s="20" customFormat="1" ht="50.25" customHeight="1">
      <c r="A28" s="98" t="s">
        <v>73</v>
      </c>
      <c r="B28" s="104" t="s">
        <v>290</v>
      </c>
      <c r="C28" s="1" t="s">
        <v>52</v>
      </c>
      <c r="D28" s="1" t="s">
        <v>9</v>
      </c>
      <c r="E28" s="45">
        <v>0</v>
      </c>
      <c r="F28" s="45">
        <v>0</v>
      </c>
      <c r="G28" s="24">
        <v>10</v>
      </c>
      <c r="H28" s="45">
        <v>0</v>
      </c>
      <c r="I28" s="45">
        <v>0</v>
      </c>
      <c r="J28" s="45">
        <v>0</v>
      </c>
      <c r="K28" s="24">
        <v>60</v>
      </c>
      <c r="L28" s="45">
        <v>0</v>
      </c>
      <c r="M28" s="28"/>
      <c r="N28" s="27"/>
      <c r="O28" s="27"/>
      <c r="P28" s="27"/>
      <c r="Q28" s="27"/>
      <c r="R28" s="27"/>
      <c r="S28" s="27"/>
      <c r="T28" s="27"/>
      <c r="U28" s="27"/>
      <c r="V28" s="27"/>
      <c r="W28" s="27"/>
    </row>
    <row r="29" spans="1:23" s="20" customFormat="1" ht="15.75">
      <c r="A29" s="103"/>
      <c r="B29" s="105"/>
      <c r="C29" s="1" t="s">
        <v>51</v>
      </c>
      <c r="D29" s="1" t="s">
        <v>11</v>
      </c>
      <c r="E29" s="45">
        <v>0</v>
      </c>
      <c r="F29" s="45">
        <v>0</v>
      </c>
      <c r="G29" s="45">
        <v>0</v>
      </c>
      <c r="H29" s="45">
        <v>0</v>
      </c>
      <c r="I29" s="45">
        <v>0</v>
      </c>
      <c r="J29" s="45">
        <v>0</v>
      </c>
      <c r="K29" s="45">
        <v>0</v>
      </c>
      <c r="L29" s="45">
        <v>0</v>
      </c>
      <c r="M29" s="28"/>
      <c r="N29" s="27"/>
      <c r="O29" s="27"/>
      <c r="P29" s="27"/>
      <c r="Q29" s="27"/>
      <c r="R29" s="27"/>
      <c r="S29" s="27"/>
      <c r="T29" s="27"/>
      <c r="U29" s="27"/>
      <c r="V29" s="27"/>
      <c r="W29" s="27"/>
    </row>
    <row r="30" spans="1:23" s="20" customFormat="1" ht="31.5">
      <c r="A30" s="99"/>
      <c r="B30" s="133"/>
      <c r="C30" s="1" t="s">
        <v>202</v>
      </c>
      <c r="D30" s="1" t="s">
        <v>9</v>
      </c>
      <c r="E30" s="45">
        <v>0</v>
      </c>
      <c r="F30" s="45">
        <v>0</v>
      </c>
      <c r="G30" s="45">
        <v>0</v>
      </c>
      <c r="H30" s="45">
        <v>0</v>
      </c>
      <c r="I30" s="45">
        <v>0</v>
      </c>
      <c r="J30" s="45">
        <v>0</v>
      </c>
      <c r="K30" s="45">
        <v>0</v>
      </c>
      <c r="L30" s="45">
        <v>0</v>
      </c>
      <c r="M30" s="28"/>
      <c r="N30" s="27"/>
      <c r="O30" s="27"/>
      <c r="P30" s="27"/>
      <c r="Q30" s="27"/>
      <c r="R30" s="27"/>
      <c r="S30" s="27"/>
      <c r="T30" s="27"/>
      <c r="U30" s="27"/>
      <c r="V30" s="27"/>
      <c r="W30" s="27"/>
    </row>
    <row r="31" spans="1:23" s="20" customFormat="1" ht="41.25" customHeight="1">
      <c r="A31" s="15" t="s">
        <v>74</v>
      </c>
      <c r="B31" s="11" t="s">
        <v>438</v>
      </c>
      <c r="C31" s="1" t="s">
        <v>53</v>
      </c>
      <c r="D31" s="1" t="s">
        <v>9</v>
      </c>
      <c r="E31" s="45">
        <v>0</v>
      </c>
      <c r="F31" s="45">
        <v>0</v>
      </c>
      <c r="G31" s="45">
        <v>0</v>
      </c>
      <c r="H31" s="45">
        <v>0</v>
      </c>
      <c r="I31" s="45">
        <v>0</v>
      </c>
      <c r="J31" s="45">
        <v>0</v>
      </c>
      <c r="K31" s="45">
        <v>0</v>
      </c>
      <c r="L31" s="45">
        <v>0</v>
      </c>
      <c r="M31" s="28"/>
      <c r="N31" s="27"/>
      <c r="O31" s="27"/>
      <c r="P31" s="27"/>
      <c r="Q31" s="27"/>
      <c r="R31" s="27"/>
      <c r="S31" s="27"/>
      <c r="T31" s="27"/>
      <c r="U31" s="27"/>
      <c r="V31" s="27"/>
      <c r="W31" s="27"/>
    </row>
    <row r="32" spans="1:23" s="20" customFormat="1" ht="23.25" customHeight="1">
      <c r="A32" s="75" t="s">
        <v>75</v>
      </c>
      <c r="B32" s="74" t="s">
        <v>57</v>
      </c>
      <c r="C32" s="1" t="s">
        <v>12</v>
      </c>
      <c r="D32" s="1" t="s">
        <v>11</v>
      </c>
      <c r="E32" s="45">
        <v>0</v>
      </c>
      <c r="F32" s="45">
        <v>0</v>
      </c>
      <c r="G32" s="45">
        <v>0</v>
      </c>
      <c r="H32" s="45">
        <v>0</v>
      </c>
      <c r="I32" s="45">
        <v>0</v>
      </c>
      <c r="J32" s="45">
        <v>0</v>
      </c>
      <c r="K32" s="45">
        <v>0</v>
      </c>
      <c r="L32" s="45">
        <v>0</v>
      </c>
      <c r="M32" s="28"/>
      <c r="N32" s="27"/>
      <c r="O32" s="27"/>
      <c r="P32" s="27"/>
      <c r="Q32" s="27"/>
      <c r="R32" s="27"/>
      <c r="S32" s="27"/>
      <c r="T32" s="27"/>
      <c r="U32" s="27"/>
      <c r="V32" s="27"/>
      <c r="W32" s="27"/>
    </row>
    <row r="33" spans="1:23" s="20" customFormat="1" ht="68.25" customHeight="1">
      <c r="A33" s="15" t="s">
        <v>76</v>
      </c>
      <c r="B33" s="76" t="s">
        <v>291</v>
      </c>
      <c r="C33" s="1" t="s">
        <v>163</v>
      </c>
      <c r="D33" s="1" t="s">
        <v>9</v>
      </c>
      <c r="E33" s="45">
        <v>0</v>
      </c>
      <c r="F33" s="45">
        <v>0</v>
      </c>
      <c r="G33" s="45">
        <v>0</v>
      </c>
      <c r="H33" s="45">
        <v>0</v>
      </c>
      <c r="I33" s="45">
        <v>0</v>
      </c>
      <c r="J33" s="45">
        <v>0</v>
      </c>
      <c r="K33" s="45">
        <v>0</v>
      </c>
      <c r="L33" s="45">
        <v>0</v>
      </c>
      <c r="M33" s="28"/>
      <c r="N33" s="27"/>
      <c r="O33" s="27"/>
      <c r="P33" s="27"/>
      <c r="Q33" s="27"/>
      <c r="R33" s="27"/>
      <c r="S33" s="27"/>
      <c r="T33" s="27"/>
      <c r="U33" s="27"/>
      <c r="V33" s="27"/>
      <c r="W33" s="27"/>
    </row>
    <row r="34" spans="1:23" s="20" customFormat="1" ht="52.5" customHeight="1">
      <c r="A34" s="100" t="s">
        <v>77</v>
      </c>
      <c r="B34" s="104" t="s">
        <v>496</v>
      </c>
      <c r="C34" s="1" t="s">
        <v>53</v>
      </c>
      <c r="D34" s="1" t="s">
        <v>9</v>
      </c>
      <c r="E34" s="45">
        <v>0</v>
      </c>
      <c r="F34" s="45">
        <v>0</v>
      </c>
      <c r="G34" s="45">
        <v>0</v>
      </c>
      <c r="H34" s="45">
        <v>0</v>
      </c>
      <c r="I34" s="45">
        <v>0</v>
      </c>
      <c r="J34" s="45">
        <v>0</v>
      </c>
      <c r="K34" s="45">
        <v>0</v>
      </c>
      <c r="L34" s="45">
        <v>0</v>
      </c>
      <c r="M34" s="28"/>
      <c r="N34" s="27"/>
      <c r="O34" s="27"/>
      <c r="P34" s="27"/>
      <c r="Q34" s="27"/>
      <c r="R34" s="27"/>
      <c r="S34" s="27"/>
      <c r="T34" s="27"/>
      <c r="U34" s="27"/>
      <c r="V34" s="27"/>
      <c r="W34" s="27"/>
    </row>
    <row r="35" spans="1:23" s="20" customFormat="1" ht="51.75" customHeight="1">
      <c r="A35" s="100"/>
      <c r="B35" s="105"/>
      <c r="C35" s="1" t="s">
        <v>52</v>
      </c>
      <c r="D35" s="1" t="s">
        <v>9</v>
      </c>
      <c r="E35" s="45">
        <v>0</v>
      </c>
      <c r="F35" s="24">
        <v>51</v>
      </c>
      <c r="G35" s="24">
        <v>100</v>
      </c>
      <c r="H35" s="45">
        <f>100-100</f>
        <v>0</v>
      </c>
      <c r="I35" s="45">
        <v>0</v>
      </c>
      <c r="J35" s="45">
        <v>0</v>
      </c>
      <c r="K35" s="45">
        <v>0</v>
      </c>
      <c r="L35" s="45">
        <v>0</v>
      </c>
      <c r="M35" s="28"/>
      <c r="N35" s="27"/>
      <c r="O35" s="27"/>
      <c r="P35" s="27"/>
      <c r="Q35" s="27"/>
      <c r="R35" s="27"/>
      <c r="S35" s="27"/>
      <c r="T35" s="27"/>
      <c r="U35" s="27"/>
      <c r="V35" s="27"/>
      <c r="W35" s="27"/>
    </row>
    <row r="36" spans="1:23" s="20" customFormat="1" ht="23.25" customHeight="1">
      <c r="A36" s="100"/>
      <c r="B36" s="105"/>
      <c r="C36" s="1" t="s">
        <v>51</v>
      </c>
      <c r="D36" s="1" t="s">
        <v>10</v>
      </c>
      <c r="E36" s="45">
        <v>0</v>
      </c>
      <c r="F36" s="45">
        <v>0</v>
      </c>
      <c r="G36" s="45">
        <v>0</v>
      </c>
      <c r="H36" s="86">
        <v>1600</v>
      </c>
      <c r="I36" s="45">
        <v>0</v>
      </c>
      <c r="J36" s="45">
        <v>0</v>
      </c>
      <c r="K36" s="45">
        <v>0</v>
      </c>
      <c r="L36" s="45">
        <v>0</v>
      </c>
      <c r="M36" s="28"/>
      <c r="N36" s="27"/>
      <c r="O36" s="27"/>
      <c r="P36" s="27"/>
      <c r="Q36" s="27"/>
      <c r="R36" s="27"/>
      <c r="S36" s="27"/>
      <c r="T36" s="27"/>
      <c r="U36" s="27"/>
      <c r="V36" s="27"/>
      <c r="W36" s="27"/>
    </row>
    <row r="37" spans="1:23" s="20" customFormat="1" ht="50.25" customHeight="1">
      <c r="A37" s="131" t="s">
        <v>78</v>
      </c>
      <c r="B37" s="96" t="s">
        <v>440</v>
      </c>
      <c r="C37" s="1" t="s">
        <v>53</v>
      </c>
      <c r="D37" s="1" t="s">
        <v>9</v>
      </c>
      <c r="E37" s="45">
        <v>0</v>
      </c>
      <c r="F37" s="24">
        <v>100</v>
      </c>
      <c r="G37" s="24">
        <v>100</v>
      </c>
      <c r="H37" s="45">
        <v>0</v>
      </c>
      <c r="I37" s="45">
        <v>0</v>
      </c>
      <c r="J37" s="45">
        <v>0</v>
      </c>
      <c r="K37" s="45">
        <v>0</v>
      </c>
      <c r="L37" s="45">
        <v>0</v>
      </c>
      <c r="M37" s="27"/>
      <c r="N37" s="27"/>
      <c r="O37" s="27"/>
      <c r="P37" s="27"/>
      <c r="Q37" s="27"/>
      <c r="R37" s="27"/>
      <c r="S37" s="27"/>
      <c r="T37" s="27"/>
      <c r="U37" s="27"/>
      <c r="V37" s="27"/>
      <c r="W37" s="27"/>
    </row>
    <row r="38" spans="1:23" s="20" customFormat="1" ht="50.25" customHeight="1">
      <c r="A38" s="132"/>
      <c r="B38" s="97"/>
      <c r="C38" s="1" t="s">
        <v>52</v>
      </c>
      <c r="D38" s="1" t="s">
        <v>9</v>
      </c>
      <c r="E38" s="45">
        <v>0</v>
      </c>
      <c r="F38" s="45">
        <v>0</v>
      </c>
      <c r="G38" s="45">
        <f>10-10</f>
        <v>0</v>
      </c>
      <c r="H38" s="45">
        <f>50-50</f>
        <v>0</v>
      </c>
      <c r="I38" s="45">
        <v>0</v>
      </c>
      <c r="J38" s="45">
        <v>0</v>
      </c>
      <c r="K38" s="45">
        <v>0</v>
      </c>
      <c r="L38" s="45">
        <v>0</v>
      </c>
      <c r="M38" s="27"/>
      <c r="N38" s="27"/>
      <c r="O38" s="27"/>
      <c r="P38" s="27"/>
      <c r="Q38" s="27"/>
      <c r="R38" s="27"/>
      <c r="S38" s="27"/>
      <c r="T38" s="27"/>
      <c r="U38" s="27"/>
      <c r="V38" s="27"/>
      <c r="W38" s="27"/>
    </row>
    <row r="39" spans="1:23" s="20" customFormat="1" ht="61.5" customHeight="1">
      <c r="A39" s="98" t="s">
        <v>79</v>
      </c>
      <c r="B39" s="96" t="s">
        <v>441</v>
      </c>
      <c r="C39" s="1" t="s">
        <v>52</v>
      </c>
      <c r="D39" s="1" t="s">
        <v>9</v>
      </c>
      <c r="E39" s="45">
        <v>0</v>
      </c>
      <c r="F39" s="24">
        <v>100</v>
      </c>
      <c r="G39" s="24">
        <v>100</v>
      </c>
      <c r="H39" s="45">
        <v>0</v>
      </c>
      <c r="I39" s="45">
        <v>0</v>
      </c>
      <c r="J39" s="45">
        <v>0</v>
      </c>
      <c r="K39" s="45">
        <v>0</v>
      </c>
      <c r="L39" s="45">
        <v>0</v>
      </c>
      <c r="M39" s="27"/>
      <c r="N39" s="27"/>
      <c r="O39" s="27"/>
      <c r="P39" s="27"/>
      <c r="Q39" s="27"/>
      <c r="R39" s="27"/>
      <c r="S39" s="27"/>
      <c r="T39" s="27"/>
      <c r="U39" s="27"/>
      <c r="V39" s="27"/>
      <c r="W39" s="27"/>
    </row>
    <row r="40" spans="1:23" s="20" customFormat="1" ht="21.75" customHeight="1">
      <c r="A40" s="99"/>
      <c r="B40" s="97"/>
      <c r="C40" s="1" t="s">
        <v>51</v>
      </c>
      <c r="D40" s="1" t="s">
        <v>10</v>
      </c>
      <c r="E40" s="45">
        <v>0</v>
      </c>
      <c r="F40" s="45">
        <v>0</v>
      </c>
      <c r="G40" s="86">
        <v>150</v>
      </c>
      <c r="H40" s="45">
        <v>0</v>
      </c>
      <c r="I40" s="45">
        <v>0</v>
      </c>
      <c r="J40" s="45">
        <v>0</v>
      </c>
      <c r="K40" s="45">
        <v>0</v>
      </c>
      <c r="L40" s="45">
        <v>0</v>
      </c>
      <c r="M40" s="27"/>
      <c r="N40" s="27"/>
      <c r="O40" s="27"/>
      <c r="P40" s="27"/>
      <c r="Q40" s="27"/>
      <c r="R40" s="27"/>
      <c r="S40" s="27"/>
      <c r="T40" s="27"/>
      <c r="U40" s="27"/>
      <c r="V40" s="27"/>
      <c r="W40" s="27"/>
    </row>
    <row r="41" spans="1:23" s="20" customFormat="1" ht="78.75">
      <c r="A41" s="15" t="s">
        <v>80</v>
      </c>
      <c r="B41" s="11" t="s">
        <v>292</v>
      </c>
      <c r="C41" s="1" t="s">
        <v>53</v>
      </c>
      <c r="D41" s="1" t="s">
        <v>9</v>
      </c>
      <c r="E41" s="45">
        <v>0</v>
      </c>
      <c r="F41" s="45">
        <v>0</v>
      </c>
      <c r="G41" s="45">
        <v>0</v>
      </c>
      <c r="H41" s="45">
        <v>0</v>
      </c>
      <c r="I41" s="45">
        <v>0</v>
      </c>
      <c r="J41" s="45">
        <v>0</v>
      </c>
      <c r="K41" s="45">
        <v>0</v>
      </c>
      <c r="L41" s="45">
        <v>0</v>
      </c>
      <c r="M41" s="27"/>
      <c r="N41" s="27"/>
      <c r="O41" s="27"/>
      <c r="P41" s="27"/>
      <c r="Q41" s="27"/>
      <c r="R41" s="27"/>
      <c r="S41" s="27"/>
      <c r="T41" s="27"/>
      <c r="U41" s="27"/>
      <c r="V41" s="27"/>
      <c r="W41" s="27"/>
    </row>
    <row r="42" spans="1:23" s="20" customFormat="1" ht="46.5" customHeight="1">
      <c r="A42" s="15" t="s">
        <v>81</v>
      </c>
      <c r="B42" s="29" t="s">
        <v>329</v>
      </c>
      <c r="C42" s="1" t="s">
        <v>52</v>
      </c>
      <c r="D42" s="1" t="s">
        <v>9</v>
      </c>
      <c r="E42" s="45">
        <v>0</v>
      </c>
      <c r="F42" s="45">
        <v>0</v>
      </c>
      <c r="G42" s="45">
        <f>100-100</f>
        <v>0</v>
      </c>
      <c r="H42" s="45">
        <v>0</v>
      </c>
      <c r="I42" s="45">
        <v>0</v>
      </c>
      <c r="J42" s="45">
        <v>0</v>
      </c>
      <c r="K42" s="45">
        <v>0</v>
      </c>
      <c r="L42" s="45">
        <v>0</v>
      </c>
      <c r="M42" s="27"/>
      <c r="N42" s="27"/>
      <c r="O42" s="27"/>
      <c r="P42" s="27"/>
      <c r="Q42" s="27"/>
      <c r="R42" s="27"/>
      <c r="S42" s="27"/>
      <c r="T42" s="27"/>
      <c r="U42" s="27"/>
      <c r="V42" s="27"/>
      <c r="W42" s="27"/>
    </row>
    <row r="43" spans="1:23" s="20" customFormat="1" ht="63">
      <c r="A43" s="15" t="s">
        <v>328</v>
      </c>
      <c r="B43" s="29" t="s">
        <v>330</v>
      </c>
      <c r="C43" s="1" t="s">
        <v>53</v>
      </c>
      <c r="D43" s="1" t="s">
        <v>9</v>
      </c>
      <c r="E43" s="45">
        <v>0</v>
      </c>
      <c r="F43" s="45">
        <v>0</v>
      </c>
      <c r="G43" s="45">
        <v>0</v>
      </c>
      <c r="H43" s="45">
        <v>0</v>
      </c>
      <c r="I43" s="45">
        <v>0</v>
      </c>
      <c r="J43" s="45">
        <v>0</v>
      </c>
      <c r="K43" s="45">
        <v>0</v>
      </c>
      <c r="L43" s="45">
        <v>0</v>
      </c>
      <c r="M43" s="27"/>
      <c r="N43" s="27"/>
      <c r="O43" s="27"/>
      <c r="P43" s="27"/>
      <c r="Q43" s="27"/>
      <c r="R43" s="27"/>
      <c r="S43" s="27"/>
      <c r="T43" s="27"/>
      <c r="U43" s="27"/>
      <c r="V43" s="27"/>
      <c r="W43" s="27"/>
    </row>
    <row r="44" spans="1:23" s="20" customFormat="1" ht="46.5" customHeight="1">
      <c r="A44" s="131" t="s">
        <v>378</v>
      </c>
      <c r="B44" s="96" t="s">
        <v>442</v>
      </c>
      <c r="C44" s="1" t="s">
        <v>53</v>
      </c>
      <c r="D44" s="1" t="s">
        <v>9</v>
      </c>
      <c r="E44" s="45">
        <v>0</v>
      </c>
      <c r="F44" s="24">
        <v>100</v>
      </c>
      <c r="G44" s="24">
        <v>100</v>
      </c>
      <c r="H44" s="45">
        <v>0</v>
      </c>
      <c r="I44" s="45">
        <v>0</v>
      </c>
      <c r="J44" s="45">
        <v>0</v>
      </c>
      <c r="K44" s="45">
        <v>0</v>
      </c>
      <c r="L44" s="45">
        <v>0</v>
      </c>
      <c r="M44" s="27"/>
      <c r="N44" s="27"/>
      <c r="O44" s="27"/>
      <c r="P44" s="27"/>
      <c r="Q44" s="27"/>
      <c r="R44" s="27"/>
      <c r="S44" s="27"/>
      <c r="T44" s="27"/>
      <c r="U44" s="27"/>
      <c r="V44" s="27"/>
      <c r="W44" s="27"/>
    </row>
    <row r="45" spans="1:23" s="20" customFormat="1" ht="51.75" customHeight="1">
      <c r="A45" s="132"/>
      <c r="B45" s="97"/>
      <c r="C45" s="1" t="s">
        <v>52</v>
      </c>
      <c r="D45" s="1" t="s">
        <v>9</v>
      </c>
      <c r="E45" s="45">
        <v>0</v>
      </c>
      <c r="F45" s="45">
        <v>0</v>
      </c>
      <c r="G45" s="45">
        <f>10-10</f>
        <v>0</v>
      </c>
      <c r="H45" s="45">
        <v>0</v>
      </c>
      <c r="I45" s="45">
        <v>0</v>
      </c>
      <c r="J45" s="45">
        <v>0</v>
      </c>
      <c r="K45" s="45">
        <v>0</v>
      </c>
      <c r="L45" s="45">
        <v>0</v>
      </c>
      <c r="M45" s="27"/>
      <c r="N45" s="27"/>
      <c r="O45" s="27"/>
      <c r="P45" s="27"/>
      <c r="Q45" s="27"/>
      <c r="R45" s="27"/>
      <c r="S45" s="27"/>
      <c r="T45" s="27"/>
      <c r="U45" s="27"/>
      <c r="V45" s="27"/>
      <c r="W45" s="27"/>
    </row>
    <row r="46" spans="1:23" s="20" customFormat="1" ht="49.5" customHeight="1">
      <c r="A46" s="98" t="s">
        <v>382</v>
      </c>
      <c r="B46" s="96" t="s">
        <v>383</v>
      </c>
      <c r="C46" s="1" t="s">
        <v>52</v>
      </c>
      <c r="D46" s="1" t="s">
        <v>9</v>
      </c>
      <c r="E46" s="45">
        <v>0</v>
      </c>
      <c r="F46" s="45">
        <v>0</v>
      </c>
      <c r="G46" s="45">
        <v>0</v>
      </c>
      <c r="H46" s="45">
        <v>0</v>
      </c>
      <c r="I46" s="45">
        <v>0</v>
      </c>
      <c r="J46" s="45">
        <v>0</v>
      </c>
      <c r="K46" s="45">
        <v>0</v>
      </c>
      <c r="L46" s="45">
        <v>0</v>
      </c>
      <c r="M46" s="27"/>
      <c r="N46" s="27"/>
      <c r="O46" s="27"/>
      <c r="P46" s="27"/>
      <c r="Q46" s="27"/>
      <c r="R46" s="27"/>
      <c r="S46" s="27"/>
      <c r="T46" s="27"/>
      <c r="U46" s="27"/>
      <c r="V46" s="27"/>
      <c r="W46" s="27"/>
    </row>
    <row r="47" spans="1:23" s="20" customFormat="1" ht="21" customHeight="1">
      <c r="A47" s="99"/>
      <c r="B47" s="97"/>
      <c r="C47" s="1" t="s">
        <v>51</v>
      </c>
      <c r="D47" s="1" t="s">
        <v>10</v>
      </c>
      <c r="E47" s="45">
        <v>0</v>
      </c>
      <c r="F47" s="45">
        <v>0</v>
      </c>
      <c r="G47" s="45">
        <v>0</v>
      </c>
      <c r="H47" s="45">
        <v>0</v>
      </c>
      <c r="I47" s="45">
        <v>0</v>
      </c>
      <c r="J47" s="45">
        <v>0</v>
      </c>
      <c r="K47" s="45">
        <v>0</v>
      </c>
      <c r="L47" s="45">
        <v>0</v>
      </c>
      <c r="M47" s="27"/>
      <c r="N47" s="27"/>
      <c r="O47" s="27"/>
      <c r="P47" s="27"/>
      <c r="Q47" s="27"/>
      <c r="R47" s="27"/>
      <c r="S47" s="27"/>
      <c r="T47" s="27"/>
      <c r="U47" s="27"/>
      <c r="V47" s="27"/>
      <c r="W47" s="27"/>
    </row>
    <row r="48" spans="1:23" s="20" customFormat="1" ht="35.25" customHeight="1">
      <c r="A48" s="15" t="s">
        <v>388</v>
      </c>
      <c r="B48" s="11" t="s">
        <v>389</v>
      </c>
      <c r="C48" s="1" t="s">
        <v>202</v>
      </c>
      <c r="D48" s="1" t="s">
        <v>9</v>
      </c>
      <c r="E48" s="45">
        <v>0</v>
      </c>
      <c r="F48" s="24">
        <v>100</v>
      </c>
      <c r="G48" s="24">
        <f>100</f>
        <v>100</v>
      </c>
      <c r="H48" s="45">
        <v>0</v>
      </c>
      <c r="I48" s="45">
        <v>0</v>
      </c>
      <c r="J48" s="45">
        <v>0</v>
      </c>
      <c r="K48" s="45">
        <v>0</v>
      </c>
      <c r="L48" s="45">
        <v>0</v>
      </c>
      <c r="M48" s="27"/>
      <c r="N48" s="27"/>
      <c r="O48" s="27"/>
      <c r="P48" s="27"/>
      <c r="Q48" s="27"/>
      <c r="R48" s="27"/>
      <c r="S48" s="27"/>
      <c r="T48" s="27"/>
      <c r="U48" s="27"/>
      <c r="V48" s="27"/>
      <c r="W48" s="27"/>
    </row>
    <row r="49" spans="1:23" s="20" customFormat="1" ht="54" customHeight="1">
      <c r="A49" s="15" t="s">
        <v>478</v>
      </c>
      <c r="B49" s="29" t="s">
        <v>480</v>
      </c>
      <c r="C49" s="1" t="s">
        <v>202</v>
      </c>
      <c r="D49" s="1" t="s">
        <v>9</v>
      </c>
      <c r="E49" s="45">
        <v>0</v>
      </c>
      <c r="F49" s="45">
        <v>0</v>
      </c>
      <c r="G49" s="45">
        <v>0</v>
      </c>
      <c r="H49" s="45">
        <v>0</v>
      </c>
      <c r="I49" s="24">
        <v>100</v>
      </c>
      <c r="J49" s="45">
        <v>0</v>
      </c>
      <c r="K49" s="45">
        <v>0</v>
      </c>
      <c r="L49" s="45">
        <v>0</v>
      </c>
      <c r="M49" s="27"/>
      <c r="N49" s="27"/>
      <c r="O49" s="27"/>
      <c r="P49" s="27"/>
      <c r="Q49" s="27"/>
      <c r="R49" s="27"/>
      <c r="S49" s="27"/>
      <c r="T49" s="27"/>
      <c r="U49" s="27"/>
      <c r="V49" s="27"/>
      <c r="W49" s="27"/>
    </row>
    <row r="50" spans="1:23" s="20" customFormat="1" ht="63">
      <c r="A50" s="100" t="s">
        <v>14</v>
      </c>
      <c r="B50" s="101" t="s">
        <v>293</v>
      </c>
      <c r="C50" s="1" t="s">
        <v>95</v>
      </c>
      <c r="D50" s="1" t="s">
        <v>11</v>
      </c>
      <c r="E50" s="45">
        <v>0</v>
      </c>
      <c r="F50" s="45">
        <v>0</v>
      </c>
      <c r="G50" s="45">
        <v>0</v>
      </c>
      <c r="H50" s="45">
        <v>0</v>
      </c>
      <c r="I50" s="45">
        <v>0</v>
      </c>
      <c r="J50" s="45">
        <v>0</v>
      </c>
      <c r="K50" s="45">
        <v>0</v>
      </c>
      <c r="L50" s="45">
        <v>0</v>
      </c>
      <c r="M50" s="18"/>
      <c r="N50" s="18"/>
      <c r="O50" s="18"/>
      <c r="P50" s="18"/>
      <c r="Q50" s="18"/>
      <c r="R50" s="18"/>
      <c r="S50" s="18"/>
      <c r="T50" s="18"/>
      <c r="U50" s="18"/>
      <c r="V50" s="18"/>
      <c r="W50" s="18"/>
    </row>
    <row r="51" spans="1:23" s="20" customFormat="1" ht="31.5">
      <c r="A51" s="100"/>
      <c r="B51" s="101"/>
      <c r="C51" s="1" t="s">
        <v>82</v>
      </c>
      <c r="D51" s="1" t="s">
        <v>11</v>
      </c>
      <c r="E51" s="45">
        <v>0</v>
      </c>
      <c r="F51" s="45">
        <v>0</v>
      </c>
      <c r="G51" s="45">
        <v>0</v>
      </c>
      <c r="H51" s="45">
        <v>0</v>
      </c>
      <c r="I51" s="45">
        <v>0</v>
      </c>
      <c r="J51" s="45">
        <v>0</v>
      </c>
      <c r="K51" s="45">
        <v>0</v>
      </c>
      <c r="L51" s="45">
        <v>0</v>
      </c>
      <c r="M51" s="18"/>
      <c r="N51" s="18"/>
      <c r="O51" s="18"/>
      <c r="P51" s="18"/>
      <c r="Q51" s="18"/>
      <c r="R51" s="18"/>
      <c r="S51" s="18"/>
      <c r="T51" s="18"/>
      <c r="U51" s="18"/>
      <c r="V51" s="18"/>
      <c r="W51" s="18"/>
    </row>
    <row r="52" spans="1:23" s="20" customFormat="1" ht="47.25">
      <c r="A52" s="15" t="s">
        <v>15</v>
      </c>
      <c r="B52" s="39" t="s">
        <v>468</v>
      </c>
      <c r="C52" s="3"/>
      <c r="D52" s="1"/>
      <c r="E52" s="24"/>
      <c r="F52" s="25"/>
      <c r="G52" s="24"/>
      <c r="H52" s="24"/>
      <c r="I52" s="24"/>
      <c r="J52" s="24"/>
      <c r="K52" s="25"/>
      <c r="L52" s="25"/>
      <c r="M52" s="18"/>
      <c r="N52" s="18"/>
      <c r="O52" s="18"/>
      <c r="P52" s="18"/>
      <c r="Q52" s="18"/>
      <c r="R52" s="18"/>
      <c r="S52" s="18"/>
      <c r="T52" s="18"/>
      <c r="U52" s="18"/>
      <c r="V52" s="18"/>
      <c r="W52" s="18"/>
    </row>
    <row r="53" spans="1:23" s="20" customFormat="1" ht="94.5">
      <c r="A53" s="15" t="s">
        <v>168</v>
      </c>
      <c r="B53" s="16" t="s">
        <v>294</v>
      </c>
      <c r="C53" s="1" t="s">
        <v>306</v>
      </c>
      <c r="D53" s="1" t="s">
        <v>11</v>
      </c>
      <c r="E53" s="45">
        <v>0</v>
      </c>
      <c r="F53" s="45">
        <v>0</v>
      </c>
      <c r="G53" s="24">
        <v>1</v>
      </c>
      <c r="H53" s="24">
        <f>5+1</f>
        <v>6</v>
      </c>
      <c r="I53" s="24">
        <v>3</v>
      </c>
      <c r="J53" s="45">
        <f>2-2</f>
        <v>0</v>
      </c>
      <c r="K53" s="45">
        <f>2-2</f>
        <v>0</v>
      </c>
      <c r="L53" s="25">
        <v>2</v>
      </c>
      <c r="M53" s="91"/>
      <c r="N53" s="18"/>
      <c r="O53" s="18"/>
      <c r="P53" s="18"/>
      <c r="Q53" s="18"/>
      <c r="R53" s="18"/>
      <c r="S53" s="18"/>
      <c r="T53" s="18"/>
      <c r="U53" s="18"/>
      <c r="V53" s="18"/>
      <c r="W53" s="18"/>
    </row>
    <row r="54" spans="1:23" s="20" customFormat="1" ht="67.5" customHeight="1">
      <c r="A54" s="69" t="s">
        <v>169</v>
      </c>
      <c r="B54" s="16" t="s">
        <v>354</v>
      </c>
      <c r="C54" s="1" t="s">
        <v>166</v>
      </c>
      <c r="D54" s="1" t="s">
        <v>11</v>
      </c>
      <c r="E54" s="24">
        <v>1</v>
      </c>
      <c r="F54" s="45">
        <f>1-1</f>
        <v>0</v>
      </c>
      <c r="G54" s="45">
        <v>0</v>
      </c>
      <c r="H54" s="25">
        <v>2</v>
      </c>
      <c r="I54" s="45">
        <v>0</v>
      </c>
      <c r="J54" s="45">
        <v>0</v>
      </c>
      <c r="K54" s="45">
        <v>0</v>
      </c>
      <c r="L54" s="45">
        <v>0</v>
      </c>
      <c r="M54" s="18"/>
      <c r="N54" s="18"/>
      <c r="O54" s="18"/>
      <c r="P54" s="18"/>
      <c r="Q54" s="18"/>
      <c r="R54" s="18"/>
      <c r="S54" s="18"/>
      <c r="T54" s="18"/>
      <c r="U54" s="18"/>
      <c r="V54" s="18"/>
      <c r="W54" s="18"/>
    </row>
    <row r="55" spans="1:23" s="20" customFormat="1" ht="47.25">
      <c r="A55" s="69" t="s">
        <v>295</v>
      </c>
      <c r="B55" s="16" t="s">
        <v>429</v>
      </c>
      <c r="C55" s="3" t="s">
        <v>307</v>
      </c>
      <c r="D55" s="1" t="s">
        <v>11</v>
      </c>
      <c r="E55" s="24">
        <v>12</v>
      </c>
      <c r="F55" s="25">
        <v>7</v>
      </c>
      <c r="G55" s="25">
        <f>9+2+1</f>
        <v>12</v>
      </c>
      <c r="H55" s="25">
        <f>5+1+1</f>
        <v>7</v>
      </c>
      <c r="I55" s="25">
        <v>10</v>
      </c>
      <c r="J55" s="25">
        <v>4</v>
      </c>
      <c r="K55" s="25">
        <v>4</v>
      </c>
      <c r="L55" s="25">
        <v>15</v>
      </c>
      <c r="M55" s="18"/>
      <c r="N55" s="18"/>
      <c r="O55" s="18"/>
      <c r="P55" s="18"/>
      <c r="Q55" s="18"/>
      <c r="R55" s="18"/>
      <c r="S55" s="18"/>
      <c r="T55" s="18"/>
      <c r="U55" s="18"/>
      <c r="V55" s="18"/>
      <c r="W55" s="18"/>
    </row>
    <row r="56" spans="1:23" s="20" customFormat="1" ht="47.25">
      <c r="A56" s="69" t="s">
        <v>296</v>
      </c>
      <c r="B56" s="16" t="s">
        <v>297</v>
      </c>
      <c r="C56" s="3" t="s">
        <v>308</v>
      </c>
      <c r="D56" s="1" t="s">
        <v>11</v>
      </c>
      <c r="E56" s="45">
        <v>0</v>
      </c>
      <c r="F56" s="45">
        <v>0</v>
      </c>
      <c r="G56" s="25">
        <f>19</f>
        <v>19</v>
      </c>
      <c r="H56" s="25">
        <f>2+3+1+30+1</f>
        <v>37</v>
      </c>
      <c r="I56" s="25">
        <v>2</v>
      </c>
      <c r="J56" s="45">
        <v>0</v>
      </c>
      <c r="K56" s="45">
        <v>0</v>
      </c>
      <c r="L56" s="45">
        <v>0</v>
      </c>
      <c r="M56" s="18"/>
      <c r="N56" s="18"/>
      <c r="O56" s="18"/>
      <c r="P56" s="18"/>
      <c r="Q56" s="18"/>
      <c r="R56" s="18"/>
      <c r="S56" s="18"/>
      <c r="T56" s="18"/>
      <c r="U56" s="18"/>
      <c r="V56" s="18"/>
      <c r="W56" s="18"/>
    </row>
    <row r="57" spans="1:23" s="20" customFormat="1" ht="63">
      <c r="A57" s="69" t="s">
        <v>298</v>
      </c>
      <c r="B57" s="16" t="s">
        <v>449</v>
      </c>
      <c r="C57" s="3" t="s">
        <v>309</v>
      </c>
      <c r="D57" s="1" t="s">
        <v>11</v>
      </c>
      <c r="E57" s="45">
        <v>0</v>
      </c>
      <c r="F57" s="45">
        <v>0</v>
      </c>
      <c r="G57" s="45">
        <v>0</v>
      </c>
      <c r="H57" s="25">
        <v>1</v>
      </c>
      <c r="I57" s="45">
        <f>2-2</f>
        <v>0</v>
      </c>
      <c r="J57" s="45">
        <f>2-2</f>
        <v>0</v>
      </c>
      <c r="K57" s="45">
        <f>2-2</f>
        <v>0</v>
      </c>
      <c r="L57" s="25">
        <v>2</v>
      </c>
      <c r="M57" s="18"/>
      <c r="N57" s="18"/>
      <c r="O57" s="18"/>
      <c r="P57" s="18"/>
      <c r="Q57" s="18"/>
      <c r="R57" s="18"/>
      <c r="S57" s="18"/>
      <c r="T57" s="18"/>
      <c r="U57" s="18"/>
      <c r="V57" s="18"/>
      <c r="W57" s="18"/>
    </row>
    <row r="58" spans="1:23" s="20" customFormat="1" ht="81" customHeight="1">
      <c r="A58" s="69" t="s">
        <v>299</v>
      </c>
      <c r="B58" s="16" t="s">
        <v>218</v>
      </c>
      <c r="C58" s="3" t="s">
        <v>310</v>
      </c>
      <c r="D58" s="1" t="s">
        <v>11</v>
      </c>
      <c r="E58" s="25">
        <v>2</v>
      </c>
      <c r="F58" s="24">
        <v>1</v>
      </c>
      <c r="G58" s="45">
        <f>1-1</f>
        <v>0</v>
      </c>
      <c r="H58" s="45">
        <v>0</v>
      </c>
      <c r="I58" s="45">
        <f>3-3</f>
        <v>0</v>
      </c>
      <c r="J58" s="45">
        <f>3-3</f>
        <v>0</v>
      </c>
      <c r="K58" s="45">
        <f>2-2</f>
        <v>0</v>
      </c>
      <c r="L58" s="25">
        <v>2</v>
      </c>
      <c r="M58" s="18"/>
      <c r="N58" s="18"/>
      <c r="O58" s="18"/>
      <c r="P58" s="18"/>
      <c r="Q58" s="18"/>
      <c r="R58" s="18"/>
      <c r="S58" s="18"/>
      <c r="T58" s="18"/>
      <c r="U58" s="18"/>
      <c r="V58" s="18"/>
      <c r="W58" s="18"/>
    </row>
    <row r="59" spans="1:23" s="20" customFormat="1" ht="49.5" customHeight="1">
      <c r="A59" s="131" t="s">
        <v>300</v>
      </c>
      <c r="B59" s="123" t="s">
        <v>194</v>
      </c>
      <c r="C59" s="1" t="s">
        <v>377</v>
      </c>
      <c r="D59" s="1" t="s">
        <v>11</v>
      </c>
      <c r="E59" s="24">
        <v>432</v>
      </c>
      <c r="F59" s="45">
        <v>0</v>
      </c>
      <c r="G59" s="45">
        <v>0</v>
      </c>
      <c r="H59" s="45">
        <v>0</v>
      </c>
      <c r="I59" s="45">
        <v>0</v>
      </c>
      <c r="J59" s="45">
        <v>0</v>
      </c>
      <c r="K59" s="45">
        <v>0</v>
      </c>
      <c r="L59" s="45">
        <v>0</v>
      </c>
      <c r="M59" s="18"/>
      <c r="N59" s="18"/>
      <c r="O59" s="18"/>
      <c r="P59" s="18"/>
      <c r="Q59" s="18"/>
      <c r="R59" s="18"/>
      <c r="S59" s="18"/>
      <c r="T59" s="18"/>
      <c r="U59" s="18"/>
      <c r="V59" s="18"/>
      <c r="W59" s="18"/>
    </row>
    <row r="60" spans="1:23" s="20" customFormat="1" ht="45.75" customHeight="1">
      <c r="A60" s="132"/>
      <c r="B60" s="124"/>
      <c r="C60" s="1" t="s">
        <v>375</v>
      </c>
      <c r="D60" s="1" t="s">
        <v>10</v>
      </c>
      <c r="E60" s="45">
        <v>0</v>
      </c>
      <c r="F60" s="72">
        <f>150</f>
        <v>150</v>
      </c>
      <c r="G60" s="45">
        <v>0</v>
      </c>
      <c r="H60" s="45">
        <v>0</v>
      </c>
      <c r="I60" s="45">
        <v>0</v>
      </c>
      <c r="J60" s="45">
        <v>0</v>
      </c>
      <c r="K60" s="45">
        <v>0</v>
      </c>
      <c r="L60" s="45">
        <v>0</v>
      </c>
      <c r="M60" s="18"/>
      <c r="N60" s="18"/>
      <c r="O60" s="18"/>
      <c r="P60" s="18"/>
      <c r="Q60" s="18"/>
      <c r="R60" s="18"/>
      <c r="S60" s="18"/>
      <c r="T60" s="18"/>
      <c r="U60" s="18"/>
      <c r="V60" s="18"/>
      <c r="W60" s="18"/>
    </row>
    <row r="61" spans="1:23" s="20" customFormat="1" ht="31.5">
      <c r="A61" s="69" t="s">
        <v>301</v>
      </c>
      <c r="B61" s="16" t="s">
        <v>313</v>
      </c>
      <c r="C61" s="3" t="s">
        <v>165</v>
      </c>
      <c r="D61" s="1" t="s">
        <v>11</v>
      </c>
      <c r="E61" s="45">
        <v>0</v>
      </c>
      <c r="F61" s="45">
        <v>0</v>
      </c>
      <c r="G61" s="45">
        <v>0</v>
      </c>
      <c r="H61" s="45">
        <v>0</v>
      </c>
      <c r="I61" s="45">
        <v>0</v>
      </c>
      <c r="J61" s="45">
        <v>0</v>
      </c>
      <c r="K61" s="45">
        <v>0</v>
      </c>
      <c r="L61" s="45">
        <v>0</v>
      </c>
      <c r="M61" s="18"/>
      <c r="N61" s="18"/>
      <c r="O61" s="18"/>
      <c r="P61" s="18"/>
      <c r="Q61" s="18"/>
      <c r="R61" s="18"/>
      <c r="S61" s="18"/>
      <c r="T61" s="18"/>
      <c r="U61" s="18"/>
      <c r="V61" s="18"/>
      <c r="W61" s="18"/>
    </row>
    <row r="62" spans="1:23" s="20" customFormat="1" ht="49.5" customHeight="1">
      <c r="A62" s="69" t="s">
        <v>302</v>
      </c>
      <c r="B62" s="16" t="s">
        <v>304</v>
      </c>
      <c r="C62" s="3" t="s">
        <v>311</v>
      </c>
      <c r="D62" s="1" t="s">
        <v>11</v>
      </c>
      <c r="E62" s="45">
        <v>0</v>
      </c>
      <c r="F62" s="45">
        <v>0</v>
      </c>
      <c r="G62" s="45">
        <v>0</v>
      </c>
      <c r="H62" s="45">
        <v>0</v>
      </c>
      <c r="I62" s="45">
        <f>15-15</f>
        <v>0</v>
      </c>
      <c r="J62" s="45">
        <f>3-3</f>
        <v>0</v>
      </c>
      <c r="K62" s="45">
        <f>3-3</f>
        <v>0</v>
      </c>
      <c r="L62" s="25">
        <v>15</v>
      </c>
      <c r="M62" s="18"/>
      <c r="N62" s="18"/>
      <c r="O62" s="18"/>
      <c r="P62" s="18"/>
      <c r="Q62" s="18"/>
      <c r="R62" s="18"/>
      <c r="S62" s="18"/>
      <c r="T62" s="18"/>
      <c r="U62" s="18"/>
      <c r="V62" s="18"/>
      <c r="W62" s="18"/>
    </row>
    <row r="63" spans="1:23" s="20" customFormat="1" ht="47.25">
      <c r="A63" s="69" t="s">
        <v>303</v>
      </c>
      <c r="B63" s="16" t="s">
        <v>305</v>
      </c>
      <c r="C63" s="3" t="s">
        <v>312</v>
      </c>
      <c r="D63" s="1" t="s">
        <v>11</v>
      </c>
      <c r="E63" s="45">
        <v>0</v>
      </c>
      <c r="F63" s="45">
        <v>0</v>
      </c>
      <c r="G63" s="45">
        <v>0</v>
      </c>
      <c r="H63" s="45">
        <v>0</v>
      </c>
      <c r="I63" s="45">
        <f>7-7</f>
        <v>0</v>
      </c>
      <c r="J63" s="45">
        <f>3-3</f>
        <v>0</v>
      </c>
      <c r="K63" s="45">
        <f>3-3</f>
        <v>0</v>
      </c>
      <c r="L63" s="25">
        <v>7</v>
      </c>
      <c r="M63" s="18"/>
      <c r="N63" s="18"/>
      <c r="O63" s="18"/>
      <c r="P63" s="18"/>
      <c r="Q63" s="18"/>
      <c r="R63" s="18"/>
      <c r="S63" s="18"/>
      <c r="T63" s="18"/>
      <c r="U63" s="18"/>
      <c r="V63" s="18"/>
      <c r="W63" s="18"/>
    </row>
    <row r="64" spans="1:23" s="20" customFormat="1" ht="54" customHeight="1">
      <c r="A64" s="41" t="s">
        <v>370</v>
      </c>
      <c r="B64" s="89" t="s">
        <v>466</v>
      </c>
      <c r="C64" s="3" t="s">
        <v>372</v>
      </c>
      <c r="D64" s="1" t="s">
        <v>11</v>
      </c>
      <c r="E64" s="45">
        <v>0</v>
      </c>
      <c r="F64" s="72">
        <f>2</f>
        <v>2</v>
      </c>
      <c r="G64" s="72">
        <f>10+1-3</f>
        <v>8</v>
      </c>
      <c r="H64" s="72">
        <f>3+1</f>
        <v>4</v>
      </c>
      <c r="I64" s="72">
        <f>1+9</f>
        <v>10</v>
      </c>
      <c r="J64" s="72">
        <v>5</v>
      </c>
      <c r="K64" s="72">
        <v>7</v>
      </c>
      <c r="L64" s="45">
        <v>0</v>
      </c>
      <c r="M64" s="91"/>
      <c r="N64" s="18"/>
      <c r="O64" s="18"/>
      <c r="P64" s="18"/>
      <c r="Q64" s="18"/>
      <c r="R64" s="18"/>
      <c r="S64" s="18"/>
      <c r="T64" s="18"/>
      <c r="U64" s="18"/>
      <c r="V64" s="18"/>
      <c r="W64" s="18"/>
    </row>
    <row r="65" spans="1:23" s="20" customFormat="1" ht="52.5" customHeight="1">
      <c r="A65" s="131" t="s">
        <v>373</v>
      </c>
      <c r="B65" s="96" t="s">
        <v>394</v>
      </c>
      <c r="C65" s="1" t="s">
        <v>374</v>
      </c>
      <c r="D65" s="1" t="s">
        <v>11</v>
      </c>
      <c r="E65" s="45">
        <v>0</v>
      </c>
      <c r="F65" s="72">
        <f>3</f>
        <v>3</v>
      </c>
      <c r="G65" s="45">
        <v>0</v>
      </c>
      <c r="H65" s="45">
        <v>0</v>
      </c>
      <c r="I65" s="45">
        <v>0</v>
      </c>
      <c r="J65" s="45">
        <v>0</v>
      </c>
      <c r="K65" s="45">
        <v>0</v>
      </c>
      <c r="L65" s="45">
        <v>0</v>
      </c>
      <c r="M65" s="18"/>
      <c r="N65" s="18"/>
      <c r="O65" s="18"/>
      <c r="P65" s="18"/>
      <c r="Q65" s="18"/>
      <c r="R65" s="18"/>
      <c r="S65" s="18"/>
      <c r="T65" s="18"/>
      <c r="U65" s="18"/>
      <c r="V65" s="18"/>
      <c r="W65" s="18"/>
    </row>
    <row r="66" spans="1:23" s="20" customFormat="1" ht="52.5" customHeight="1">
      <c r="A66" s="137"/>
      <c r="B66" s="125"/>
      <c r="C66" s="73" t="s">
        <v>387</v>
      </c>
      <c r="D66" s="73" t="s">
        <v>11</v>
      </c>
      <c r="E66" s="45">
        <v>0</v>
      </c>
      <c r="F66" s="72">
        <v>1</v>
      </c>
      <c r="G66" s="45">
        <v>0</v>
      </c>
      <c r="H66" s="45">
        <v>0</v>
      </c>
      <c r="I66" s="45">
        <v>0</v>
      </c>
      <c r="J66" s="45">
        <v>0</v>
      </c>
      <c r="K66" s="72">
        <v>2</v>
      </c>
      <c r="L66" s="45">
        <v>0</v>
      </c>
      <c r="M66" s="18"/>
      <c r="N66" s="18"/>
      <c r="O66" s="18"/>
      <c r="P66" s="18"/>
      <c r="Q66" s="18"/>
      <c r="R66" s="18"/>
      <c r="S66" s="18"/>
      <c r="T66" s="18"/>
      <c r="U66" s="18"/>
      <c r="V66" s="18"/>
      <c r="W66" s="18"/>
    </row>
    <row r="67" spans="1:23" s="20" customFormat="1" ht="78.75">
      <c r="A67" s="137"/>
      <c r="B67" s="125"/>
      <c r="C67" s="73" t="s">
        <v>422</v>
      </c>
      <c r="D67" s="73" t="s">
        <v>11</v>
      </c>
      <c r="E67" s="45">
        <v>0</v>
      </c>
      <c r="F67" s="45">
        <v>0</v>
      </c>
      <c r="G67" s="45">
        <f>18-18</f>
        <v>0</v>
      </c>
      <c r="H67" s="45">
        <v>0</v>
      </c>
      <c r="I67" s="45">
        <v>0</v>
      </c>
      <c r="J67" s="45">
        <v>0</v>
      </c>
      <c r="K67" s="45">
        <v>0</v>
      </c>
      <c r="L67" s="45">
        <v>0</v>
      </c>
      <c r="M67" s="18"/>
      <c r="N67" s="18"/>
      <c r="O67" s="18"/>
      <c r="P67" s="18"/>
      <c r="Q67" s="18"/>
      <c r="R67" s="18"/>
      <c r="S67" s="18"/>
      <c r="T67" s="18"/>
      <c r="U67" s="18"/>
      <c r="V67" s="18"/>
      <c r="W67" s="18"/>
    </row>
    <row r="68" spans="1:23" s="20" customFormat="1" ht="78.75">
      <c r="A68" s="132"/>
      <c r="B68" s="97"/>
      <c r="C68" s="73" t="s">
        <v>423</v>
      </c>
      <c r="D68" s="73" t="s">
        <v>11</v>
      </c>
      <c r="E68" s="45">
        <v>0</v>
      </c>
      <c r="F68" s="45">
        <v>0</v>
      </c>
      <c r="G68" s="72">
        <f>4+1-1+1</f>
        <v>5</v>
      </c>
      <c r="H68" s="72">
        <v>1</v>
      </c>
      <c r="I68" s="72">
        <f>1+1</f>
        <v>2</v>
      </c>
      <c r="J68" s="45">
        <v>0</v>
      </c>
      <c r="K68" s="45">
        <v>0</v>
      </c>
      <c r="L68" s="45">
        <v>0</v>
      </c>
      <c r="M68" s="18"/>
      <c r="N68" s="18"/>
      <c r="O68" s="18"/>
      <c r="P68" s="18"/>
      <c r="Q68" s="18"/>
      <c r="R68" s="18"/>
      <c r="S68" s="18"/>
      <c r="T68" s="18"/>
      <c r="U68" s="18"/>
      <c r="V68" s="18"/>
      <c r="W68" s="18"/>
    </row>
    <row r="69" spans="1:23" s="20" customFormat="1" ht="94.5">
      <c r="A69" s="69" t="s">
        <v>380</v>
      </c>
      <c r="B69" s="14" t="s">
        <v>371</v>
      </c>
      <c r="C69" s="1" t="s">
        <v>381</v>
      </c>
      <c r="D69" s="1" t="s">
        <v>11</v>
      </c>
      <c r="E69" s="45">
        <v>0</v>
      </c>
      <c r="F69" s="72">
        <f>1</f>
        <v>1</v>
      </c>
      <c r="G69" s="72">
        <f>4+1+3+2</f>
        <v>10</v>
      </c>
      <c r="H69" s="72">
        <f>1+1</f>
        <v>2</v>
      </c>
      <c r="I69" s="72">
        <v>25</v>
      </c>
      <c r="J69" s="45">
        <v>0</v>
      </c>
      <c r="K69" s="45">
        <v>0</v>
      </c>
      <c r="L69" s="45">
        <v>0</v>
      </c>
      <c r="M69" s="18"/>
      <c r="N69" s="18"/>
      <c r="O69" s="18"/>
      <c r="P69" s="18"/>
      <c r="Q69" s="18"/>
      <c r="R69" s="18"/>
      <c r="S69" s="18"/>
      <c r="T69" s="18"/>
      <c r="U69" s="18"/>
      <c r="V69" s="18"/>
      <c r="W69" s="18"/>
    </row>
    <row r="70" spans="1:23" s="20" customFormat="1" ht="31.5">
      <c r="A70" s="69" t="s">
        <v>384</v>
      </c>
      <c r="B70" s="14" t="s">
        <v>415</v>
      </c>
      <c r="C70" s="56" t="s">
        <v>416</v>
      </c>
      <c r="D70" s="1" t="s">
        <v>9</v>
      </c>
      <c r="E70" s="45">
        <v>0</v>
      </c>
      <c r="F70" s="72">
        <v>100</v>
      </c>
      <c r="G70" s="45">
        <v>0</v>
      </c>
      <c r="H70" s="45">
        <v>0</v>
      </c>
      <c r="I70" s="45">
        <v>0</v>
      </c>
      <c r="J70" s="45">
        <v>0</v>
      </c>
      <c r="K70" s="45">
        <v>0</v>
      </c>
      <c r="L70" s="45">
        <v>0</v>
      </c>
      <c r="M70" s="18"/>
      <c r="N70" s="18"/>
      <c r="O70" s="18"/>
      <c r="P70" s="18"/>
      <c r="Q70" s="18"/>
      <c r="R70" s="18"/>
      <c r="S70" s="18"/>
      <c r="T70" s="18"/>
      <c r="U70" s="18"/>
      <c r="V70" s="18"/>
      <c r="W70" s="18"/>
    </row>
    <row r="71" spans="1:23" s="20" customFormat="1" ht="145.5" customHeight="1">
      <c r="A71" s="69" t="s">
        <v>417</v>
      </c>
      <c r="B71" s="14" t="s">
        <v>497</v>
      </c>
      <c r="C71" s="1" t="s">
        <v>420</v>
      </c>
      <c r="D71" s="1" t="s">
        <v>11</v>
      </c>
      <c r="E71" s="45">
        <v>0</v>
      </c>
      <c r="F71" s="45">
        <v>0</v>
      </c>
      <c r="G71" s="72">
        <f>4+1</f>
        <v>5</v>
      </c>
      <c r="H71" s="72">
        <f>4+1</f>
        <v>5</v>
      </c>
      <c r="I71" s="72">
        <v>2</v>
      </c>
      <c r="J71" s="72">
        <v>1</v>
      </c>
      <c r="K71" s="45">
        <v>0</v>
      </c>
      <c r="L71" s="45">
        <v>0</v>
      </c>
      <c r="M71" s="18"/>
      <c r="N71" s="18"/>
      <c r="O71" s="18"/>
      <c r="P71" s="18"/>
      <c r="Q71" s="18"/>
      <c r="R71" s="18"/>
      <c r="S71" s="18"/>
      <c r="T71" s="18"/>
      <c r="U71" s="18"/>
      <c r="V71" s="18"/>
      <c r="W71" s="18"/>
    </row>
    <row r="72" spans="1:23" s="20" customFormat="1" ht="99" customHeight="1">
      <c r="A72" s="69" t="s">
        <v>418</v>
      </c>
      <c r="B72" s="14" t="s">
        <v>498</v>
      </c>
      <c r="C72" s="1" t="s">
        <v>421</v>
      </c>
      <c r="D72" s="1" t="s">
        <v>11</v>
      </c>
      <c r="E72" s="45">
        <v>0</v>
      </c>
      <c r="F72" s="45">
        <v>0</v>
      </c>
      <c r="G72" s="72">
        <f>14</f>
        <v>14</v>
      </c>
      <c r="H72" s="72">
        <f>29-3</f>
        <v>26</v>
      </c>
      <c r="I72" s="45">
        <v>0</v>
      </c>
      <c r="J72" s="45">
        <v>0</v>
      </c>
      <c r="K72" s="45">
        <v>0</v>
      </c>
      <c r="L72" s="45">
        <v>0</v>
      </c>
      <c r="M72" s="18"/>
      <c r="N72" s="18"/>
      <c r="O72" s="18"/>
      <c r="P72" s="18"/>
      <c r="Q72" s="18"/>
      <c r="R72" s="18"/>
      <c r="S72" s="18"/>
      <c r="T72" s="18"/>
      <c r="U72" s="18"/>
      <c r="V72" s="18"/>
      <c r="W72" s="18"/>
    </row>
    <row r="73" spans="1:23" s="20" customFormat="1" ht="31.5">
      <c r="A73" s="69" t="s">
        <v>46</v>
      </c>
      <c r="B73" s="11" t="s">
        <v>605</v>
      </c>
      <c r="C73" s="1" t="s">
        <v>467</v>
      </c>
      <c r="D73" s="1" t="s">
        <v>11</v>
      </c>
      <c r="E73" s="45">
        <v>0</v>
      </c>
      <c r="F73" s="45">
        <v>0</v>
      </c>
      <c r="G73" s="45">
        <v>0</v>
      </c>
      <c r="H73" s="72">
        <f>1-1+1</f>
        <v>1</v>
      </c>
      <c r="I73" s="72">
        <v>1</v>
      </c>
      <c r="J73" s="45">
        <v>0</v>
      </c>
      <c r="K73" s="45">
        <v>0</v>
      </c>
      <c r="L73" s="45">
        <v>0</v>
      </c>
      <c r="M73" s="18"/>
      <c r="N73" s="18"/>
      <c r="O73" s="18"/>
      <c r="P73" s="18"/>
      <c r="Q73" s="18"/>
      <c r="R73" s="18"/>
      <c r="S73" s="18"/>
      <c r="T73" s="18"/>
      <c r="U73" s="18"/>
      <c r="V73" s="18"/>
      <c r="W73" s="18"/>
    </row>
    <row r="74" spans="1:23" s="20" customFormat="1" ht="72.75" customHeight="1">
      <c r="A74" s="131" t="s">
        <v>16</v>
      </c>
      <c r="B74" s="96" t="s">
        <v>499</v>
      </c>
      <c r="C74" s="1" t="s">
        <v>184</v>
      </c>
      <c r="D74" s="1" t="s">
        <v>11</v>
      </c>
      <c r="E74" s="45">
        <v>0</v>
      </c>
      <c r="F74" s="45">
        <v>0</v>
      </c>
      <c r="G74" s="24">
        <v>1</v>
      </c>
      <c r="H74" s="24">
        <f>1+112+1+3</f>
        <v>117</v>
      </c>
      <c r="I74" s="24">
        <f>1+108</f>
        <v>109</v>
      </c>
      <c r="J74" s="24">
        <f>108</f>
        <v>108</v>
      </c>
      <c r="K74" s="24">
        <v>108</v>
      </c>
      <c r="L74" s="45">
        <v>0</v>
      </c>
      <c r="M74" s="91"/>
      <c r="N74" s="18"/>
      <c r="O74" s="18"/>
      <c r="P74" s="18"/>
      <c r="Q74" s="18"/>
      <c r="R74" s="18"/>
      <c r="S74" s="18"/>
      <c r="T74" s="18"/>
      <c r="U74" s="18"/>
      <c r="V74" s="18"/>
      <c r="W74" s="18"/>
    </row>
    <row r="75" spans="1:23" s="20" customFormat="1" ht="31.5">
      <c r="A75" s="137"/>
      <c r="B75" s="125"/>
      <c r="C75" s="1" t="s">
        <v>406</v>
      </c>
      <c r="D75" s="1" t="s">
        <v>11</v>
      </c>
      <c r="E75" s="45">
        <v>0</v>
      </c>
      <c r="F75" s="45">
        <v>0</v>
      </c>
      <c r="G75" s="24">
        <f>17+1</f>
        <v>18</v>
      </c>
      <c r="H75" s="45">
        <f>3-3</f>
        <v>0</v>
      </c>
      <c r="I75" s="45">
        <f>3-3</f>
        <v>0</v>
      </c>
      <c r="J75" s="45">
        <v>0</v>
      </c>
      <c r="K75" s="45">
        <v>0</v>
      </c>
      <c r="L75" s="45">
        <v>0</v>
      </c>
      <c r="M75" s="18"/>
      <c r="N75" s="18"/>
      <c r="O75" s="18"/>
      <c r="P75" s="18"/>
      <c r="Q75" s="18"/>
      <c r="R75" s="18"/>
      <c r="S75" s="18"/>
      <c r="T75" s="18"/>
      <c r="U75" s="18"/>
      <c r="V75" s="18"/>
      <c r="W75" s="18"/>
    </row>
    <row r="76" spans="1:23" s="20" customFormat="1" ht="46.5" customHeight="1">
      <c r="A76" s="137"/>
      <c r="B76" s="125"/>
      <c r="C76" s="1" t="s">
        <v>362</v>
      </c>
      <c r="D76" s="1" t="s">
        <v>11</v>
      </c>
      <c r="E76" s="45">
        <v>0</v>
      </c>
      <c r="F76" s="24">
        <v>1</v>
      </c>
      <c r="G76" s="24">
        <v>2</v>
      </c>
      <c r="H76" s="24">
        <v>7</v>
      </c>
      <c r="I76" s="72">
        <v>10</v>
      </c>
      <c r="J76" s="45">
        <v>0</v>
      </c>
      <c r="K76" s="45">
        <v>0</v>
      </c>
      <c r="L76" s="45">
        <v>0</v>
      </c>
      <c r="M76" s="18"/>
      <c r="N76" s="18"/>
      <c r="O76" s="18"/>
      <c r="P76" s="18"/>
      <c r="Q76" s="18"/>
      <c r="R76" s="18"/>
      <c r="S76" s="18"/>
      <c r="T76" s="18"/>
      <c r="U76" s="18"/>
      <c r="V76" s="18"/>
      <c r="W76" s="18"/>
    </row>
    <row r="77" spans="1:23" s="20" customFormat="1" ht="110.25">
      <c r="A77" s="132"/>
      <c r="B77" s="97"/>
      <c r="C77" s="1" t="s">
        <v>210</v>
      </c>
      <c r="D77" s="1" t="s">
        <v>11</v>
      </c>
      <c r="E77" s="24">
        <v>2</v>
      </c>
      <c r="F77" s="24">
        <v>1</v>
      </c>
      <c r="G77" s="45">
        <v>0</v>
      </c>
      <c r="H77" s="24">
        <v>1</v>
      </c>
      <c r="I77" s="72">
        <v>1</v>
      </c>
      <c r="J77" s="45">
        <f>3-3</f>
        <v>0</v>
      </c>
      <c r="K77" s="45">
        <f>3-3</f>
        <v>0</v>
      </c>
      <c r="L77" s="25">
        <v>4</v>
      </c>
      <c r="M77" s="18"/>
      <c r="N77" s="18"/>
      <c r="O77" s="18"/>
      <c r="P77" s="18"/>
      <c r="Q77" s="18"/>
      <c r="R77" s="18"/>
      <c r="S77" s="18"/>
      <c r="T77" s="18"/>
      <c r="U77" s="18"/>
      <c r="V77" s="18"/>
      <c r="W77" s="18"/>
    </row>
    <row r="78" spans="1:23" s="20" customFormat="1" ht="78.75">
      <c r="A78" s="69" t="s">
        <v>321</v>
      </c>
      <c r="B78" s="11" t="s">
        <v>322</v>
      </c>
      <c r="C78" s="1" t="s">
        <v>170</v>
      </c>
      <c r="D78" s="1" t="s">
        <v>11</v>
      </c>
      <c r="E78" s="24">
        <v>1</v>
      </c>
      <c r="F78" s="45">
        <f>2-2</f>
        <v>0</v>
      </c>
      <c r="G78" s="45">
        <f>1-1</f>
        <v>0</v>
      </c>
      <c r="H78" s="45">
        <v>0</v>
      </c>
      <c r="I78" s="45">
        <v>0</v>
      </c>
      <c r="J78" s="45">
        <v>0</v>
      </c>
      <c r="K78" s="45">
        <v>0</v>
      </c>
      <c r="L78" s="45">
        <v>0</v>
      </c>
      <c r="M78" s="18"/>
      <c r="N78" s="18"/>
      <c r="O78" s="18"/>
      <c r="P78" s="18"/>
      <c r="Q78" s="18"/>
      <c r="R78" s="18"/>
      <c r="S78" s="18"/>
      <c r="T78" s="18"/>
      <c r="U78" s="18"/>
      <c r="V78" s="18"/>
      <c r="W78" s="18"/>
    </row>
    <row r="79" spans="1:23" s="20" customFormat="1" ht="126">
      <c r="A79" s="70" t="s">
        <v>314</v>
      </c>
      <c r="B79" s="11" t="s">
        <v>500</v>
      </c>
      <c r="C79" s="30" t="s">
        <v>164</v>
      </c>
      <c r="D79" s="1" t="s">
        <v>11</v>
      </c>
      <c r="E79" s="45">
        <v>0</v>
      </c>
      <c r="F79" s="25">
        <v>1</v>
      </c>
      <c r="G79" s="25">
        <f>4-3+3-1</f>
        <v>3</v>
      </c>
      <c r="H79" s="72">
        <f>2+1</f>
        <v>3</v>
      </c>
      <c r="I79" s="72">
        <f>2+1</f>
        <v>3</v>
      </c>
      <c r="J79" s="72">
        <v>9</v>
      </c>
      <c r="K79" s="72">
        <v>1</v>
      </c>
      <c r="L79" s="45">
        <v>0</v>
      </c>
      <c r="M79" s="18"/>
      <c r="N79" s="18"/>
      <c r="O79" s="18"/>
      <c r="P79" s="18"/>
      <c r="Q79" s="18"/>
      <c r="R79" s="18"/>
      <c r="S79" s="18"/>
      <c r="T79" s="18"/>
      <c r="U79" s="18"/>
      <c r="V79" s="18"/>
      <c r="W79" s="18"/>
    </row>
    <row r="80" spans="1:23" s="20" customFormat="1" ht="63">
      <c r="A80" s="131" t="s">
        <v>17</v>
      </c>
      <c r="B80" s="96" t="s">
        <v>83</v>
      </c>
      <c r="C80" s="1" t="s">
        <v>84</v>
      </c>
      <c r="D80" s="1" t="s">
        <v>9</v>
      </c>
      <c r="E80" s="24">
        <v>2</v>
      </c>
      <c r="F80" s="72">
        <f>1/48*100</f>
        <v>2.083333333333333</v>
      </c>
      <c r="G80" s="72">
        <f>(1+2)/43*100</f>
        <v>6.976744186046512</v>
      </c>
      <c r="H80" s="72">
        <f>(1+2)/40*100</f>
        <v>7.5</v>
      </c>
      <c r="I80" s="72">
        <f>10/16*100</f>
        <v>62.5</v>
      </c>
      <c r="J80" s="72">
        <f>1/6*100</f>
        <v>16.666666666666664</v>
      </c>
      <c r="K80" s="45">
        <v>0</v>
      </c>
      <c r="L80" s="45">
        <v>0</v>
      </c>
      <c r="M80" s="91"/>
      <c r="N80" s="18"/>
      <c r="O80" s="18"/>
      <c r="P80" s="18"/>
      <c r="Q80" s="18"/>
      <c r="R80" s="18"/>
      <c r="S80" s="18"/>
      <c r="T80" s="18"/>
      <c r="U80" s="18"/>
      <c r="V80" s="18"/>
      <c r="W80" s="18"/>
    </row>
    <row r="81" spans="1:23" s="20" customFormat="1" ht="63">
      <c r="A81" s="137"/>
      <c r="B81" s="125"/>
      <c r="C81" s="1" t="s">
        <v>318</v>
      </c>
      <c r="D81" s="1" t="s">
        <v>9</v>
      </c>
      <c r="E81" s="45">
        <v>0</v>
      </c>
      <c r="F81" s="45">
        <v>0</v>
      </c>
      <c r="G81" s="72">
        <f>4/25*100</f>
        <v>16</v>
      </c>
      <c r="H81" s="72">
        <f>1/21*100</f>
        <v>4.761904761904762</v>
      </c>
      <c r="I81" s="25">
        <f>8/14*100</f>
        <v>57.14285714285714</v>
      </c>
      <c r="J81" s="45">
        <v>0</v>
      </c>
      <c r="K81" s="45">
        <v>0</v>
      </c>
      <c r="L81" s="45">
        <v>0</v>
      </c>
      <c r="M81" s="18"/>
      <c r="N81" s="18"/>
      <c r="O81" s="18"/>
      <c r="P81" s="18"/>
      <c r="Q81" s="18"/>
      <c r="R81" s="18"/>
      <c r="S81" s="18"/>
      <c r="T81" s="18"/>
      <c r="U81" s="18"/>
      <c r="V81" s="18"/>
      <c r="W81" s="18"/>
    </row>
    <row r="82" spans="1:23" s="20" customFormat="1" ht="63">
      <c r="A82" s="137"/>
      <c r="B82" s="125"/>
      <c r="C82" s="1" t="s">
        <v>319</v>
      </c>
      <c r="D82" s="1" t="s">
        <v>9</v>
      </c>
      <c r="E82" s="45">
        <v>0</v>
      </c>
      <c r="F82" s="45">
        <v>0</v>
      </c>
      <c r="G82" s="45">
        <v>0</v>
      </c>
      <c r="H82" s="72">
        <f>1/185*100+2/184*100+(1+1)/182*100</f>
        <v>2.7263981611807697</v>
      </c>
      <c r="I82" s="72">
        <f>1/176*100</f>
        <v>0.5681818181818182</v>
      </c>
      <c r="J82" s="45">
        <v>0</v>
      </c>
      <c r="K82" s="45">
        <v>0</v>
      </c>
      <c r="L82" s="45">
        <v>0</v>
      </c>
      <c r="M82" s="18"/>
      <c r="N82" s="18"/>
      <c r="O82" s="18"/>
      <c r="P82" s="18"/>
      <c r="Q82" s="18"/>
      <c r="R82" s="18"/>
      <c r="S82" s="18"/>
      <c r="T82" s="18"/>
      <c r="U82" s="18"/>
      <c r="V82" s="18"/>
      <c r="W82" s="18"/>
    </row>
    <row r="83" spans="1:23" s="20" customFormat="1" ht="63">
      <c r="A83" s="137"/>
      <c r="B83" s="125"/>
      <c r="C83" s="1" t="s">
        <v>85</v>
      </c>
      <c r="D83" s="1" t="s">
        <v>9</v>
      </c>
      <c r="E83" s="45">
        <v>0</v>
      </c>
      <c r="F83" s="45">
        <v>0</v>
      </c>
      <c r="G83" s="45">
        <v>0</v>
      </c>
      <c r="H83" s="45">
        <v>0</v>
      </c>
      <c r="I83" s="45">
        <v>0</v>
      </c>
      <c r="J83" s="45">
        <v>0</v>
      </c>
      <c r="K83" s="45">
        <v>0</v>
      </c>
      <c r="L83" s="45">
        <v>0</v>
      </c>
      <c r="M83" s="18"/>
      <c r="N83" s="18"/>
      <c r="O83" s="18"/>
      <c r="P83" s="18"/>
      <c r="Q83" s="18"/>
      <c r="R83" s="18"/>
      <c r="S83" s="18"/>
      <c r="T83" s="18"/>
      <c r="U83" s="18"/>
      <c r="V83" s="18"/>
      <c r="W83" s="18"/>
    </row>
    <row r="84" spans="1:23" s="20" customFormat="1" ht="78.75">
      <c r="A84" s="137"/>
      <c r="B84" s="125"/>
      <c r="C84" s="1" t="s">
        <v>320</v>
      </c>
      <c r="D84" s="1" t="s">
        <v>9</v>
      </c>
      <c r="E84" s="45">
        <v>0</v>
      </c>
      <c r="F84" s="45">
        <v>0</v>
      </c>
      <c r="G84" s="45">
        <v>0</v>
      </c>
      <c r="H84" s="45">
        <v>0</v>
      </c>
      <c r="I84" s="45">
        <v>0</v>
      </c>
      <c r="J84" s="45">
        <v>0</v>
      </c>
      <c r="K84" s="45">
        <v>0</v>
      </c>
      <c r="L84" s="45">
        <v>0</v>
      </c>
      <c r="M84" s="18"/>
      <c r="N84" s="18"/>
      <c r="O84" s="18"/>
      <c r="P84" s="18"/>
      <c r="Q84" s="18"/>
      <c r="R84" s="18"/>
      <c r="S84" s="18"/>
      <c r="T84" s="18"/>
      <c r="U84" s="18"/>
      <c r="V84" s="18"/>
      <c r="W84" s="18"/>
    </row>
    <row r="85" spans="1:23" s="20" customFormat="1" ht="63">
      <c r="A85" s="137"/>
      <c r="B85" s="125"/>
      <c r="C85" s="1" t="s">
        <v>428</v>
      </c>
      <c r="D85" s="1" t="s">
        <v>9</v>
      </c>
      <c r="E85" s="45">
        <v>0</v>
      </c>
      <c r="F85" s="45">
        <v>0</v>
      </c>
      <c r="G85" s="72">
        <f>1/189*100</f>
        <v>0.5291005291005291</v>
      </c>
      <c r="H85" s="72">
        <f>(3+1+1)/188*100+110/183*100</f>
        <v>62.768864085571444</v>
      </c>
      <c r="I85" s="25">
        <f>27/69*100</f>
        <v>39.130434782608695</v>
      </c>
      <c r="J85" s="25">
        <f>26/42*100</f>
        <v>61.904761904761905</v>
      </c>
      <c r="K85" s="25">
        <f>16/16*100</f>
        <v>100</v>
      </c>
      <c r="L85" s="45">
        <v>0</v>
      </c>
      <c r="M85" s="18"/>
      <c r="N85" s="18"/>
      <c r="O85" s="18"/>
      <c r="P85" s="18"/>
      <c r="Q85" s="18"/>
      <c r="R85" s="18"/>
      <c r="S85" s="18"/>
      <c r="T85" s="18"/>
      <c r="U85" s="18"/>
      <c r="V85" s="18"/>
      <c r="W85" s="18"/>
    </row>
    <row r="86" spans="1:23" s="20" customFormat="1" ht="47.25">
      <c r="A86" s="137"/>
      <c r="B86" s="125"/>
      <c r="C86" s="1" t="s">
        <v>334</v>
      </c>
      <c r="D86" s="1" t="s">
        <v>11</v>
      </c>
      <c r="E86" s="45">
        <v>0</v>
      </c>
      <c r="F86" s="45">
        <v>0</v>
      </c>
      <c r="G86" s="45">
        <v>0</v>
      </c>
      <c r="H86" s="72">
        <f>1+1+1</f>
        <v>3</v>
      </c>
      <c r="I86" s="45">
        <v>0</v>
      </c>
      <c r="J86" s="25">
        <v>8</v>
      </c>
      <c r="K86" s="25">
        <v>6</v>
      </c>
      <c r="L86" s="45">
        <v>0</v>
      </c>
      <c r="M86" s="18"/>
      <c r="N86" s="18"/>
      <c r="O86" s="18"/>
      <c r="P86" s="18"/>
      <c r="Q86" s="18"/>
      <c r="R86" s="18"/>
      <c r="S86" s="18"/>
      <c r="T86" s="18"/>
      <c r="U86" s="18"/>
      <c r="V86" s="18"/>
      <c r="W86" s="18"/>
    </row>
    <row r="87" spans="1:23" s="20" customFormat="1" ht="63">
      <c r="A87" s="132"/>
      <c r="B87" s="97"/>
      <c r="C87" s="1" t="s">
        <v>481</v>
      </c>
      <c r="D87" s="1" t="s">
        <v>11</v>
      </c>
      <c r="E87" s="45">
        <v>0</v>
      </c>
      <c r="F87" s="45">
        <v>0</v>
      </c>
      <c r="G87" s="45">
        <v>0</v>
      </c>
      <c r="H87" s="72">
        <f>1+4</f>
        <v>5</v>
      </c>
      <c r="I87" s="45">
        <v>0</v>
      </c>
      <c r="J87" s="45">
        <v>0</v>
      </c>
      <c r="K87" s="25">
        <v>9</v>
      </c>
      <c r="L87" s="45">
        <v>0</v>
      </c>
      <c r="M87" s="18"/>
      <c r="N87" s="18"/>
      <c r="O87" s="18"/>
      <c r="P87" s="18"/>
      <c r="Q87" s="18"/>
      <c r="R87" s="18"/>
      <c r="S87" s="18"/>
      <c r="T87" s="18"/>
      <c r="U87" s="18"/>
      <c r="V87" s="18"/>
      <c r="W87" s="18"/>
    </row>
    <row r="88" spans="1:23" s="20" customFormat="1" ht="78.75">
      <c r="A88" s="69" t="s">
        <v>18</v>
      </c>
      <c r="B88" s="11" t="s">
        <v>86</v>
      </c>
      <c r="C88" s="1" t="s">
        <v>87</v>
      </c>
      <c r="D88" s="1" t="s">
        <v>11</v>
      </c>
      <c r="E88" s="45">
        <v>0</v>
      </c>
      <c r="F88" s="45">
        <v>0</v>
      </c>
      <c r="G88" s="25">
        <f>11+9-2</f>
        <v>18</v>
      </c>
      <c r="H88" s="86">
        <f>4-1+1+1</f>
        <v>5</v>
      </c>
      <c r="I88" s="86">
        <v>13</v>
      </c>
      <c r="J88" s="86">
        <v>3</v>
      </c>
      <c r="K88" s="25">
        <v>3</v>
      </c>
      <c r="L88" s="25">
        <v>1</v>
      </c>
      <c r="M88" s="18"/>
      <c r="N88" s="18"/>
      <c r="O88" s="18"/>
      <c r="P88" s="18"/>
      <c r="Q88" s="18"/>
      <c r="R88" s="18"/>
      <c r="S88" s="18"/>
      <c r="T88" s="18"/>
      <c r="U88" s="18"/>
      <c r="V88" s="18"/>
      <c r="W88" s="18"/>
    </row>
    <row r="89" spans="1:23" s="20" customFormat="1" ht="78.75" customHeight="1">
      <c r="A89" s="69" t="s">
        <v>19</v>
      </c>
      <c r="B89" s="11" t="s">
        <v>315</v>
      </c>
      <c r="C89" s="1" t="s">
        <v>167</v>
      </c>
      <c r="D89" s="1" t="s">
        <v>47</v>
      </c>
      <c r="E89" s="45">
        <v>0</v>
      </c>
      <c r="F89" s="45">
        <v>0</v>
      </c>
      <c r="G89" s="45">
        <v>0</v>
      </c>
      <c r="H89" s="45">
        <v>0</v>
      </c>
      <c r="I89" s="45">
        <v>0</v>
      </c>
      <c r="J89" s="45">
        <v>0</v>
      </c>
      <c r="K89" s="45">
        <v>0</v>
      </c>
      <c r="L89" s="45">
        <v>0</v>
      </c>
      <c r="M89" s="18"/>
      <c r="N89" s="18"/>
      <c r="O89" s="18"/>
      <c r="P89" s="18"/>
      <c r="Q89" s="18"/>
      <c r="R89" s="18"/>
      <c r="S89" s="18"/>
      <c r="T89" s="18"/>
      <c r="U89" s="18"/>
      <c r="V89" s="18"/>
      <c r="W89" s="18"/>
    </row>
    <row r="90" spans="1:23" s="20" customFormat="1" ht="41.25" customHeight="1">
      <c r="A90" s="94" t="s">
        <v>185</v>
      </c>
      <c r="B90" s="96" t="s">
        <v>89</v>
      </c>
      <c r="C90" s="1" t="s">
        <v>58</v>
      </c>
      <c r="D90" s="1" t="s">
        <v>11</v>
      </c>
      <c r="E90" s="45">
        <v>0</v>
      </c>
      <c r="F90" s="24">
        <v>215</v>
      </c>
      <c r="G90" s="24">
        <v>215</v>
      </c>
      <c r="H90" s="24">
        <v>215</v>
      </c>
      <c r="I90" s="24">
        <v>215</v>
      </c>
      <c r="J90" s="24">
        <v>215</v>
      </c>
      <c r="K90" s="24">
        <v>215</v>
      </c>
      <c r="L90" s="24">
        <v>215</v>
      </c>
      <c r="M90" s="18"/>
      <c r="N90" s="18"/>
      <c r="O90" s="18"/>
      <c r="P90" s="18"/>
      <c r="Q90" s="18"/>
      <c r="R90" s="18"/>
      <c r="S90" s="18"/>
      <c r="T90" s="18"/>
      <c r="U90" s="18"/>
      <c r="V90" s="18"/>
      <c r="W90" s="18"/>
    </row>
    <row r="91" spans="1:23" s="20" customFormat="1" ht="53.25" customHeight="1">
      <c r="A91" s="95"/>
      <c r="B91" s="97"/>
      <c r="C91" s="1" t="s">
        <v>345</v>
      </c>
      <c r="D91" s="1" t="s">
        <v>9</v>
      </c>
      <c r="E91" s="45">
        <v>0</v>
      </c>
      <c r="F91" s="24">
        <v>100</v>
      </c>
      <c r="G91" s="24">
        <v>100</v>
      </c>
      <c r="H91" s="24">
        <v>100</v>
      </c>
      <c r="I91" s="24">
        <v>100</v>
      </c>
      <c r="J91" s="24">
        <v>100</v>
      </c>
      <c r="K91" s="24">
        <v>100</v>
      </c>
      <c r="L91" s="24">
        <v>100</v>
      </c>
      <c r="M91" s="18"/>
      <c r="N91" s="18"/>
      <c r="O91" s="18"/>
      <c r="P91" s="18"/>
      <c r="Q91" s="18"/>
      <c r="R91" s="18"/>
      <c r="S91" s="18"/>
      <c r="T91" s="18"/>
      <c r="U91" s="18"/>
      <c r="V91" s="18"/>
      <c r="W91" s="18"/>
    </row>
    <row r="92" spans="1:23" s="20" customFormat="1" ht="32.25" customHeight="1">
      <c r="A92" s="94" t="s">
        <v>186</v>
      </c>
      <c r="B92" s="96" t="s">
        <v>470</v>
      </c>
      <c r="C92" s="1" t="s">
        <v>165</v>
      </c>
      <c r="D92" s="1" t="s">
        <v>11</v>
      </c>
      <c r="E92" s="45">
        <v>0</v>
      </c>
      <c r="F92" s="45">
        <v>0</v>
      </c>
      <c r="G92" s="45">
        <v>0</v>
      </c>
      <c r="H92" s="45">
        <v>0</v>
      </c>
      <c r="I92" s="45">
        <v>0</v>
      </c>
      <c r="J92" s="45">
        <v>0</v>
      </c>
      <c r="K92" s="45">
        <v>0</v>
      </c>
      <c r="L92" s="45">
        <v>0</v>
      </c>
      <c r="M92" s="18"/>
      <c r="N92" s="18"/>
      <c r="O92" s="18"/>
      <c r="P92" s="18"/>
      <c r="Q92" s="18"/>
      <c r="R92" s="18"/>
      <c r="S92" s="18"/>
      <c r="T92" s="18"/>
      <c r="U92" s="18"/>
      <c r="V92" s="18"/>
      <c r="W92" s="18"/>
    </row>
    <row r="93" spans="1:23" s="20" customFormat="1" ht="20.25" customHeight="1">
      <c r="A93" s="95"/>
      <c r="B93" s="97"/>
      <c r="C93" s="1" t="s">
        <v>471</v>
      </c>
      <c r="D93" s="1" t="s">
        <v>11</v>
      </c>
      <c r="E93" s="24">
        <v>1</v>
      </c>
      <c r="F93" s="45">
        <f>1-1</f>
        <v>0</v>
      </c>
      <c r="G93" s="45">
        <f>1-1</f>
        <v>0</v>
      </c>
      <c r="H93" s="45">
        <v>0</v>
      </c>
      <c r="I93" s="45">
        <v>0</v>
      </c>
      <c r="J93" s="45">
        <v>0</v>
      </c>
      <c r="K93" s="45">
        <v>0</v>
      </c>
      <c r="L93" s="45">
        <v>0</v>
      </c>
      <c r="M93" s="18"/>
      <c r="N93" s="18"/>
      <c r="O93" s="18"/>
      <c r="P93" s="18"/>
      <c r="Q93" s="18"/>
      <c r="R93" s="18"/>
      <c r="S93" s="18"/>
      <c r="T93" s="18"/>
      <c r="U93" s="18"/>
      <c r="V93" s="18"/>
      <c r="W93" s="18"/>
    </row>
    <row r="94" spans="1:23" s="20" customFormat="1" ht="78.75">
      <c r="A94" s="70" t="s">
        <v>187</v>
      </c>
      <c r="B94" s="11" t="s">
        <v>316</v>
      </c>
      <c r="C94" s="1" t="s">
        <v>201</v>
      </c>
      <c r="D94" s="1" t="s">
        <v>11</v>
      </c>
      <c r="E94" s="24">
        <v>1</v>
      </c>
      <c r="F94" s="45">
        <v>0</v>
      </c>
      <c r="G94" s="45">
        <f>1-1</f>
        <v>0</v>
      </c>
      <c r="H94" s="45">
        <v>0</v>
      </c>
      <c r="I94" s="45">
        <v>0</v>
      </c>
      <c r="J94" s="45">
        <v>0</v>
      </c>
      <c r="K94" s="45">
        <v>0</v>
      </c>
      <c r="L94" s="45">
        <v>0</v>
      </c>
      <c r="M94" s="18"/>
      <c r="N94" s="18"/>
      <c r="O94" s="18"/>
      <c r="P94" s="18"/>
      <c r="Q94" s="18"/>
      <c r="R94" s="18"/>
      <c r="S94" s="18"/>
      <c r="T94" s="18"/>
      <c r="U94" s="18"/>
      <c r="V94" s="18"/>
      <c r="W94" s="18"/>
    </row>
    <row r="95" spans="1:23" s="20" customFormat="1" ht="97.5" customHeight="1">
      <c r="A95" s="70" t="s">
        <v>199</v>
      </c>
      <c r="B95" s="35" t="s">
        <v>317</v>
      </c>
      <c r="C95" s="1" t="s">
        <v>214</v>
      </c>
      <c r="D95" s="1" t="s">
        <v>10</v>
      </c>
      <c r="E95" s="45">
        <v>0</v>
      </c>
      <c r="F95" s="45">
        <v>0</v>
      </c>
      <c r="G95" s="45">
        <v>0</v>
      </c>
      <c r="H95" s="45">
        <v>0</v>
      </c>
      <c r="I95" s="45">
        <v>0</v>
      </c>
      <c r="J95" s="45">
        <v>0</v>
      </c>
      <c r="K95" s="45">
        <v>0</v>
      </c>
      <c r="L95" s="45">
        <v>0</v>
      </c>
      <c r="M95" s="18"/>
      <c r="N95" s="18"/>
      <c r="O95" s="18"/>
      <c r="P95" s="18"/>
      <c r="Q95" s="18"/>
      <c r="R95" s="18"/>
      <c r="S95" s="18"/>
      <c r="T95" s="18"/>
      <c r="U95" s="18"/>
      <c r="V95" s="18"/>
      <c r="W95" s="18"/>
    </row>
    <row r="96" spans="1:23" s="20" customFormat="1" ht="130.5" customHeight="1">
      <c r="A96" s="70" t="s">
        <v>200</v>
      </c>
      <c r="B96" s="40" t="s">
        <v>215</v>
      </c>
      <c r="C96" s="3" t="s">
        <v>214</v>
      </c>
      <c r="D96" s="1" t="s">
        <v>10</v>
      </c>
      <c r="E96" s="25">
        <v>156</v>
      </c>
      <c r="F96" s="45">
        <v>0</v>
      </c>
      <c r="G96" s="45">
        <v>0</v>
      </c>
      <c r="H96" s="45">
        <v>0</v>
      </c>
      <c r="I96" s="45">
        <f>145-145</f>
        <v>0</v>
      </c>
      <c r="J96" s="45">
        <f>145-145</f>
        <v>0</v>
      </c>
      <c r="K96" s="45">
        <f>145-145</f>
        <v>0</v>
      </c>
      <c r="L96" s="25">
        <v>145</v>
      </c>
      <c r="M96" s="18"/>
      <c r="N96" s="18"/>
      <c r="O96" s="18"/>
      <c r="P96" s="18"/>
      <c r="Q96" s="18"/>
      <c r="R96" s="18"/>
      <c r="S96" s="18"/>
      <c r="T96" s="18"/>
      <c r="U96" s="18"/>
      <c r="V96" s="18"/>
      <c r="W96" s="18"/>
    </row>
    <row r="97" spans="1:23" s="20" customFormat="1" ht="31.5">
      <c r="A97" s="70" t="s">
        <v>204</v>
      </c>
      <c r="B97" s="40" t="s">
        <v>343</v>
      </c>
      <c r="C97" s="3" t="s">
        <v>344</v>
      </c>
      <c r="D97" s="1" t="s">
        <v>11</v>
      </c>
      <c r="E97" s="45">
        <v>0</v>
      </c>
      <c r="F97" s="45">
        <v>0</v>
      </c>
      <c r="G97" s="45">
        <v>0</v>
      </c>
      <c r="H97" s="45">
        <v>0</v>
      </c>
      <c r="I97" s="45">
        <v>0</v>
      </c>
      <c r="J97" s="45">
        <v>0</v>
      </c>
      <c r="K97" s="45">
        <v>0</v>
      </c>
      <c r="L97" s="45">
        <v>0</v>
      </c>
      <c r="M97" s="18"/>
      <c r="N97" s="18"/>
      <c r="O97" s="18"/>
      <c r="P97" s="18"/>
      <c r="Q97" s="18"/>
      <c r="R97" s="18"/>
      <c r="S97" s="18"/>
      <c r="T97" s="18"/>
      <c r="U97" s="18"/>
      <c r="V97" s="18"/>
      <c r="W97" s="18"/>
    </row>
    <row r="98" spans="1:23" s="20" customFormat="1" ht="127.5" customHeight="1">
      <c r="A98" s="70" t="s">
        <v>353</v>
      </c>
      <c r="B98" s="35" t="s">
        <v>474</v>
      </c>
      <c r="C98" s="3" t="s">
        <v>355</v>
      </c>
      <c r="D98" s="1" t="s">
        <v>11</v>
      </c>
      <c r="E98" s="45">
        <v>0</v>
      </c>
      <c r="F98" s="45">
        <v>0</v>
      </c>
      <c r="G98" s="25">
        <f>2-2+3+3-2</f>
        <v>4</v>
      </c>
      <c r="H98" s="72">
        <f>4+2</f>
        <v>6</v>
      </c>
      <c r="I98" s="72">
        <v>3</v>
      </c>
      <c r="J98" s="72">
        <f>2</f>
        <v>2</v>
      </c>
      <c r="K98" s="72">
        <v>6</v>
      </c>
      <c r="L98" s="45">
        <v>0</v>
      </c>
      <c r="M98" s="18"/>
      <c r="N98" s="18"/>
      <c r="O98" s="18"/>
      <c r="P98" s="18"/>
      <c r="Q98" s="18"/>
      <c r="R98" s="18"/>
      <c r="S98" s="18"/>
      <c r="T98" s="18"/>
      <c r="U98" s="18"/>
      <c r="V98" s="18"/>
      <c r="W98" s="18"/>
    </row>
    <row r="99" spans="1:23" s="20" customFormat="1" ht="63">
      <c r="A99" s="94" t="s">
        <v>368</v>
      </c>
      <c r="B99" s="96" t="s">
        <v>501</v>
      </c>
      <c r="C99" s="1" t="s">
        <v>166</v>
      </c>
      <c r="D99" s="1" t="s">
        <v>11</v>
      </c>
      <c r="E99" s="45">
        <v>0</v>
      </c>
      <c r="F99" s="72">
        <f>1</f>
        <v>1</v>
      </c>
      <c r="G99" s="45">
        <v>0</v>
      </c>
      <c r="H99" s="25">
        <f>1</f>
        <v>1</v>
      </c>
      <c r="I99" s="45">
        <v>0</v>
      </c>
      <c r="J99" s="25">
        <f>1</f>
        <v>1</v>
      </c>
      <c r="K99" s="45">
        <v>0</v>
      </c>
      <c r="L99" s="45">
        <v>0</v>
      </c>
      <c r="M99" s="18"/>
      <c r="N99" s="18"/>
      <c r="O99" s="18"/>
      <c r="P99" s="18"/>
      <c r="Q99" s="18"/>
      <c r="R99" s="18"/>
      <c r="S99" s="18"/>
      <c r="T99" s="18"/>
      <c r="U99" s="18"/>
      <c r="V99" s="18"/>
      <c r="W99" s="18"/>
    </row>
    <row r="100" spans="1:23" s="20" customFormat="1" ht="157.5">
      <c r="A100" s="95"/>
      <c r="B100" s="97"/>
      <c r="C100" s="1" t="s">
        <v>369</v>
      </c>
      <c r="D100" s="1" t="s">
        <v>11</v>
      </c>
      <c r="E100" s="45">
        <v>0</v>
      </c>
      <c r="F100" s="72">
        <v>1</v>
      </c>
      <c r="G100" s="25">
        <f>1</f>
        <v>1</v>
      </c>
      <c r="H100" s="25">
        <f>1</f>
        <v>1</v>
      </c>
      <c r="I100" s="45">
        <v>0</v>
      </c>
      <c r="J100" s="45">
        <v>0</v>
      </c>
      <c r="K100" s="45">
        <v>0</v>
      </c>
      <c r="L100" s="45">
        <v>0</v>
      </c>
      <c r="M100" s="91"/>
      <c r="N100" s="18"/>
      <c r="O100" s="18"/>
      <c r="P100" s="18"/>
      <c r="Q100" s="18"/>
      <c r="R100" s="18"/>
      <c r="S100" s="18"/>
      <c r="T100" s="18"/>
      <c r="U100" s="18"/>
      <c r="V100" s="18"/>
      <c r="W100" s="18"/>
    </row>
    <row r="101" spans="1:23" s="20" customFormat="1" ht="47.25">
      <c r="A101" s="70" t="s">
        <v>385</v>
      </c>
      <c r="B101" s="35" t="s">
        <v>393</v>
      </c>
      <c r="C101" s="1" t="s">
        <v>386</v>
      </c>
      <c r="D101" s="1" t="s">
        <v>11</v>
      </c>
      <c r="E101" s="45">
        <v>0</v>
      </c>
      <c r="F101" s="72">
        <v>10</v>
      </c>
      <c r="G101" s="45">
        <f>14-14</f>
        <v>0</v>
      </c>
      <c r="H101" s="25">
        <f>19+2</f>
        <v>21</v>
      </c>
      <c r="I101" s="45">
        <v>0</v>
      </c>
      <c r="J101" s="45">
        <v>0</v>
      </c>
      <c r="K101" s="45">
        <v>0</v>
      </c>
      <c r="L101" s="45">
        <v>0</v>
      </c>
      <c r="M101" s="18"/>
      <c r="N101" s="18"/>
      <c r="O101" s="18"/>
      <c r="P101" s="18"/>
      <c r="Q101" s="18"/>
      <c r="R101" s="18"/>
      <c r="S101" s="18"/>
      <c r="T101" s="18"/>
      <c r="U101" s="18"/>
      <c r="V101" s="18"/>
      <c r="W101" s="18"/>
    </row>
    <row r="102" spans="1:23" s="20" customFormat="1" ht="116.25" customHeight="1">
      <c r="A102" s="70" t="s">
        <v>390</v>
      </c>
      <c r="B102" s="35" t="s">
        <v>502</v>
      </c>
      <c r="C102" s="1" t="s">
        <v>391</v>
      </c>
      <c r="D102" s="1" t="s">
        <v>11</v>
      </c>
      <c r="E102" s="45">
        <v>0</v>
      </c>
      <c r="F102" s="72">
        <f>35</f>
        <v>35</v>
      </c>
      <c r="G102" s="72">
        <f>16-2+9+2-2</f>
        <v>23</v>
      </c>
      <c r="H102" s="45">
        <v>0</v>
      </c>
      <c r="I102" s="45">
        <v>0</v>
      </c>
      <c r="J102" s="45">
        <v>0</v>
      </c>
      <c r="K102" s="45">
        <v>0</v>
      </c>
      <c r="L102" s="45">
        <v>0</v>
      </c>
      <c r="M102" s="18"/>
      <c r="N102" s="18"/>
      <c r="O102" s="18"/>
      <c r="P102" s="18"/>
      <c r="Q102" s="18"/>
      <c r="R102" s="18"/>
      <c r="S102" s="18"/>
      <c r="T102" s="18"/>
      <c r="U102" s="18"/>
      <c r="V102" s="18"/>
      <c r="W102" s="18"/>
    </row>
    <row r="103" spans="1:23" s="20" customFormat="1" ht="94.5">
      <c r="A103" s="70" t="s">
        <v>395</v>
      </c>
      <c r="B103" s="14" t="s">
        <v>396</v>
      </c>
      <c r="C103" s="1" t="s">
        <v>397</v>
      </c>
      <c r="D103" s="1" t="s">
        <v>11</v>
      </c>
      <c r="E103" s="45">
        <v>0</v>
      </c>
      <c r="F103" s="72">
        <f>2</f>
        <v>2</v>
      </c>
      <c r="G103" s="45">
        <v>0</v>
      </c>
      <c r="H103" s="45">
        <v>0</v>
      </c>
      <c r="I103" s="45">
        <v>0</v>
      </c>
      <c r="J103" s="45">
        <v>0</v>
      </c>
      <c r="K103" s="45">
        <v>0</v>
      </c>
      <c r="L103" s="45">
        <v>0</v>
      </c>
      <c r="M103" s="18"/>
      <c r="N103" s="18"/>
      <c r="O103" s="18"/>
      <c r="P103" s="18"/>
      <c r="Q103" s="18"/>
      <c r="R103" s="18"/>
      <c r="S103" s="18"/>
      <c r="T103" s="18"/>
      <c r="U103" s="18"/>
      <c r="V103" s="18"/>
      <c r="W103" s="18"/>
    </row>
    <row r="104" spans="1:23" s="20" customFormat="1" ht="78.75">
      <c r="A104" s="70" t="s">
        <v>455</v>
      </c>
      <c r="B104" s="40" t="s">
        <v>456</v>
      </c>
      <c r="C104" s="1" t="s">
        <v>457</v>
      </c>
      <c r="D104" s="1" t="s">
        <v>11</v>
      </c>
      <c r="E104" s="45">
        <v>0</v>
      </c>
      <c r="F104" s="45">
        <v>0</v>
      </c>
      <c r="G104" s="45">
        <v>0</v>
      </c>
      <c r="H104" s="72">
        <f>1+4</f>
        <v>5</v>
      </c>
      <c r="I104" s="45">
        <v>0</v>
      </c>
      <c r="J104" s="45">
        <v>0</v>
      </c>
      <c r="K104" s="45">
        <v>0</v>
      </c>
      <c r="L104" s="45">
        <v>0</v>
      </c>
      <c r="M104" s="18"/>
      <c r="N104" s="18"/>
      <c r="O104" s="18"/>
      <c r="P104" s="18"/>
      <c r="Q104" s="18"/>
      <c r="R104" s="18"/>
      <c r="S104" s="18"/>
      <c r="T104" s="18"/>
      <c r="U104" s="18"/>
      <c r="V104" s="18"/>
      <c r="W104" s="18"/>
    </row>
    <row r="105" spans="1:23" s="20" customFormat="1" ht="48" customHeight="1">
      <c r="A105" s="69" t="s">
        <v>469</v>
      </c>
      <c r="B105" s="11" t="s">
        <v>503</v>
      </c>
      <c r="C105" s="48" t="s">
        <v>465</v>
      </c>
      <c r="D105" s="48" t="s">
        <v>11</v>
      </c>
      <c r="E105" s="45">
        <v>0</v>
      </c>
      <c r="F105" s="45">
        <v>0</v>
      </c>
      <c r="G105" s="45">
        <v>0</v>
      </c>
      <c r="H105" s="72">
        <f>1-1+1</f>
        <v>1</v>
      </c>
      <c r="I105" s="45">
        <f>3-3</f>
        <v>0</v>
      </c>
      <c r="J105" s="45">
        <v>0</v>
      </c>
      <c r="K105" s="45">
        <v>0</v>
      </c>
      <c r="L105" s="45">
        <v>0</v>
      </c>
      <c r="M105" s="18"/>
      <c r="N105" s="18"/>
      <c r="O105" s="18"/>
      <c r="P105" s="18"/>
      <c r="Q105" s="18"/>
      <c r="R105" s="18"/>
      <c r="S105" s="18"/>
      <c r="T105" s="18"/>
      <c r="U105" s="18"/>
      <c r="V105" s="18"/>
      <c r="W105" s="18"/>
    </row>
    <row r="106" spans="1:19" ht="25.5" customHeight="1">
      <c r="A106" s="46" t="s">
        <v>64</v>
      </c>
      <c r="B106" s="126" t="s">
        <v>266</v>
      </c>
      <c r="C106" s="126"/>
      <c r="D106" s="126"/>
      <c r="E106" s="126"/>
      <c r="F106" s="126"/>
      <c r="G106" s="126"/>
      <c r="H106" s="126"/>
      <c r="I106" s="126"/>
      <c r="J106" s="126"/>
      <c r="K106" s="126"/>
      <c r="L106" s="126"/>
      <c r="M106" s="32"/>
      <c r="N106" s="32"/>
      <c r="O106" s="32"/>
      <c r="P106" s="32"/>
      <c r="Q106" s="32"/>
      <c r="R106" s="32"/>
      <c r="S106" s="32"/>
    </row>
    <row r="107" spans="1:12" s="20" customFormat="1" ht="31.5">
      <c r="A107" s="42" t="s">
        <v>20</v>
      </c>
      <c r="B107" s="47" t="s">
        <v>21</v>
      </c>
      <c r="C107" s="48"/>
      <c r="D107" s="48"/>
      <c r="E107" s="43"/>
      <c r="F107" s="43"/>
      <c r="G107" s="43"/>
      <c r="H107" s="43"/>
      <c r="I107" s="43"/>
      <c r="J107" s="43"/>
      <c r="K107" s="43"/>
      <c r="L107" s="43"/>
    </row>
    <row r="108" spans="1:12" s="20" customFormat="1" ht="113.25" customHeight="1">
      <c r="A108" s="42" t="s">
        <v>96</v>
      </c>
      <c r="B108" s="49" t="s">
        <v>504</v>
      </c>
      <c r="C108" s="48" t="s">
        <v>22</v>
      </c>
      <c r="D108" s="13" t="s">
        <v>5</v>
      </c>
      <c r="E108" s="25">
        <v>8000</v>
      </c>
      <c r="F108" s="25">
        <v>8000</v>
      </c>
      <c r="G108" s="25">
        <v>8000</v>
      </c>
      <c r="H108" s="25">
        <v>8000</v>
      </c>
      <c r="I108" s="25">
        <v>8000</v>
      </c>
      <c r="J108" s="25">
        <v>8000</v>
      </c>
      <c r="K108" s="25">
        <v>8000</v>
      </c>
      <c r="L108" s="25">
        <v>8000</v>
      </c>
    </row>
    <row r="109" spans="1:12" s="20" customFormat="1" ht="47.25">
      <c r="A109" s="42" t="s">
        <v>97</v>
      </c>
      <c r="B109" s="49" t="s">
        <v>99</v>
      </c>
      <c r="C109" s="48" t="s">
        <v>23</v>
      </c>
      <c r="D109" s="48" t="s">
        <v>9</v>
      </c>
      <c r="E109" s="22">
        <v>100</v>
      </c>
      <c r="F109" s="22">
        <v>100</v>
      </c>
      <c r="G109" s="22">
        <v>100</v>
      </c>
      <c r="H109" s="22">
        <v>100</v>
      </c>
      <c r="I109" s="22">
        <v>100</v>
      </c>
      <c r="J109" s="22">
        <v>100</v>
      </c>
      <c r="K109" s="22">
        <v>100</v>
      </c>
      <c r="L109" s="22">
        <v>100</v>
      </c>
    </row>
    <row r="110" spans="1:12" s="20" customFormat="1" ht="63">
      <c r="A110" s="42" t="s">
        <v>98</v>
      </c>
      <c r="B110" s="49" t="s">
        <v>505</v>
      </c>
      <c r="C110" s="48" t="s">
        <v>235</v>
      </c>
      <c r="D110" s="48" t="s">
        <v>5</v>
      </c>
      <c r="E110" s="43">
        <v>100</v>
      </c>
      <c r="F110" s="43">
        <v>150</v>
      </c>
      <c r="G110" s="43">
        <v>150</v>
      </c>
      <c r="H110" s="43">
        <v>150</v>
      </c>
      <c r="I110" s="45">
        <f>150-150</f>
        <v>0</v>
      </c>
      <c r="J110" s="45">
        <f>150-150</f>
        <v>0</v>
      </c>
      <c r="K110" s="45">
        <f>150-150</f>
        <v>0</v>
      </c>
      <c r="L110" s="43">
        <v>150</v>
      </c>
    </row>
    <row r="111" spans="1:12" s="20" customFormat="1" ht="94.5">
      <c r="A111" s="42" t="s">
        <v>238</v>
      </c>
      <c r="B111" s="49" t="s">
        <v>506</v>
      </c>
      <c r="C111" s="50" t="s">
        <v>116</v>
      </c>
      <c r="D111" s="48" t="s">
        <v>5</v>
      </c>
      <c r="E111" s="22">
        <v>850</v>
      </c>
      <c r="F111" s="22">
        <v>850</v>
      </c>
      <c r="G111" s="22">
        <v>850</v>
      </c>
      <c r="H111" s="22">
        <v>850</v>
      </c>
      <c r="I111" s="22">
        <v>850</v>
      </c>
      <c r="J111" s="22">
        <v>850</v>
      </c>
      <c r="K111" s="22">
        <v>850</v>
      </c>
      <c r="L111" s="22">
        <v>850</v>
      </c>
    </row>
    <row r="112" spans="1:12" s="20" customFormat="1" ht="63">
      <c r="A112" s="42" t="s">
        <v>239</v>
      </c>
      <c r="B112" s="49" t="s">
        <v>507</v>
      </c>
      <c r="C112" s="50" t="s">
        <v>116</v>
      </c>
      <c r="D112" s="48" t="s">
        <v>5</v>
      </c>
      <c r="E112" s="45">
        <v>0</v>
      </c>
      <c r="F112" s="45">
        <v>0</v>
      </c>
      <c r="G112" s="22">
        <v>100</v>
      </c>
      <c r="H112" s="43">
        <f>100-6</f>
        <v>94</v>
      </c>
      <c r="I112" s="43">
        <v>100</v>
      </c>
      <c r="J112" s="43">
        <v>100</v>
      </c>
      <c r="K112" s="43">
        <v>90</v>
      </c>
      <c r="L112" s="43">
        <v>90</v>
      </c>
    </row>
    <row r="113" spans="1:12" s="20" customFormat="1" ht="94.5">
      <c r="A113" s="42" t="s">
        <v>100</v>
      </c>
      <c r="B113" s="49" t="s">
        <v>508</v>
      </c>
      <c r="C113" s="1" t="s">
        <v>25</v>
      </c>
      <c r="D113" s="13" t="s">
        <v>5</v>
      </c>
      <c r="E113" s="43">
        <v>1000</v>
      </c>
      <c r="F113" s="43">
        <v>1000</v>
      </c>
      <c r="G113" s="43">
        <v>1000</v>
      </c>
      <c r="H113" s="43">
        <v>1000</v>
      </c>
      <c r="I113" s="43">
        <v>1000</v>
      </c>
      <c r="J113" s="43">
        <v>1000</v>
      </c>
      <c r="K113" s="43">
        <v>1000</v>
      </c>
      <c r="L113" s="43">
        <v>1000</v>
      </c>
    </row>
    <row r="114" spans="1:12" s="20" customFormat="1" ht="110.25">
      <c r="A114" s="42" t="s">
        <v>240</v>
      </c>
      <c r="B114" s="14" t="s">
        <v>509</v>
      </c>
      <c r="C114" s="50" t="s">
        <v>116</v>
      </c>
      <c r="D114" s="48" t="s">
        <v>5</v>
      </c>
      <c r="E114" s="45">
        <v>0</v>
      </c>
      <c r="F114" s="45">
        <v>0</v>
      </c>
      <c r="G114" s="43">
        <v>100</v>
      </c>
      <c r="H114" s="43">
        <v>100</v>
      </c>
      <c r="I114" s="43">
        <v>100</v>
      </c>
      <c r="J114" s="43">
        <v>100</v>
      </c>
      <c r="K114" s="43">
        <v>100</v>
      </c>
      <c r="L114" s="43">
        <v>100</v>
      </c>
    </row>
    <row r="115" spans="1:12" s="20" customFormat="1" ht="94.5">
      <c r="A115" s="42" t="s">
        <v>241</v>
      </c>
      <c r="B115" s="14" t="s">
        <v>510</v>
      </c>
      <c r="C115" s="50" t="s">
        <v>116</v>
      </c>
      <c r="D115" s="48" t="s">
        <v>5</v>
      </c>
      <c r="E115" s="45">
        <v>0</v>
      </c>
      <c r="F115" s="45">
        <v>0</v>
      </c>
      <c r="G115" s="43">
        <v>200</v>
      </c>
      <c r="H115" s="43">
        <v>200</v>
      </c>
      <c r="I115" s="43">
        <v>200</v>
      </c>
      <c r="J115" s="43">
        <v>200</v>
      </c>
      <c r="K115" s="43">
        <v>200</v>
      </c>
      <c r="L115" s="43">
        <v>200</v>
      </c>
    </row>
    <row r="116" spans="1:12" s="20" customFormat="1" ht="78.75">
      <c r="A116" s="42" t="s">
        <v>101</v>
      </c>
      <c r="B116" s="11" t="s">
        <v>511</v>
      </c>
      <c r="C116" s="1" t="s">
        <v>119</v>
      </c>
      <c r="D116" s="48" t="s">
        <v>9</v>
      </c>
      <c r="E116" s="45">
        <v>0</v>
      </c>
      <c r="F116" s="45">
        <v>0</v>
      </c>
      <c r="G116" s="45">
        <v>0</v>
      </c>
      <c r="H116" s="45">
        <v>0</v>
      </c>
      <c r="I116" s="45">
        <f>14-14</f>
        <v>0</v>
      </c>
      <c r="J116" s="45">
        <f>14-14</f>
        <v>0</v>
      </c>
      <c r="K116" s="45">
        <f>14-14</f>
        <v>0</v>
      </c>
      <c r="L116" s="43">
        <v>14</v>
      </c>
    </row>
    <row r="117" spans="1:12" s="20" customFormat="1" ht="63">
      <c r="A117" s="78" t="s">
        <v>102</v>
      </c>
      <c r="B117" s="49" t="s">
        <v>512</v>
      </c>
      <c r="C117" s="48" t="s">
        <v>22</v>
      </c>
      <c r="D117" s="48" t="s">
        <v>5</v>
      </c>
      <c r="E117" s="22">
        <v>4500</v>
      </c>
      <c r="F117" s="55" t="s">
        <v>323</v>
      </c>
      <c r="G117" s="55" t="s">
        <v>323</v>
      </c>
      <c r="H117" s="55" t="s">
        <v>323</v>
      </c>
      <c r="I117" s="55" t="s">
        <v>323</v>
      </c>
      <c r="J117" s="55" t="s">
        <v>323</v>
      </c>
      <c r="K117" s="55" t="s">
        <v>323</v>
      </c>
      <c r="L117" s="55" t="s">
        <v>323</v>
      </c>
    </row>
    <row r="118" spans="1:12" s="20" customFormat="1" ht="31.5">
      <c r="A118" s="78" t="s">
        <v>103</v>
      </c>
      <c r="B118" s="49" t="s">
        <v>413</v>
      </c>
      <c r="C118" s="48" t="s">
        <v>22</v>
      </c>
      <c r="D118" s="48" t="s">
        <v>5</v>
      </c>
      <c r="E118" s="22">
        <v>250</v>
      </c>
      <c r="F118" s="22">
        <v>250</v>
      </c>
      <c r="G118" s="22">
        <v>100</v>
      </c>
      <c r="H118" s="22">
        <f>100-30</f>
        <v>70</v>
      </c>
      <c r="I118" s="22">
        <v>70</v>
      </c>
      <c r="J118" s="22">
        <v>70</v>
      </c>
      <c r="K118" s="22">
        <v>70</v>
      </c>
      <c r="L118" s="22">
        <v>100</v>
      </c>
    </row>
    <row r="119" spans="1:12" s="20" customFormat="1" ht="63">
      <c r="A119" s="78" t="s">
        <v>104</v>
      </c>
      <c r="B119" s="49" t="s">
        <v>513</v>
      </c>
      <c r="C119" s="48" t="s">
        <v>117</v>
      </c>
      <c r="D119" s="48" t="s">
        <v>9</v>
      </c>
      <c r="E119" s="52">
        <v>84</v>
      </c>
      <c r="F119" s="68" t="s">
        <v>324</v>
      </c>
      <c r="G119" s="68" t="s">
        <v>324</v>
      </c>
      <c r="H119" s="68" t="s">
        <v>324</v>
      </c>
      <c r="I119" s="68" t="s">
        <v>324</v>
      </c>
      <c r="J119" s="68" t="s">
        <v>324</v>
      </c>
      <c r="K119" s="68" t="s">
        <v>324</v>
      </c>
      <c r="L119" s="68" t="s">
        <v>324</v>
      </c>
    </row>
    <row r="120" spans="1:12" s="20" customFormat="1" ht="17.25" customHeight="1">
      <c r="A120" s="111" t="s">
        <v>105</v>
      </c>
      <c r="B120" s="120" t="s">
        <v>514</v>
      </c>
      <c r="C120" s="114" t="s">
        <v>22</v>
      </c>
      <c r="D120" s="114" t="s">
        <v>5</v>
      </c>
      <c r="E120" s="22">
        <v>500</v>
      </c>
      <c r="F120" s="22">
        <v>500</v>
      </c>
      <c r="G120" s="22">
        <v>500</v>
      </c>
      <c r="H120" s="22">
        <v>500</v>
      </c>
      <c r="I120" s="22">
        <v>500</v>
      </c>
      <c r="J120" s="22">
        <v>500</v>
      </c>
      <c r="K120" s="22">
        <v>500</v>
      </c>
      <c r="L120" s="22">
        <v>500</v>
      </c>
    </row>
    <row r="121" spans="1:12" s="20" customFormat="1" ht="15.75" customHeight="1">
      <c r="A121" s="112"/>
      <c r="B121" s="121"/>
      <c r="C121" s="115"/>
      <c r="D121" s="115"/>
      <c r="E121" s="25">
        <v>13962</v>
      </c>
      <c r="F121" s="25">
        <v>20955</v>
      </c>
      <c r="G121" s="25">
        <v>21270</v>
      </c>
      <c r="H121" s="25">
        <v>21500</v>
      </c>
      <c r="I121" s="25">
        <v>22100</v>
      </c>
      <c r="J121" s="25">
        <v>22500</v>
      </c>
      <c r="K121" s="22">
        <v>33000</v>
      </c>
      <c r="L121" s="25">
        <v>35000</v>
      </c>
    </row>
    <row r="122" spans="1:12" s="20" customFormat="1" ht="96.75" customHeight="1">
      <c r="A122" s="113"/>
      <c r="B122" s="122"/>
      <c r="C122" s="116"/>
      <c r="D122" s="116"/>
      <c r="E122" s="79">
        <v>900</v>
      </c>
      <c r="F122" s="79">
        <v>9975</v>
      </c>
      <c r="G122" s="79">
        <v>13563</v>
      </c>
      <c r="H122" s="79">
        <v>12100</v>
      </c>
      <c r="I122" s="79">
        <v>12600</v>
      </c>
      <c r="J122" s="79">
        <v>13000</v>
      </c>
      <c r="K122" s="80">
        <v>1900</v>
      </c>
      <c r="L122" s="79">
        <v>2000</v>
      </c>
    </row>
    <row r="123" spans="1:12" s="20" customFormat="1" ht="47.25">
      <c r="A123" s="78" t="s">
        <v>106</v>
      </c>
      <c r="B123" s="49" t="s">
        <v>430</v>
      </c>
      <c r="C123" s="48" t="s">
        <v>22</v>
      </c>
      <c r="D123" s="48" t="s">
        <v>5</v>
      </c>
      <c r="E123" s="45">
        <v>0</v>
      </c>
      <c r="F123" s="53">
        <v>65</v>
      </c>
      <c r="G123" s="53">
        <v>65</v>
      </c>
      <c r="H123" s="53">
        <v>70</v>
      </c>
      <c r="I123" s="53">
        <v>70</v>
      </c>
      <c r="J123" s="53">
        <v>70</v>
      </c>
      <c r="K123" s="53">
        <v>70</v>
      </c>
      <c r="L123" s="53">
        <v>70</v>
      </c>
    </row>
    <row r="124" spans="1:12" s="20" customFormat="1" ht="48" customHeight="1">
      <c r="A124" s="78" t="s">
        <v>107</v>
      </c>
      <c r="B124" s="14" t="s">
        <v>431</v>
      </c>
      <c r="C124" s="48" t="s">
        <v>22</v>
      </c>
      <c r="D124" s="48" t="s">
        <v>5</v>
      </c>
      <c r="E124" s="45">
        <v>0</v>
      </c>
      <c r="F124" s="53">
        <v>120</v>
      </c>
      <c r="G124" s="53">
        <v>120</v>
      </c>
      <c r="H124" s="53">
        <v>125</v>
      </c>
      <c r="I124" s="53">
        <v>130</v>
      </c>
      <c r="J124" s="53">
        <v>130</v>
      </c>
      <c r="K124" s="53">
        <v>130</v>
      </c>
      <c r="L124" s="53">
        <v>130</v>
      </c>
    </row>
    <row r="125" spans="1:12" s="20" customFormat="1" ht="78.75">
      <c r="A125" s="78" t="s">
        <v>109</v>
      </c>
      <c r="B125" s="14" t="s">
        <v>515</v>
      </c>
      <c r="C125" s="48" t="s">
        <v>22</v>
      </c>
      <c r="D125" s="48" t="s">
        <v>5</v>
      </c>
      <c r="E125" s="45">
        <v>0</v>
      </c>
      <c r="F125" s="53">
        <v>150</v>
      </c>
      <c r="G125" s="53">
        <v>150</v>
      </c>
      <c r="H125" s="53">
        <v>160</v>
      </c>
      <c r="I125" s="53">
        <v>170</v>
      </c>
      <c r="J125" s="53">
        <v>170</v>
      </c>
      <c r="K125" s="53">
        <v>170</v>
      </c>
      <c r="L125" s="53">
        <v>170</v>
      </c>
    </row>
    <row r="126" spans="1:12" s="20" customFormat="1" ht="47.25">
      <c r="A126" s="78" t="s">
        <v>110</v>
      </c>
      <c r="B126" s="83" t="s">
        <v>432</v>
      </c>
      <c r="C126" s="48" t="s">
        <v>22</v>
      </c>
      <c r="D126" s="48" t="s">
        <v>5</v>
      </c>
      <c r="E126" s="45">
        <v>0</v>
      </c>
      <c r="F126" s="53">
        <v>120</v>
      </c>
      <c r="G126" s="53">
        <v>120</v>
      </c>
      <c r="H126" s="53">
        <v>125</v>
      </c>
      <c r="I126" s="45">
        <f aca="true" t="shared" si="0" ref="I126:K127">130-130</f>
        <v>0</v>
      </c>
      <c r="J126" s="45">
        <f t="shared" si="0"/>
        <v>0</v>
      </c>
      <c r="K126" s="45">
        <f t="shared" si="0"/>
        <v>0</v>
      </c>
      <c r="L126" s="53">
        <v>130</v>
      </c>
    </row>
    <row r="127" spans="1:12" s="20" customFormat="1" ht="82.5" customHeight="1">
      <c r="A127" s="78" t="s">
        <v>111</v>
      </c>
      <c r="B127" s="49" t="s">
        <v>516</v>
      </c>
      <c r="C127" s="48" t="s">
        <v>22</v>
      </c>
      <c r="D127" s="48" t="s">
        <v>5</v>
      </c>
      <c r="E127" s="22">
        <v>120</v>
      </c>
      <c r="F127" s="22">
        <v>700</v>
      </c>
      <c r="G127" s="22">
        <v>700</v>
      </c>
      <c r="H127" s="22">
        <v>600</v>
      </c>
      <c r="I127" s="45">
        <f t="shared" si="0"/>
        <v>0</v>
      </c>
      <c r="J127" s="45">
        <f t="shared" si="0"/>
        <v>0</v>
      </c>
      <c r="K127" s="45">
        <f t="shared" si="0"/>
        <v>0</v>
      </c>
      <c r="L127" s="25">
        <v>800</v>
      </c>
    </row>
    <row r="128" spans="1:12" s="20" customFormat="1" ht="80.25" customHeight="1">
      <c r="A128" s="78" t="s">
        <v>112</v>
      </c>
      <c r="B128" s="49" t="s">
        <v>517</v>
      </c>
      <c r="C128" s="48" t="s">
        <v>22</v>
      </c>
      <c r="D128" s="48" t="s">
        <v>5</v>
      </c>
      <c r="E128" s="54">
        <v>700</v>
      </c>
      <c r="F128" s="54">
        <v>700</v>
      </c>
      <c r="G128" s="54">
        <v>800</v>
      </c>
      <c r="H128" s="54">
        <f>800+900</f>
        <v>1700</v>
      </c>
      <c r="I128" s="54">
        <v>800</v>
      </c>
      <c r="J128" s="54">
        <v>800</v>
      </c>
      <c r="K128" s="54">
        <v>700</v>
      </c>
      <c r="L128" s="54">
        <v>700</v>
      </c>
    </row>
    <row r="129" spans="1:12" s="20" customFormat="1" ht="113.25" customHeight="1">
      <c r="A129" s="78" t="s">
        <v>113</v>
      </c>
      <c r="B129" s="14" t="s">
        <v>518</v>
      </c>
      <c r="C129" s="48" t="s">
        <v>22</v>
      </c>
      <c r="D129" s="48" t="s">
        <v>5</v>
      </c>
      <c r="E129" s="22">
        <v>400</v>
      </c>
      <c r="F129" s="22">
        <v>400</v>
      </c>
      <c r="G129" s="22">
        <v>400</v>
      </c>
      <c r="H129" s="22">
        <v>400</v>
      </c>
      <c r="I129" s="22">
        <v>400</v>
      </c>
      <c r="J129" s="22">
        <v>400</v>
      </c>
      <c r="K129" s="22">
        <v>400</v>
      </c>
      <c r="L129" s="22">
        <v>400</v>
      </c>
    </row>
    <row r="130" spans="1:12" s="20" customFormat="1" ht="67.5" customHeight="1">
      <c r="A130" s="78" t="s">
        <v>114</v>
      </c>
      <c r="B130" s="49" t="s">
        <v>489</v>
      </c>
      <c r="C130" s="48" t="s">
        <v>22</v>
      </c>
      <c r="D130" s="48" t="s">
        <v>5</v>
      </c>
      <c r="E130" s="22">
        <v>600</v>
      </c>
      <c r="F130" s="22">
        <v>600</v>
      </c>
      <c r="G130" s="22">
        <v>600</v>
      </c>
      <c r="H130" s="22">
        <v>600</v>
      </c>
      <c r="I130" s="22">
        <v>600</v>
      </c>
      <c r="J130" s="22">
        <v>600</v>
      </c>
      <c r="K130" s="22">
        <v>600</v>
      </c>
      <c r="L130" s="22">
        <v>600</v>
      </c>
    </row>
    <row r="131" spans="1:12" s="20" customFormat="1" ht="31.5">
      <c r="A131" s="78" t="s">
        <v>171</v>
      </c>
      <c r="B131" s="49" t="s">
        <v>108</v>
      </c>
      <c r="C131" s="48" t="s">
        <v>22</v>
      </c>
      <c r="D131" s="48" t="s">
        <v>5</v>
      </c>
      <c r="E131" s="22">
        <v>200</v>
      </c>
      <c r="F131" s="45">
        <v>0</v>
      </c>
      <c r="G131" s="45">
        <v>0</v>
      </c>
      <c r="H131" s="22">
        <v>300</v>
      </c>
      <c r="I131" s="22">
        <v>300</v>
      </c>
      <c r="J131" s="22">
        <v>300</v>
      </c>
      <c r="K131" s="22">
        <v>200</v>
      </c>
      <c r="L131" s="22">
        <v>200</v>
      </c>
    </row>
    <row r="132" spans="1:12" s="20" customFormat="1" ht="68.25" customHeight="1">
      <c r="A132" s="78" t="s">
        <v>172</v>
      </c>
      <c r="B132" s="14" t="s">
        <v>519</v>
      </c>
      <c r="C132" s="50" t="s">
        <v>118</v>
      </c>
      <c r="D132" s="48" t="s">
        <v>5</v>
      </c>
      <c r="E132" s="22">
        <v>250</v>
      </c>
      <c r="F132" s="22">
        <v>250</v>
      </c>
      <c r="G132" s="22">
        <v>250</v>
      </c>
      <c r="H132" s="22">
        <v>250</v>
      </c>
      <c r="I132" s="22">
        <v>250</v>
      </c>
      <c r="J132" s="22">
        <v>250</v>
      </c>
      <c r="K132" s="22">
        <v>250</v>
      </c>
      <c r="L132" s="22">
        <v>250</v>
      </c>
    </row>
    <row r="133" spans="1:12" s="20" customFormat="1" ht="78.75">
      <c r="A133" s="78" t="s">
        <v>242</v>
      </c>
      <c r="B133" s="14" t="s">
        <v>520</v>
      </c>
      <c r="C133" s="48" t="s">
        <v>22</v>
      </c>
      <c r="D133" s="48" t="s">
        <v>5</v>
      </c>
      <c r="E133" s="22">
        <v>820</v>
      </c>
      <c r="F133" s="22">
        <v>820</v>
      </c>
      <c r="G133" s="22">
        <v>1970</v>
      </c>
      <c r="H133" s="22">
        <f>820+705</f>
        <v>1525</v>
      </c>
      <c r="I133" s="22">
        <v>820</v>
      </c>
      <c r="J133" s="22">
        <v>820</v>
      </c>
      <c r="K133" s="22">
        <v>820</v>
      </c>
      <c r="L133" s="22">
        <v>820</v>
      </c>
    </row>
    <row r="134" spans="1:12" s="20" customFormat="1" ht="78.75">
      <c r="A134" s="78" t="s">
        <v>173</v>
      </c>
      <c r="B134" s="14" t="s">
        <v>521</v>
      </c>
      <c r="C134" s="48" t="s">
        <v>22</v>
      </c>
      <c r="D134" s="48" t="s">
        <v>5</v>
      </c>
      <c r="E134" s="22">
        <v>100</v>
      </c>
      <c r="F134" s="22">
        <v>100</v>
      </c>
      <c r="G134" s="22">
        <v>90</v>
      </c>
      <c r="H134" s="22">
        <f>70+24</f>
        <v>94</v>
      </c>
      <c r="I134" s="22">
        <v>70</v>
      </c>
      <c r="J134" s="22">
        <v>100</v>
      </c>
      <c r="K134" s="22">
        <v>100</v>
      </c>
      <c r="L134" s="22">
        <v>100</v>
      </c>
    </row>
    <row r="135" spans="1:12" s="20" customFormat="1" ht="63">
      <c r="A135" s="78" t="s">
        <v>176</v>
      </c>
      <c r="B135" s="84" t="s">
        <v>522</v>
      </c>
      <c r="C135" s="1" t="s">
        <v>25</v>
      </c>
      <c r="D135" s="1" t="s">
        <v>5</v>
      </c>
      <c r="E135" s="45">
        <v>0</v>
      </c>
      <c r="F135" s="25">
        <v>400</v>
      </c>
      <c r="G135" s="25">
        <v>600</v>
      </c>
      <c r="H135" s="24" t="s">
        <v>484</v>
      </c>
      <c r="I135" s="25">
        <v>600</v>
      </c>
      <c r="J135" s="25">
        <v>600</v>
      </c>
      <c r="K135" s="25">
        <v>600</v>
      </c>
      <c r="L135" s="25">
        <v>300</v>
      </c>
    </row>
    <row r="136" spans="1:12" s="20" customFormat="1" ht="78.75">
      <c r="A136" s="78" t="s">
        <v>188</v>
      </c>
      <c r="B136" s="84" t="s">
        <v>523</v>
      </c>
      <c r="C136" s="1" t="s">
        <v>25</v>
      </c>
      <c r="D136" s="1" t="s">
        <v>5</v>
      </c>
      <c r="E136" s="45">
        <v>0</v>
      </c>
      <c r="F136" s="25">
        <v>160</v>
      </c>
      <c r="G136" s="25">
        <v>110</v>
      </c>
      <c r="H136" s="25">
        <f>130-20</f>
        <v>110</v>
      </c>
      <c r="I136" s="25">
        <v>110</v>
      </c>
      <c r="J136" s="25">
        <v>120</v>
      </c>
      <c r="K136" s="25">
        <v>120</v>
      </c>
      <c r="L136" s="25">
        <v>150</v>
      </c>
    </row>
    <row r="137" spans="1:12" s="20" customFormat="1" ht="78.75">
      <c r="A137" s="78" t="s">
        <v>243</v>
      </c>
      <c r="B137" s="84" t="s">
        <v>524</v>
      </c>
      <c r="C137" s="1" t="s">
        <v>25</v>
      </c>
      <c r="D137" s="1" t="s">
        <v>5</v>
      </c>
      <c r="E137" s="45">
        <v>0</v>
      </c>
      <c r="F137" s="24" t="s">
        <v>335</v>
      </c>
      <c r="G137" s="24" t="s">
        <v>335</v>
      </c>
      <c r="H137" s="24" t="s">
        <v>336</v>
      </c>
      <c r="I137" s="24" t="s">
        <v>336</v>
      </c>
      <c r="J137" s="24" t="s">
        <v>336</v>
      </c>
      <c r="K137" s="24" t="s">
        <v>337</v>
      </c>
      <c r="L137" s="24" t="s">
        <v>337</v>
      </c>
    </row>
    <row r="138" spans="1:12" s="20" customFormat="1" ht="63">
      <c r="A138" s="78" t="s">
        <v>244</v>
      </c>
      <c r="B138" s="14" t="s">
        <v>525</v>
      </c>
      <c r="C138" s="1" t="s">
        <v>25</v>
      </c>
      <c r="D138" s="13" t="s">
        <v>5</v>
      </c>
      <c r="E138" s="13">
        <v>190</v>
      </c>
      <c r="F138" s="13">
        <v>200</v>
      </c>
      <c r="G138" s="13">
        <v>400</v>
      </c>
      <c r="H138" s="13">
        <f>160+195</f>
        <v>355</v>
      </c>
      <c r="I138" s="13">
        <v>170</v>
      </c>
      <c r="J138" s="13">
        <v>170</v>
      </c>
      <c r="K138" s="13">
        <v>180</v>
      </c>
      <c r="L138" s="13">
        <v>180</v>
      </c>
    </row>
    <row r="139" spans="1:12" s="20" customFormat="1" ht="63">
      <c r="A139" s="78" t="s">
        <v>245</v>
      </c>
      <c r="B139" s="14" t="s">
        <v>526</v>
      </c>
      <c r="C139" s="1" t="s">
        <v>25</v>
      </c>
      <c r="D139" s="13" t="s">
        <v>5</v>
      </c>
      <c r="E139" s="13">
        <v>1615</v>
      </c>
      <c r="F139" s="13">
        <v>1000</v>
      </c>
      <c r="G139" s="13">
        <v>1050</v>
      </c>
      <c r="H139" s="13">
        <f>1510-385</f>
        <v>1125</v>
      </c>
      <c r="I139" s="13">
        <v>1125</v>
      </c>
      <c r="J139" s="13">
        <v>1200</v>
      </c>
      <c r="K139" s="13">
        <v>1200</v>
      </c>
      <c r="L139" s="25">
        <v>1530</v>
      </c>
    </row>
    <row r="140" spans="1:12" s="20" customFormat="1" ht="63">
      <c r="A140" s="78" t="s">
        <v>246</v>
      </c>
      <c r="B140" s="14" t="s">
        <v>527</v>
      </c>
      <c r="C140" s="1" t="s">
        <v>25</v>
      </c>
      <c r="D140" s="13" t="s">
        <v>5</v>
      </c>
      <c r="E140" s="13">
        <v>1587</v>
      </c>
      <c r="F140" s="13">
        <v>1800</v>
      </c>
      <c r="G140" s="13">
        <v>1600</v>
      </c>
      <c r="H140" s="1" t="s">
        <v>485</v>
      </c>
      <c r="I140" s="1" t="s">
        <v>485</v>
      </c>
      <c r="J140" s="1" t="s">
        <v>485</v>
      </c>
      <c r="K140" s="1" t="s">
        <v>485</v>
      </c>
      <c r="L140" s="13">
        <v>1587</v>
      </c>
    </row>
    <row r="141" spans="1:12" s="20" customFormat="1" ht="63">
      <c r="A141" s="78" t="s">
        <v>247</v>
      </c>
      <c r="B141" s="49" t="s">
        <v>528</v>
      </c>
      <c r="C141" s="1" t="s">
        <v>25</v>
      </c>
      <c r="D141" s="13" t="s">
        <v>5</v>
      </c>
      <c r="E141" s="13">
        <v>183</v>
      </c>
      <c r="F141" s="13">
        <v>200</v>
      </c>
      <c r="G141" s="13">
        <v>183</v>
      </c>
      <c r="H141" s="45">
        <f>183-183</f>
        <v>0</v>
      </c>
      <c r="I141" s="45">
        <f>183-183</f>
        <v>0</v>
      </c>
      <c r="J141" s="45">
        <f>183-183</f>
        <v>0</v>
      </c>
      <c r="K141" s="45">
        <f>183-183</f>
        <v>0</v>
      </c>
      <c r="L141" s="13">
        <v>183</v>
      </c>
    </row>
    <row r="142" spans="1:12" s="20" customFormat="1" ht="78.75">
      <c r="A142" s="78" t="s">
        <v>248</v>
      </c>
      <c r="B142" s="14" t="s">
        <v>529</v>
      </c>
      <c r="C142" s="1" t="s">
        <v>25</v>
      </c>
      <c r="D142" s="13" t="s">
        <v>5</v>
      </c>
      <c r="E142" s="13">
        <v>275</v>
      </c>
      <c r="F142" s="13">
        <v>150</v>
      </c>
      <c r="G142" s="13">
        <v>275</v>
      </c>
      <c r="H142" s="13">
        <f>150+235</f>
        <v>385</v>
      </c>
      <c r="I142" s="13">
        <v>300</v>
      </c>
      <c r="J142" s="13">
        <v>300</v>
      </c>
      <c r="K142" s="13">
        <v>300</v>
      </c>
      <c r="L142" s="13">
        <v>275</v>
      </c>
    </row>
    <row r="143" spans="1:12" s="20" customFormat="1" ht="78.75">
      <c r="A143" s="78" t="s">
        <v>249</v>
      </c>
      <c r="B143" s="85" t="s">
        <v>530</v>
      </c>
      <c r="C143" s="48" t="s">
        <v>25</v>
      </c>
      <c r="D143" s="1" t="s">
        <v>5</v>
      </c>
      <c r="E143" s="45">
        <v>0</v>
      </c>
      <c r="F143" s="1" t="s">
        <v>338</v>
      </c>
      <c r="G143" s="1" t="s">
        <v>338</v>
      </c>
      <c r="H143" s="1" t="s">
        <v>488</v>
      </c>
      <c r="I143" s="1" t="s">
        <v>331</v>
      </c>
      <c r="J143" s="1" t="s">
        <v>331</v>
      </c>
      <c r="K143" s="1" t="s">
        <v>331</v>
      </c>
      <c r="L143" s="1" t="s">
        <v>339</v>
      </c>
    </row>
    <row r="144" spans="1:12" s="20" customFormat="1" ht="64.5" customHeight="1">
      <c r="A144" s="78" t="s">
        <v>250</v>
      </c>
      <c r="B144" s="85" t="s">
        <v>531</v>
      </c>
      <c r="C144" s="48" t="s">
        <v>25</v>
      </c>
      <c r="D144" s="1" t="s">
        <v>5</v>
      </c>
      <c r="E144" s="45">
        <v>0</v>
      </c>
      <c r="F144" s="13">
        <v>120</v>
      </c>
      <c r="G144" s="13">
        <v>450</v>
      </c>
      <c r="H144" s="13">
        <f>450+140</f>
        <v>590</v>
      </c>
      <c r="I144" s="13">
        <v>450</v>
      </c>
      <c r="J144" s="13">
        <v>450</v>
      </c>
      <c r="K144" s="13">
        <v>450</v>
      </c>
      <c r="L144" s="13">
        <v>470</v>
      </c>
    </row>
    <row r="145" spans="1:12" s="20" customFormat="1" ht="79.5" customHeight="1">
      <c r="A145" s="78" t="s">
        <v>252</v>
      </c>
      <c r="B145" s="85" t="s">
        <v>532</v>
      </c>
      <c r="C145" s="48" t="s">
        <v>22</v>
      </c>
      <c r="D145" s="13" t="s">
        <v>5</v>
      </c>
      <c r="E145" s="45">
        <v>0</v>
      </c>
      <c r="F145" s="13">
        <v>300</v>
      </c>
      <c r="G145" s="13">
        <v>300</v>
      </c>
      <c r="H145" s="13">
        <f>300+50</f>
        <v>350</v>
      </c>
      <c r="I145" s="13">
        <v>300</v>
      </c>
      <c r="J145" s="13">
        <v>300</v>
      </c>
      <c r="K145" s="13">
        <v>300</v>
      </c>
      <c r="L145" s="13">
        <v>300</v>
      </c>
    </row>
    <row r="146" spans="1:12" s="20" customFormat="1" ht="78.75">
      <c r="A146" s="78" t="s">
        <v>251</v>
      </c>
      <c r="B146" s="14" t="s">
        <v>433</v>
      </c>
      <c r="C146" s="50" t="s">
        <v>115</v>
      </c>
      <c r="D146" s="13" t="s">
        <v>9</v>
      </c>
      <c r="E146" s="13">
        <v>100</v>
      </c>
      <c r="F146" s="45">
        <v>0</v>
      </c>
      <c r="G146" s="45">
        <v>0</v>
      </c>
      <c r="H146" s="13">
        <v>100</v>
      </c>
      <c r="I146" s="13">
        <v>100</v>
      </c>
      <c r="J146" s="13">
        <v>100</v>
      </c>
      <c r="K146" s="13">
        <v>100</v>
      </c>
      <c r="L146" s="13">
        <v>100</v>
      </c>
    </row>
    <row r="147" spans="1:12" s="20" customFormat="1" ht="78.75">
      <c r="A147" s="78" t="s">
        <v>392</v>
      </c>
      <c r="B147" s="14" t="s">
        <v>490</v>
      </c>
      <c r="C147" s="48" t="s">
        <v>25</v>
      </c>
      <c r="D147" s="13" t="s">
        <v>5</v>
      </c>
      <c r="E147" s="45">
        <v>0</v>
      </c>
      <c r="F147" s="13">
        <v>250</v>
      </c>
      <c r="G147" s="13">
        <v>253</v>
      </c>
      <c r="H147" s="13">
        <f>150+125</f>
        <v>275</v>
      </c>
      <c r="I147" s="13">
        <v>250</v>
      </c>
      <c r="J147" s="13">
        <v>250</v>
      </c>
      <c r="K147" s="13">
        <v>250</v>
      </c>
      <c r="L147" s="45">
        <v>0</v>
      </c>
    </row>
    <row r="148" spans="1:12" s="20" customFormat="1" ht="78.75">
      <c r="A148" s="78" t="s">
        <v>401</v>
      </c>
      <c r="B148" s="14" t="s">
        <v>533</v>
      </c>
      <c r="C148" s="48" t="s">
        <v>25</v>
      </c>
      <c r="D148" s="13" t="s">
        <v>5</v>
      </c>
      <c r="E148" s="45">
        <v>0</v>
      </c>
      <c r="F148" s="45">
        <v>0</v>
      </c>
      <c r="G148" s="13">
        <v>150</v>
      </c>
      <c r="H148" s="13">
        <f>160+200</f>
        <v>360</v>
      </c>
      <c r="I148" s="13">
        <v>250</v>
      </c>
      <c r="J148" s="13">
        <v>250</v>
      </c>
      <c r="K148" s="13">
        <v>250</v>
      </c>
      <c r="L148" s="45">
        <v>0</v>
      </c>
    </row>
    <row r="149" spans="1:12" s="20" customFormat="1" ht="81" customHeight="1">
      <c r="A149" s="78" t="s">
        <v>402</v>
      </c>
      <c r="B149" s="14" t="s">
        <v>534</v>
      </c>
      <c r="C149" s="48" t="s">
        <v>25</v>
      </c>
      <c r="D149" s="13" t="s">
        <v>5</v>
      </c>
      <c r="E149" s="45">
        <v>0</v>
      </c>
      <c r="F149" s="45">
        <v>0</v>
      </c>
      <c r="G149" s="13">
        <v>150</v>
      </c>
      <c r="H149" s="1" t="s">
        <v>486</v>
      </c>
      <c r="I149" s="1" t="s">
        <v>602</v>
      </c>
      <c r="J149" s="1" t="s">
        <v>602</v>
      </c>
      <c r="K149" s="1" t="s">
        <v>602</v>
      </c>
      <c r="L149" s="45">
        <v>0</v>
      </c>
    </row>
    <row r="150" spans="1:12" s="20" customFormat="1" ht="97.5" customHeight="1">
      <c r="A150" s="78" t="s">
        <v>403</v>
      </c>
      <c r="B150" s="14" t="s">
        <v>535</v>
      </c>
      <c r="C150" s="48" t="s">
        <v>25</v>
      </c>
      <c r="D150" s="13" t="s">
        <v>5</v>
      </c>
      <c r="E150" s="45">
        <v>0</v>
      </c>
      <c r="F150" s="45">
        <v>0</v>
      </c>
      <c r="G150" s="13">
        <v>100</v>
      </c>
      <c r="H150" s="13">
        <v>100</v>
      </c>
      <c r="I150" s="13">
        <v>100</v>
      </c>
      <c r="J150" s="13">
        <v>100</v>
      </c>
      <c r="K150" s="13">
        <v>100</v>
      </c>
      <c r="L150" s="45">
        <v>0</v>
      </c>
    </row>
    <row r="151" spans="1:12" s="20" customFormat="1" ht="79.5" customHeight="1">
      <c r="A151" s="78" t="s">
        <v>450</v>
      </c>
      <c r="B151" s="14" t="s">
        <v>536</v>
      </c>
      <c r="C151" s="48" t="s">
        <v>25</v>
      </c>
      <c r="D151" s="13" t="s">
        <v>5</v>
      </c>
      <c r="E151" s="45">
        <v>0</v>
      </c>
      <c r="F151" s="45">
        <v>0</v>
      </c>
      <c r="G151" s="45">
        <v>0</v>
      </c>
      <c r="H151" s="13">
        <f>200+285</f>
        <v>485</v>
      </c>
      <c r="I151" s="1" t="s">
        <v>603</v>
      </c>
      <c r="J151" s="1" t="s">
        <v>603</v>
      </c>
      <c r="K151" s="1" t="s">
        <v>603</v>
      </c>
      <c r="L151" s="45">
        <v>0</v>
      </c>
    </row>
    <row r="152" spans="1:12" s="20" customFormat="1" ht="97.5" customHeight="1">
      <c r="A152" s="60" t="s">
        <v>491</v>
      </c>
      <c r="B152" s="14" t="s">
        <v>492</v>
      </c>
      <c r="C152" s="50" t="s">
        <v>236</v>
      </c>
      <c r="D152" s="1" t="s">
        <v>9</v>
      </c>
      <c r="E152" s="45">
        <v>0</v>
      </c>
      <c r="F152" s="45">
        <v>0</v>
      </c>
      <c r="G152" s="45">
        <v>0</v>
      </c>
      <c r="H152" s="45">
        <v>0</v>
      </c>
      <c r="I152" s="13">
        <v>100</v>
      </c>
      <c r="J152" s="13">
        <v>100</v>
      </c>
      <c r="K152" s="13">
        <v>100</v>
      </c>
      <c r="L152" s="45">
        <v>0</v>
      </c>
    </row>
    <row r="153" spans="1:32" s="20" customFormat="1" ht="31.5">
      <c r="A153" s="42" t="s">
        <v>24</v>
      </c>
      <c r="B153" s="47" t="s">
        <v>94</v>
      </c>
      <c r="C153" s="48"/>
      <c r="D153" s="48"/>
      <c r="E153" s="13"/>
      <c r="F153" s="13"/>
      <c r="G153" s="43"/>
      <c r="H153" s="43"/>
      <c r="I153" s="43"/>
      <c r="J153" s="43"/>
      <c r="K153" s="43"/>
      <c r="L153" s="43"/>
      <c r="M153" s="23"/>
      <c r="N153" s="23"/>
      <c r="O153" s="23"/>
      <c r="P153" s="23"/>
      <c r="Q153" s="23"/>
      <c r="R153" s="23"/>
      <c r="S153" s="23"/>
      <c r="T153" s="23"/>
      <c r="U153" s="23"/>
      <c r="V153" s="23"/>
      <c r="W153" s="4"/>
      <c r="X153" s="9"/>
      <c r="Y153" s="9"/>
      <c r="Z153" s="2"/>
      <c r="AA153" s="2"/>
      <c r="AB153" s="2"/>
      <c r="AC153" s="2"/>
      <c r="AD153" s="2"/>
      <c r="AE153" s="23"/>
      <c r="AF153" s="23"/>
    </row>
    <row r="154" spans="1:32" s="20" customFormat="1" ht="63">
      <c r="A154" s="78" t="s">
        <v>120</v>
      </c>
      <c r="B154" s="49" t="s">
        <v>537</v>
      </c>
      <c r="C154" s="48" t="s">
        <v>25</v>
      </c>
      <c r="D154" s="48" t="s">
        <v>5</v>
      </c>
      <c r="E154" s="55">
        <v>260</v>
      </c>
      <c r="F154" s="55">
        <v>260</v>
      </c>
      <c r="G154" s="55">
        <v>260</v>
      </c>
      <c r="H154" s="55">
        <f>260-160</f>
        <v>100</v>
      </c>
      <c r="I154" s="55">
        <v>100</v>
      </c>
      <c r="J154" s="55">
        <v>100</v>
      </c>
      <c r="K154" s="55">
        <v>100</v>
      </c>
      <c r="L154" s="55">
        <v>260</v>
      </c>
      <c r="M154" s="23"/>
      <c r="N154" s="23"/>
      <c r="O154" s="23"/>
      <c r="P154" s="23"/>
      <c r="Q154" s="23"/>
      <c r="R154" s="23"/>
      <c r="S154" s="23"/>
      <c r="T154" s="23"/>
      <c r="U154" s="23"/>
      <c r="V154" s="23"/>
      <c r="W154" s="4"/>
      <c r="X154" s="9"/>
      <c r="Y154" s="9"/>
      <c r="Z154" s="2"/>
      <c r="AA154" s="2"/>
      <c r="AB154" s="2"/>
      <c r="AC154" s="2"/>
      <c r="AD154" s="2"/>
      <c r="AE154" s="23"/>
      <c r="AF154" s="23"/>
    </row>
    <row r="155" spans="1:32" s="20" customFormat="1" ht="78.75" customHeight="1">
      <c r="A155" s="78" t="s">
        <v>121</v>
      </c>
      <c r="B155" s="49" t="s">
        <v>538</v>
      </c>
      <c r="C155" s="48" t="s">
        <v>25</v>
      </c>
      <c r="D155" s="48" t="s">
        <v>5</v>
      </c>
      <c r="E155" s="55">
        <v>480</v>
      </c>
      <c r="F155" s="55">
        <v>480</v>
      </c>
      <c r="G155" s="55">
        <v>480</v>
      </c>
      <c r="H155" s="55">
        <v>480</v>
      </c>
      <c r="I155" s="55">
        <v>480</v>
      </c>
      <c r="J155" s="55">
        <v>480</v>
      </c>
      <c r="K155" s="55">
        <v>480</v>
      </c>
      <c r="L155" s="13">
        <v>480</v>
      </c>
      <c r="M155" s="23"/>
      <c r="N155" s="23"/>
      <c r="O155" s="23"/>
      <c r="P155" s="23"/>
      <c r="Q155" s="23"/>
      <c r="R155" s="23"/>
      <c r="S155" s="23"/>
      <c r="T155" s="23"/>
      <c r="U155" s="23"/>
      <c r="V155" s="23"/>
      <c r="W155" s="4"/>
      <c r="X155" s="9"/>
      <c r="Y155" s="9"/>
      <c r="Z155" s="2"/>
      <c r="AA155" s="2"/>
      <c r="AB155" s="2"/>
      <c r="AC155" s="2"/>
      <c r="AD155" s="2"/>
      <c r="AE155" s="23"/>
      <c r="AF155" s="23"/>
    </row>
    <row r="156" spans="1:32" s="20" customFormat="1" ht="67.5" customHeight="1">
      <c r="A156" s="78" t="s">
        <v>122</v>
      </c>
      <c r="B156" s="49" t="s">
        <v>539</v>
      </c>
      <c r="C156" s="48" t="s">
        <v>25</v>
      </c>
      <c r="D156" s="48" t="s">
        <v>5</v>
      </c>
      <c r="E156" s="22">
        <v>1040</v>
      </c>
      <c r="F156" s="55" t="s">
        <v>325</v>
      </c>
      <c r="G156" s="55" t="s">
        <v>325</v>
      </c>
      <c r="H156" s="55" t="s">
        <v>325</v>
      </c>
      <c r="I156" s="55" t="s">
        <v>325</v>
      </c>
      <c r="J156" s="55" t="s">
        <v>325</v>
      </c>
      <c r="K156" s="55" t="s">
        <v>325</v>
      </c>
      <c r="L156" s="55" t="s">
        <v>325</v>
      </c>
      <c r="M156" s="23"/>
      <c r="N156" s="23"/>
      <c r="O156" s="23"/>
      <c r="P156" s="23"/>
      <c r="Q156" s="23"/>
      <c r="R156" s="23"/>
      <c r="S156" s="23"/>
      <c r="T156" s="23"/>
      <c r="U156" s="23"/>
      <c r="V156" s="23"/>
      <c r="W156" s="4"/>
      <c r="X156" s="9"/>
      <c r="Y156" s="9"/>
      <c r="Z156" s="2"/>
      <c r="AA156" s="2"/>
      <c r="AB156" s="2"/>
      <c r="AC156" s="2"/>
      <c r="AD156" s="2"/>
      <c r="AE156" s="23"/>
      <c r="AF156" s="23"/>
    </row>
    <row r="157" spans="1:32" s="20" customFormat="1" ht="78.75">
      <c r="A157" s="78" t="s">
        <v>123</v>
      </c>
      <c r="B157" s="49" t="s">
        <v>540</v>
      </c>
      <c r="C157" s="50" t="s">
        <v>236</v>
      </c>
      <c r="D157" s="1" t="s">
        <v>9</v>
      </c>
      <c r="E157" s="13">
        <v>86</v>
      </c>
      <c r="F157" s="13">
        <v>86</v>
      </c>
      <c r="G157" s="13">
        <v>86</v>
      </c>
      <c r="H157" s="13">
        <v>86</v>
      </c>
      <c r="I157" s="13">
        <v>86</v>
      </c>
      <c r="J157" s="13">
        <v>86</v>
      </c>
      <c r="K157" s="13">
        <v>86</v>
      </c>
      <c r="L157" s="13">
        <v>86</v>
      </c>
      <c r="M157" s="23"/>
      <c r="N157" s="23"/>
      <c r="O157" s="23"/>
      <c r="P157" s="23"/>
      <c r="Q157" s="23"/>
      <c r="R157" s="23"/>
      <c r="S157" s="23"/>
      <c r="T157" s="23"/>
      <c r="U157" s="23"/>
      <c r="V157" s="23"/>
      <c r="W157" s="4"/>
      <c r="X157" s="9"/>
      <c r="Y157" s="9"/>
      <c r="Z157" s="2"/>
      <c r="AA157" s="2"/>
      <c r="AB157" s="2"/>
      <c r="AC157" s="2"/>
      <c r="AD157" s="2"/>
      <c r="AE157" s="23"/>
      <c r="AF157" s="23"/>
    </row>
    <row r="158" spans="1:32" s="20" customFormat="1" ht="63">
      <c r="A158" s="78" t="s">
        <v>124</v>
      </c>
      <c r="B158" s="49" t="s">
        <v>541</v>
      </c>
      <c r="C158" s="50" t="s">
        <v>236</v>
      </c>
      <c r="D158" s="1" t="s">
        <v>9</v>
      </c>
      <c r="E158" s="13">
        <v>100</v>
      </c>
      <c r="F158" s="25">
        <v>100</v>
      </c>
      <c r="G158" s="25">
        <v>100</v>
      </c>
      <c r="H158" s="25">
        <v>100</v>
      </c>
      <c r="I158" s="25">
        <v>100</v>
      </c>
      <c r="J158" s="25">
        <v>100</v>
      </c>
      <c r="K158" s="25">
        <v>100</v>
      </c>
      <c r="L158" s="25">
        <v>100</v>
      </c>
      <c r="M158" s="23"/>
      <c r="N158" s="23"/>
      <c r="O158" s="23"/>
      <c r="P158" s="23"/>
      <c r="Q158" s="23"/>
      <c r="R158" s="23"/>
      <c r="S158" s="23"/>
      <c r="T158" s="23"/>
      <c r="U158" s="23"/>
      <c r="V158" s="23"/>
      <c r="W158" s="4"/>
      <c r="X158" s="9"/>
      <c r="Y158" s="9"/>
      <c r="Z158" s="2"/>
      <c r="AA158" s="2"/>
      <c r="AB158" s="2"/>
      <c r="AC158" s="2"/>
      <c r="AD158" s="2"/>
      <c r="AE158" s="23"/>
      <c r="AF158" s="23"/>
    </row>
    <row r="159" spans="1:32" s="20" customFormat="1" ht="63">
      <c r="A159" s="78" t="s">
        <v>125</v>
      </c>
      <c r="B159" s="49" t="s">
        <v>542</v>
      </c>
      <c r="C159" s="1" t="s">
        <v>25</v>
      </c>
      <c r="D159" s="1" t="s">
        <v>5</v>
      </c>
      <c r="E159" s="13">
        <v>100</v>
      </c>
      <c r="F159" s="45">
        <v>0</v>
      </c>
      <c r="G159" s="13">
        <v>90</v>
      </c>
      <c r="H159" s="45">
        <v>0</v>
      </c>
      <c r="I159" s="45">
        <f>100-100</f>
        <v>0</v>
      </c>
      <c r="J159" s="45">
        <f>100-100</f>
        <v>0</v>
      </c>
      <c r="K159" s="45">
        <f>100-100</f>
        <v>0</v>
      </c>
      <c r="L159" s="13">
        <v>100</v>
      </c>
      <c r="M159" s="23"/>
      <c r="N159" s="23"/>
      <c r="O159" s="23"/>
      <c r="P159" s="23"/>
      <c r="Q159" s="23"/>
      <c r="R159" s="23"/>
      <c r="S159" s="23"/>
      <c r="T159" s="23"/>
      <c r="U159" s="23"/>
      <c r="V159" s="23"/>
      <c r="W159" s="4"/>
      <c r="X159" s="9"/>
      <c r="Y159" s="9"/>
      <c r="Z159" s="2"/>
      <c r="AA159" s="2"/>
      <c r="AB159" s="2"/>
      <c r="AC159" s="2"/>
      <c r="AD159" s="2"/>
      <c r="AE159" s="23"/>
      <c r="AF159" s="23"/>
    </row>
    <row r="160" spans="1:32" s="20" customFormat="1" ht="63">
      <c r="A160" s="78" t="s">
        <v>126</v>
      </c>
      <c r="B160" s="49" t="s">
        <v>543</v>
      </c>
      <c r="C160" s="50" t="s">
        <v>236</v>
      </c>
      <c r="D160" s="1" t="s">
        <v>9</v>
      </c>
      <c r="E160" s="13">
        <v>76</v>
      </c>
      <c r="F160" s="25">
        <v>76</v>
      </c>
      <c r="G160" s="25">
        <v>76</v>
      </c>
      <c r="H160" s="25">
        <v>76</v>
      </c>
      <c r="I160" s="25">
        <v>76</v>
      </c>
      <c r="J160" s="25">
        <v>76</v>
      </c>
      <c r="K160" s="25">
        <v>76</v>
      </c>
      <c r="L160" s="13">
        <v>76</v>
      </c>
      <c r="M160" s="23"/>
      <c r="N160" s="23"/>
      <c r="O160" s="23"/>
      <c r="P160" s="23"/>
      <c r="Q160" s="23"/>
      <c r="R160" s="23"/>
      <c r="S160" s="23"/>
      <c r="T160" s="23"/>
      <c r="U160" s="23"/>
      <c r="V160" s="23"/>
      <c r="W160" s="4"/>
      <c r="X160" s="9"/>
      <c r="Y160" s="9"/>
      <c r="Z160" s="2"/>
      <c r="AA160" s="2"/>
      <c r="AB160" s="2"/>
      <c r="AC160" s="2"/>
      <c r="AD160" s="2"/>
      <c r="AE160" s="23"/>
      <c r="AF160" s="23"/>
    </row>
    <row r="161" spans="1:32" s="20" customFormat="1" ht="94.5">
      <c r="A161" s="78" t="s">
        <v>253</v>
      </c>
      <c r="B161" s="49" t="s">
        <v>544</v>
      </c>
      <c r="C161" s="50" t="s">
        <v>236</v>
      </c>
      <c r="D161" s="1" t="s">
        <v>9</v>
      </c>
      <c r="E161" s="13">
        <v>75</v>
      </c>
      <c r="F161" s="25">
        <v>75</v>
      </c>
      <c r="G161" s="25">
        <v>75</v>
      </c>
      <c r="H161" s="25">
        <v>75</v>
      </c>
      <c r="I161" s="25">
        <v>75</v>
      </c>
      <c r="J161" s="25">
        <v>75</v>
      </c>
      <c r="K161" s="25">
        <v>75</v>
      </c>
      <c r="L161" s="13">
        <v>75</v>
      </c>
      <c r="M161" s="23"/>
      <c r="N161" s="23"/>
      <c r="O161" s="23"/>
      <c r="P161" s="23"/>
      <c r="Q161" s="23"/>
      <c r="R161" s="23"/>
      <c r="S161" s="23"/>
      <c r="T161" s="23"/>
      <c r="U161" s="23"/>
      <c r="V161" s="23"/>
      <c r="W161" s="4"/>
      <c r="X161" s="9"/>
      <c r="Y161" s="9"/>
      <c r="Z161" s="2"/>
      <c r="AA161" s="2"/>
      <c r="AB161" s="2"/>
      <c r="AC161" s="2"/>
      <c r="AD161" s="2"/>
      <c r="AE161" s="23"/>
      <c r="AF161" s="23"/>
    </row>
    <row r="162" spans="1:32" s="20" customFormat="1" ht="67.5" customHeight="1">
      <c r="A162" s="78" t="s">
        <v>127</v>
      </c>
      <c r="B162" s="49" t="s">
        <v>545</v>
      </c>
      <c r="C162" s="50" t="s">
        <v>236</v>
      </c>
      <c r="D162" s="1" t="s">
        <v>9</v>
      </c>
      <c r="E162" s="45">
        <v>0</v>
      </c>
      <c r="F162" s="25">
        <v>35</v>
      </c>
      <c r="G162" s="25">
        <v>35</v>
      </c>
      <c r="H162" s="25">
        <v>35</v>
      </c>
      <c r="I162" s="25">
        <v>35</v>
      </c>
      <c r="J162" s="25">
        <v>35</v>
      </c>
      <c r="K162" s="25">
        <v>35</v>
      </c>
      <c r="L162" s="13">
        <v>35</v>
      </c>
      <c r="M162" s="23"/>
      <c r="N162" s="23"/>
      <c r="O162" s="23"/>
      <c r="P162" s="23"/>
      <c r="Q162" s="23"/>
      <c r="R162" s="23"/>
      <c r="S162" s="23"/>
      <c r="T162" s="23"/>
      <c r="U162" s="23"/>
      <c r="V162" s="23"/>
      <c r="W162" s="4"/>
      <c r="X162" s="9"/>
      <c r="Y162" s="9"/>
      <c r="Z162" s="2"/>
      <c r="AA162" s="2"/>
      <c r="AB162" s="2"/>
      <c r="AC162" s="2"/>
      <c r="AD162" s="2"/>
      <c r="AE162" s="23"/>
      <c r="AF162" s="23"/>
    </row>
    <row r="163" spans="1:32" s="20" customFormat="1" ht="85.5" customHeight="1">
      <c r="A163" s="78" t="s">
        <v>128</v>
      </c>
      <c r="B163" s="49" t="s">
        <v>546</v>
      </c>
      <c r="C163" s="50" t="s">
        <v>237</v>
      </c>
      <c r="D163" s="50" t="s">
        <v>9</v>
      </c>
      <c r="E163" s="55">
        <v>32</v>
      </c>
      <c r="F163" s="55" t="s">
        <v>326</v>
      </c>
      <c r="G163" s="55" t="s">
        <v>326</v>
      </c>
      <c r="H163" s="55" t="s">
        <v>326</v>
      </c>
      <c r="I163" s="55" t="s">
        <v>326</v>
      </c>
      <c r="J163" s="55" t="s">
        <v>326</v>
      </c>
      <c r="K163" s="55" t="s">
        <v>326</v>
      </c>
      <c r="L163" s="55" t="s">
        <v>326</v>
      </c>
      <c r="M163" s="23"/>
      <c r="N163" s="23"/>
      <c r="O163" s="23"/>
      <c r="P163" s="23"/>
      <c r="Q163" s="23"/>
      <c r="R163" s="23"/>
      <c r="S163" s="23"/>
      <c r="T163" s="23"/>
      <c r="U163" s="23"/>
      <c r="V163" s="23"/>
      <c r="W163" s="4"/>
      <c r="X163" s="9"/>
      <c r="Y163" s="9"/>
      <c r="Z163" s="2"/>
      <c r="AA163" s="2"/>
      <c r="AB163" s="2"/>
      <c r="AC163" s="2"/>
      <c r="AD163" s="2"/>
      <c r="AE163" s="23"/>
      <c r="AF163" s="23"/>
    </row>
    <row r="164" spans="1:32" s="20" customFormat="1" ht="82.5" customHeight="1">
      <c r="A164" s="78" t="s">
        <v>129</v>
      </c>
      <c r="B164" s="49" t="s">
        <v>547</v>
      </c>
      <c r="C164" s="50" t="s">
        <v>237</v>
      </c>
      <c r="D164" s="50" t="s">
        <v>9</v>
      </c>
      <c r="E164" s="45">
        <v>0</v>
      </c>
      <c r="F164" s="45">
        <v>0</v>
      </c>
      <c r="G164" s="45">
        <f>6-6</f>
        <v>0</v>
      </c>
      <c r="H164" s="45">
        <f>7-7</f>
        <v>0</v>
      </c>
      <c r="I164" s="45">
        <f>14-14</f>
        <v>0</v>
      </c>
      <c r="J164" s="45">
        <f>14-14</f>
        <v>0</v>
      </c>
      <c r="K164" s="45">
        <f>16-16</f>
        <v>0</v>
      </c>
      <c r="L164" s="13">
        <v>17</v>
      </c>
      <c r="M164" s="23"/>
      <c r="N164" s="23"/>
      <c r="O164" s="23"/>
      <c r="P164" s="23"/>
      <c r="Q164" s="23"/>
      <c r="R164" s="23"/>
      <c r="S164" s="23"/>
      <c r="T164" s="23"/>
      <c r="U164" s="23"/>
      <c r="V164" s="23"/>
      <c r="W164" s="4"/>
      <c r="X164" s="9"/>
      <c r="Y164" s="9"/>
      <c r="Z164" s="2"/>
      <c r="AA164" s="2"/>
      <c r="AB164" s="2"/>
      <c r="AC164" s="2"/>
      <c r="AD164" s="2"/>
      <c r="AE164" s="23"/>
      <c r="AF164" s="23"/>
    </row>
    <row r="165" spans="1:32" s="20" customFormat="1" ht="66" customHeight="1">
      <c r="A165" s="78" t="s">
        <v>130</v>
      </c>
      <c r="B165" s="49" t="s">
        <v>548</v>
      </c>
      <c r="C165" s="50" t="s">
        <v>115</v>
      </c>
      <c r="D165" s="50" t="s">
        <v>9</v>
      </c>
      <c r="E165" s="45">
        <v>0</v>
      </c>
      <c r="F165" s="45">
        <v>0</v>
      </c>
      <c r="G165" s="55" t="s">
        <v>414</v>
      </c>
      <c r="H165" s="55" t="s">
        <v>414</v>
      </c>
      <c r="I165" s="55" t="s">
        <v>414</v>
      </c>
      <c r="J165" s="55" t="s">
        <v>414</v>
      </c>
      <c r="K165" s="55" t="s">
        <v>414</v>
      </c>
      <c r="L165" s="13">
        <v>11</v>
      </c>
      <c r="M165" s="23"/>
      <c r="N165" s="23"/>
      <c r="O165" s="23"/>
      <c r="P165" s="23"/>
      <c r="Q165" s="23"/>
      <c r="R165" s="23"/>
      <c r="S165" s="23"/>
      <c r="T165" s="23"/>
      <c r="U165" s="23"/>
      <c r="V165" s="23"/>
      <c r="W165" s="4"/>
      <c r="X165" s="9"/>
      <c r="Y165" s="9"/>
      <c r="Z165" s="2"/>
      <c r="AA165" s="2"/>
      <c r="AB165" s="2"/>
      <c r="AC165" s="2"/>
      <c r="AD165" s="2"/>
      <c r="AE165" s="23"/>
      <c r="AF165" s="23"/>
    </row>
    <row r="166" spans="1:32" s="20" customFormat="1" ht="78.75">
      <c r="A166" s="78" t="s">
        <v>131</v>
      </c>
      <c r="B166" s="49" t="s">
        <v>549</v>
      </c>
      <c r="C166" s="50" t="s">
        <v>25</v>
      </c>
      <c r="D166" s="48" t="s">
        <v>5</v>
      </c>
      <c r="E166" s="55">
        <v>34</v>
      </c>
      <c r="F166" s="45">
        <v>0</v>
      </c>
      <c r="G166" s="45">
        <f>34-34</f>
        <v>0</v>
      </c>
      <c r="H166" s="55">
        <f>34-14</f>
        <v>20</v>
      </c>
      <c r="I166" s="55">
        <v>34</v>
      </c>
      <c r="J166" s="55">
        <v>34</v>
      </c>
      <c r="K166" s="55">
        <v>34</v>
      </c>
      <c r="L166" s="55">
        <v>34</v>
      </c>
      <c r="M166" s="23"/>
      <c r="N166" s="23"/>
      <c r="O166" s="23"/>
      <c r="P166" s="23"/>
      <c r="Q166" s="23"/>
      <c r="R166" s="23"/>
      <c r="S166" s="23"/>
      <c r="T166" s="23"/>
      <c r="U166" s="23"/>
      <c r="V166" s="23"/>
      <c r="W166" s="4"/>
      <c r="X166" s="9"/>
      <c r="Y166" s="9"/>
      <c r="Z166" s="2"/>
      <c r="AA166" s="2"/>
      <c r="AB166" s="2"/>
      <c r="AC166" s="2"/>
      <c r="AD166" s="2"/>
      <c r="AE166" s="23"/>
      <c r="AF166" s="23"/>
    </row>
    <row r="167" spans="1:32" s="20" customFormat="1" ht="63">
      <c r="A167" s="78" t="s">
        <v>132</v>
      </c>
      <c r="B167" s="49" t="s">
        <v>550</v>
      </c>
      <c r="C167" s="1" t="s">
        <v>25</v>
      </c>
      <c r="D167" s="48" t="s">
        <v>5</v>
      </c>
      <c r="E167" s="45">
        <v>0</v>
      </c>
      <c r="F167" s="55">
        <v>190</v>
      </c>
      <c r="G167" s="55">
        <v>150</v>
      </c>
      <c r="H167" s="55">
        <f>160-20</f>
        <v>140</v>
      </c>
      <c r="I167" s="55">
        <v>140</v>
      </c>
      <c r="J167" s="55">
        <v>140</v>
      </c>
      <c r="K167" s="55">
        <v>140</v>
      </c>
      <c r="L167" s="13">
        <v>180</v>
      </c>
      <c r="M167" s="23"/>
      <c r="N167" s="23"/>
      <c r="O167" s="23"/>
      <c r="P167" s="23"/>
      <c r="Q167" s="23"/>
      <c r="R167" s="23"/>
      <c r="S167" s="23"/>
      <c r="T167" s="23"/>
      <c r="U167" s="23"/>
      <c r="V167" s="23"/>
      <c r="W167" s="4"/>
      <c r="X167" s="9"/>
      <c r="Y167" s="9"/>
      <c r="Z167" s="2"/>
      <c r="AA167" s="2"/>
      <c r="AB167" s="2"/>
      <c r="AC167" s="2"/>
      <c r="AD167" s="2"/>
      <c r="AE167" s="23"/>
      <c r="AF167" s="23"/>
    </row>
    <row r="168" spans="1:32" s="20" customFormat="1" ht="78.75">
      <c r="A168" s="78" t="s">
        <v>174</v>
      </c>
      <c r="B168" s="49" t="s">
        <v>551</v>
      </c>
      <c r="C168" s="1" t="s">
        <v>25</v>
      </c>
      <c r="D168" s="48" t="s">
        <v>5</v>
      </c>
      <c r="E168" s="45">
        <v>0</v>
      </c>
      <c r="F168" s="55">
        <v>100</v>
      </c>
      <c r="G168" s="55">
        <v>130</v>
      </c>
      <c r="H168" s="55">
        <f>310-165</f>
        <v>145</v>
      </c>
      <c r="I168" s="55">
        <v>145</v>
      </c>
      <c r="J168" s="55">
        <v>150</v>
      </c>
      <c r="K168" s="55">
        <v>150</v>
      </c>
      <c r="L168" s="13">
        <v>330</v>
      </c>
      <c r="M168" s="23"/>
      <c r="N168" s="23"/>
      <c r="O168" s="23"/>
      <c r="P168" s="23"/>
      <c r="Q168" s="23"/>
      <c r="R168" s="23"/>
      <c r="S168" s="23"/>
      <c r="T168" s="23"/>
      <c r="U168" s="23"/>
      <c r="V168" s="23"/>
      <c r="W168" s="4"/>
      <c r="X168" s="9"/>
      <c r="Y168" s="9"/>
      <c r="Z168" s="2"/>
      <c r="AA168" s="2"/>
      <c r="AB168" s="2"/>
      <c r="AC168" s="2"/>
      <c r="AD168" s="2"/>
      <c r="AE168" s="23"/>
      <c r="AF168" s="23"/>
    </row>
    <row r="169" spans="1:32" s="20" customFormat="1" ht="78.75">
      <c r="A169" s="78" t="s">
        <v>175</v>
      </c>
      <c r="B169" s="11" t="s">
        <v>552</v>
      </c>
      <c r="C169" s="1" t="s">
        <v>25</v>
      </c>
      <c r="D169" s="13" t="s">
        <v>5</v>
      </c>
      <c r="E169" s="13">
        <v>870</v>
      </c>
      <c r="F169" s="13">
        <v>670</v>
      </c>
      <c r="G169" s="13">
        <v>780</v>
      </c>
      <c r="H169" s="13">
        <f>780-165</f>
        <v>615</v>
      </c>
      <c r="I169" s="13">
        <v>615</v>
      </c>
      <c r="J169" s="13">
        <v>615</v>
      </c>
      <c r="K169" s="13">
        <v>620</v>
      </c>
      <c r="L169" s="13">
        <v>870</v>
      </c>
      <c r="M169" s="23"/>
      <c r="N169" s="23"/>
      <c r="O169" s="23"/>
      <c r="P169" s="23"/>
      <c r="Q169" s="23"/>
      <c r="R169" s="23"/>
      <c r="S169" s="23"/>
      <c r="T169" s="23"/>
      <c r="U169" s="23"/>
      <c r="V169" s="23"/>
      <c r="W169" s="4"/>
      <c r="X169" s="9"/>
      <c r="Y169" s="9"/>
      <c r="Z169" s="2"/>
      <c r="AA169" s="2"/>
      <c r="AB169" s="2"/>
      <c r="AC169" s="2"/>
      <c r="AD169" s="2"/>
      <c r="AE169" s="23"/>
      <c r="AF169" s="23"/>
    </row>
    <row r="170" spans="1:32" s="20" customFormat="1" ht="63">
      <c r="A170" s="78" t="s">
        <v>178</v>
      </c>
      <c r="B170" s="11" t="s">
        <v>553</v>
      </c>
      <c r="C170" s="1" t="s">
        <v>25</v>
      </c>
      <c r="D170" s="13" t="s">
        <v>5</v>
      </c>
      <c r="E170" s="13">
        <v>123</v>
      </c>
      <c r="F170" s="13">
        <v>150</v>
      </c>
      <c r="G170" s="13">
        <v>123</v>
      </c>
      <c r="H170" s="13">
        <f>123+37</f>
        <v>160</v>
      </c>
      <c r="I170" s="13">
        <v>150</v>
      </c>
      <c r="J170" s="13">
        <v>150</v>
      </c>
      <c r="K170" s="13">
        <v>150</v>
      </c>
      <c r="L170" s="13">
        <v>123</v>
      </c>
      <c r="M170" s="23"/>
      <c r="N170" s="23"/>
      <c r="O170" s="23"/>
      <c r="P170" s="23"/>
      <c r="Q170" s="23"/>
      <c r="R170" s="23"/>
      <c r="S170" s="23"/>
      <c r="T170" s="23"/>
      <c r="U170" s="23"/>
      <c r="V170" s="23"/>
      <c r="W170" s="4"/>
      <c r="X170" s="9"/>
      <c r="Y170" s="9"/>
      <c r="Z170" s="2"/>
      <c r="AA170" s="2"/>
      <c r="AB170" s="2"/>
      <c r="AC170" s="2"/>
      <c r="AD170" s="2"/>
      <c r="AE170" s="23"/>
      <c r="AF170" s="23"/>
    </row>
    <row r="171" spans="1:32" s="20" customFormat="1" ht="78.75">
      <c r="A171" s="78" t="s">
        <v>254</v>
      </c>
      <c r="B171" s="11" t="s">
        <v>554</v>
      </c>
      <c r="C171" s="1" t="s">
        <v>25</v>
      </c>
      <c r="D171" s="13" t="s">
        <v>5</v>
      </c>
      <c r="E171" s="13">
        <v>1240</v>
      </c>
      <c r="F171" s="13">
        <v>1240</v>
      </c>
      <c r="G171" s="13">
        <v>1240</v>
      </c>
      <c r="H171" s="13">
        <f>1240-50</f>
        <v>1190</v>
      </c>
      <c r="I171" s="13">
        <v>1000</v>
      </c>
      <c r="J171" s="13">
        <v>1000</v>
      </c>
      <c r="K171" s="13">
        <v>1000</v>
      </c>
      <c r="L171" s="13">
        <v>1240</v>
      </c>
      <c r="M171" s="23"/>
      <c r="N171" s="23"/>
      <c r="O171" s="23"/>
      <c r="P171" s="23"/>
      <c r="Q171" s="23"/>
      <c r="R171" s="23"/>
      <c r="S171" s="23"/>
      <c r="T171" s="23"/>
      <c r="U171" s="23"/>
      <c r="V171" s="23"/>
      <c r="W171" s="4"/>
      <c r="X171" s="9"/>
      <c r="Y171" s="9"/>
      <c r="Z171" s="2"/>
      <c r="AA171" s="2"/>
      <c r="AB171" s="2"/>
      <c r="AC171" s="2"/>
      <c r="AD171" s="2"/>
      <c r="AE171" s="23"/>
      <c r="AF171" s="23"/>
    </row>
    <row r="172" spans="1:32" s="20" customFormat="1" ht="78.75">
      <c r="A172" s="78" t="s">
        <v>219</v>
      </c>
      <c r="B172" s="11" t="s">
        <v>555</v>
      </c>
      <c r="C172" s="1" t="s">
        <v>25</v>
      </c>
      <c r="D172" s="13" t="s">
        <v>5</v>
      </c>
      <c r="E172" s="13">
        <v>270</v>
      </c>
      <c r="F172" s="13">
        <v>330</v>
      </c>
      <c r="G172" s="13">
        <v>270</v>
      </c>
      <c r="H172" s="13">
        <f>270+10</f>
        <v>280</v>
      </c>
      <c r="I172" s="13">
        <v>250</v>
      </c>
      <c r="J172" s="13">
        <v>250</v>
      </c>
      <c r="K172" s="13">
        <v>250</v>
      </c>
      <c r="L172" s="13">
        <v>270</v>
      </c>
      <c r="M172" s="23"/>
      <c r="N172" s="23"/>
      <c r="O172" s="23"/>
      <c r="P172" s="23"/>
      <c r="Q172" s="23"/>
      <c r="R172" s="23"/>
      <c r="S172" s="23"/>
      <c r="T172" s="23"/>
      <c r="U172" s="23"/>
      <c r="V172" s="23"/>
      <c r="W172" s="4"/>
      <c r="X172" s="9"/>
      <c r="Y172" s="9"/>
      <c r="Z172" s="2"/>
      <c r="AA172" s="2"/>
      <c r="AB172" s="2"/>
      <c r="AC172" s="2"/>
      <c r="AD172" s="2"/>
      <c r="AE172" s="23"/>
      <c r="AF172" s="23"/>
    </row>
    <row r="173" spans="1:32" s="20" customFormat="1" ht="78.75">
      <c r="A173" s="78" t="s">
        <v>255</v>
      </c>
      <c r="B173" s="11" t="s">
        <v>556</v>
      </c>
      <c r="C173" s="1" t="s">
        <v>25</v>
      </c>
      <c r="D173" s="13" t="s">
        <v>5</v>
      </c>
      <c r="E173" s="13">
        <v>254</v>
      </c>
      <c r="F173" s="13">
        <v>250</v>
      </c>
      <c r="G173" s="13">
        <v>240</v>
      </c>
      <c r="H173" s="13">
        <f>240-5</f>
        <v>235</v>
      </c>
      <c r="I173" s="13">
        <v>230</v>
      </c>
      <c r="J173" s="13">
        <v>230</v>
      </c>
      <c r="K173" s="13">
        <v>230</v>
      </c>
      <c r="L173" s="13">
        <v>254</v>
      </c>
      <c r="M173" s="23"/>
      <c r="N173" s="23"/>
      <c r="O173" s="23"/>
      <c r="P173" s="23"/>
      <c r="Q173" s="23"/>
      <c r="R173" s="23"/>
      <c r="S173" s="23"/>
      <c r="T173" s="23"/>
      <c r="U173" s="23"/>
      <c r="V173" s="23"/>
      <c r="W173" s="4"/>
      <c r="X173" s="9"/>
      <c r="Y173" s="9"/>
      <c r="Z173" s="2"/>
      <c r="AA173" s="2"/>
      <c r="AB173" s="2"/>
      <c r="AC173" s="2"/>
      <c r="AD173" s="2"/>
      <c r="AE173" s="23"/>
      <c r="AF173" s="23"/>
    </row>
    <row r="174" spans="1:32" s="20" customFormat="1" ht="78.75">
      <c r="A174" s="78" t="s">
        <v>256</v>
      </c>
      <c r="B174" s="11" t="s">
        <v>557</v>
      </c>
      <c r="C174" s="1" t="s">
        <v>25</v>
      </c>
      <c r="D174" s="13" t="s">
        <v>5</v>
      </c>
      <c r="E174" s="13">
        <v>162</v>
      </c>
      <c r="F174" s="13">
        <v>100</v>
      </c>
      <c r="G174" s="13">
        <v>100</v>
      </c>
      <c r="H174" s="13">
        <f>150+10</f>
        <v>160</v>
      </c>
      <c r="I174" s="13">
        <v>140</v>
      </c>
      <c r="J174" s="13">
        <v>130</v>
      </c>
      <c r="K174" s="13">
        <v>130</v>
      </c>
      <c r="L174" s="13">
        <v>162</v>
      </c>
      <c r="M174" s="23"/>
      <c r="N174" s="23"/>
      <c r="O174" s="23"/>
      <c r="P174" s="23"/>
      <c r="Q174" s="23"/>
      <c r="R174" s="23"/>
      <c r="S174" s="23"/>
      <c r="T174" s="23"/>
      <c r="U174" s="23"/>
      <c r="V174" s="23"/>
      <c r="W174" s="4"/>
      <c r="X174" s="9"/>
      <c r="Y174" s="9"/>
      <c r="Z174" s="2"/>
      <c r="AA174" s="2"/>
      <c r="AB174" s="2"/>
      <c r="AC174" s="2"/>
      <c r="AD174" s="2"/>
      <c r="AE174" s="23"/>
      <c r="AF174" s="23"/>
    </row>
    <row r="175" spans="1:32" s="20" customFormat="1" ht="78.75">
      <c r="A175" s="78" t="s">
        <v>257</v>
      </c>
      <c r="B175" s="11" t="s">
        <v>558</v>
      </c>
      <c r="C175" s="1" t="s">
        <v>25</v>
      </c>
      <c r="D175" s="13" t="s">
        <v>5</v>
      </c>
      <c r="E175" s="13">
        <v>1500</v>
      </c>
      <c r="F175" s="13">
        <v>1100</v>
      </c>
      <c r="G175" s="13">
        <v>1400</v>
      </c>
      <c r="H175" s="45">
        <f>1500-1500</f>
        <v>0</v>
      </c>
      <c r="I175" s="13">
        <v>850</v>
      </c>
      <c r="J175" s="13">
        <v>850</v>
      </c>
      <c r="K175" s="13">
        <v>850</v>
      </c>
      <c r="L175" s="13">
        <v>1500</v>
      </c>
      <c r="M175" s="23"/>
      <c r="N175" s="23"/>
      <c r="O175" s="23"/>
      <c r="P175" s="23"/>
      <c r="Q175" s="23"/>
      <c r="R175" s="23"/>
      <c r="S175" s="23"/>
      <c r="T175" s="23"/>
      <c r="U175" s="23"/>
      <c r="V175" s="23"/>
      <c r="W175" s="4"/>
      <c r="X175" s="9"/>
      <c r="Y175" s="9"/>
      <c r="Z175" s="2"/>
      <c r="AA175" s="2"/>
      <c r="AB175" s="2"/>
      <c r="AC175" s="2"/>
      <c r="AD175" s="2"/>
      <c r="AE175" s="23"/>
      <c r="AF175" s="23"/>
    </row>
    <row r="176" spans="1:32" s="20" customFormat="1" ht="81.75" customHeight="1">
      <c r="A176" s="78" t="s">
        <v>258</v>
      </c>
      <c r="B176" s="11" t="s">
        <v>559</v>
      </c>
      <c r="C176" s="1" t="s">
        <v>25</v>
      </c>
      <c r="D176" s="13" t="s">
        <v>5</v>
      </c>
      <c r="E176" s="45">
        <v>0</v>
      </c>
      <c r="F176" s="13">
        <v>150</v>
      </c>
      <c r="G176" s="13">
        <v>320</v>
      </c>
      <c r="H176" s="1" t="s">
        <v>487</v>
      </c>
      <c r="I176" s="1" t="s">
        <v>331</v>
      </c>
      <c r="J176" s="1" t="s">
        <v>331</v>
      </c>
      <c r="K176" s="1" t="s">
        <v>331</v>
      </c>
      <c r="L176" s="13">
        <v>350</v>
      </c>
      <c r="M176" s="23"/>
      <c r="N176" s="23"/>
      <c r="O176" s="23"/>
      <c r="P176" s="23"/>
      <c r="Q176" s="23"/>
      <c r="R176" s="23"/>
      <c r="S176" s="23"/>
      <c r="T176" s="23"/>
      <c r="U176" s="23"/>
      <c r="V176" s="23"/>
      <c r="W176" s="4"/>
      <c r="X176" s="9"/>
      <c r="Y176" s="9"/>
      <c r="Z176" s="2"/>
      <c r="AA176" s="2"/>
      <c r="AB176" s="2"/>
      <c r="AC176" s="2"/>
      <c r="AD176" s="2"/>
      <c r="AE176" s="23"/>
      <c r="AF176" s="23"/>
    </row>
    <row r="177" spans="1:32" s="20" customFormat="1" ht="78.75">
      <c r="A177" s="78" t="s">
        <v>259</v>
      </c>
      <c r="B177" s="11" t="s">
        <v>560</v>
      </c>
      <c r="C177" s="1" t="s">
        <v>25</v>
      </c>
      <c r="D177" s="13" t="s">
        <v>5</v>
      </c>
      <c r="E177" s="45">
        <v>0</v>
      </c>
      <c r="F177" s="13">
        <v>192</v>
      </c>
      <c r="G177" s="13">
        <v>160</v>
      </c>
      <c r="H177" s="13">
        <f>120+35</f>
        <v>155</v>
      </c>
      <c r="I177" s="13">
        <v>96</v>
      </c>
      <c r="J177" s="13">
        <v>84</v>
      </c>
      <c r="K177" s="13">
        <v>84</v>
      </c>
      <c r="L177" s="13">
        <v>120</v>
      </c>
      <c r="M177" s="91"/>
      <c r="N177" s="23"/>
      <c r="O177" s="23"/>
      <c r="P177" s="23"/>
      <c r="Q177" s="23"/>
      <c r="R177" s="23"/>
      <c r="S177" s="23"/>
      <c r="T177" s="23"/>
      <c r="U177" s="23"/>
      <c r="V177" s="23"/>
      <c r="W177" s="4"/>
      <c r="X177" s="9"/>
      <c r="Y177" s="9"/>
      <c r="Z177" s="2"/>
      <c r="AA177" s="2"/>
      <c r="AB177" s="2"/>
      <c r="AC177" s="2"/>
      <c r="AD177" s="2"/>
      <c r="AE177" s="23"/>
      <c r="AF177" s="23"/>
    </row>
    <row r="178" spans="1:32" s="20" customFormat="1" ht="78.75">
      <c r="A178" s="78" t="s">
        <v>260</v>
      </c>
      <c r="B178" s="11" t="s">
        <v>561</v>
      </c>
      <c r="C178" s="1" t="s">
        <v>25</v>
      </c>
      <c r="D178" s="13" t="s">
        <v>5</v>
      </c>
      <c r="E178" s="45">
        <v>0</v>
      </c>
      <c r="F178" s="45">
        <f>150-150</f>
        <v>0</v>
      </c>
      <c r="G178" s="13">
        <v>25</v>
      </c>
      <c r="H178" s="13">
        <f>30+80</f>
        <v>110</v>
      </c>
      <c r="I178" s="13">
        <v>33</v>
      </c>
      <c r="J178" s="13">
        <v>36</v>
      </c>
      <c r="K178" s="13">
        <v>150</v>
      </c>
      <c r="L178" s="13">
        <v>150</v>
      </c>
      <c r="M178" s="23"/>
      <c r="N178" s="23"/>
      <c r="O178" s="23"/>
      <c r="P178" s="23"/>
      <c r="Q178" s="23"/>
      <c r="R178" s="23"/>
      <c r="S178" s="23"/>
      <c r="T178" s="23"/>
      <c r="U178" s="23"/>
      <c r="V178" s="23"/>
      <c r="W178" s="4"/>
      <c r="X178" s="9"/>
      <c r="Y178" s="9"/>
      <c r="Z178" s="2"/>
      <c r="AA178" s="2"/>
      <c r="AB178" s="2"/>
      <c r="AC178" s="2"/>
      <c r="AD178" s="2"/>
      <c r="AE178" s="23"/>
      <c r="AF178" s="23"/>
    </row>
    <row r="179" spans="1:32" s="20" customFormat="1" ht="81.75" customHeight="1">
      <c r="A179" s="78" t="s">
        <v>261</v>
      </c>
      <c r="B179" s="11" t="s">
        <v>562</v>
      </c>
      <c r="C179" s="1" t="s">
        <v>179</v>
      </c>
      <c r="D179" s="13" t="s">
        <v>11</v>
      </c>
      <c r="E179" s="13">
        <v>5</v>
      </c>
      <c r="F179" s="13">
        <v>9</v>
      </c>
      <c r="G179" s="13">
        <v>9</v>
      </c>
      <c r="H179" s="13">
        <v>9</v>
      </c>
      <c r="I179" s="13">
        <v>9</v>
      </c>
      <c r="J179" s="13">
        <v>10</v>
      </c>
      <c r="K179" s="13">
        <v>10</v>
      </c>
      <c r="L179" s="13">
        <v>10</v>
      </c>
      <c r="M179" s="23"/>
      <c r="N179" s="23"/>
      <c r="O179" s="23"/>
      <c r="P179" s="23"/>
      <c r="Q179" s="23"/>
      <c r="R179" s="23"/>
      <c r="S179" s="23"/>
      <c r="T179" s="23"/>
      <c r="U179" s="23"/>
      <c r="V179" s="23"/>
      <c r="W179" s="4"/>
      <c r="X179" s="9"/>
      <c r="Y179" s="9"/>
      <c r="Z179" s="2"/>
      <c r="AA179" s="2"/>
      <c r="AB179" s="2"/>
      <c r="AC179" s="2"/>
      <c r="AD179" s="2"/>
      <c r="AE179" s="23"/>
      <c r="AF179" s="23"/>
    </row>
    <row r="180" spans="1:32" s="20" customFormat="1" ht="113.25" customHeight="1">
      <c r="A180" s="78" t="s">
        <v>342</v>
      </c>
      <c r="B180" s="11" t="s">
        <v>563</v>
      </c>
      <c r="C180" s="50" t="s">
        <v>25</v>
      </c>
      <c r="D180" s="48" t="s">
        <v>5</v>
      </c>
      <c r="E180" s="45">
        <v>0</v>
      </c>
      <c r="F180" s="13">
        <v>310</v>
      </c>
      <c r="G180" s="13">
        <v>315</v>
      </c>
      <c r="H180" s="13">
        <v>315</v>
      </c>
      <c r="I180" s="13">
        <v>315</v>
      </c>
      <c r="J180" s="13">
        <v>330</v>
      </c>
      <c r="K180" s="13">
        <v>335</v>
      </c>
      <c r="L180" s="13">
        <v>340</v>
      </c>
      <c r="M180" s="23"/>
      <c r="N180" s="23"/>
      <c r="O180" s="23"/>
      <c r="P180" s="23"/>
      <c r="Q180" s="23"/>
      <c r="R180" s="23"/>
      <c r="S180" s="23"/>
      <c r="T180" s="23"/>
      <c r="U180" s="23"/>
      <c r="V180" s="23"/>
      <c r="W180" s="4"/>
      <c r="X180" s="9"/>
      <c r="Y180" s="9"/>
      <c r="Z180" s="2"/>
      <c r="AA180" s="2"/>
      <c r="AB180" s="2"/>
      <c r="AC180" s="2"/>
      <c r="AD180" s="2"/>
      <c r="AE180" s="23"/>
      <c r="AF180" s="23"/>
    </row>
    <row r="181" spans="1:32" s="20" customFormat="1" ht="31.5">
      <c r="A181" s="78" t="s">
        <v>404</v>
      </c>
      <c r="B181" s="11" t="s">
        <v>405</v>
      </c>
      <c r="C181" s="50" t="s">
        <v>25</v>
      </c>
      <c r="D181" s="48" t="s">
        <v>5</v>
      </c>
      <c r="E181" s="45">
        <v>0</v>
      </c>
      <c r="F181" s="45">
        <v>0</v>
      </c>
      <c r="G181" s="72">
        <v>80</v>
      </c>
      <c r="H181" s="72">
        <f>110-15</f>
        <v>95</v>
      </c>
      <c r="I181" s="72">
        <v>90</v>
      </c>
      <c r="J181" s="72">
        <v>90</v>
      </c>
      <c r="K181" s="72">
        <v>90</v>
      </c>
      <c r="L181" s="45">
        <v>0</v>
      </c>
      <c r="M181" s="23"/>
      <c r="N181" s="23"/>
      <c r="O181" s="23"/>
      <c r="P181" s="23"/>
      <c r="Q181" s="23"/>
      <c r="R181" s="23"/>
      <c r="S181" s="23"/>
      <c r="T181" s="23"/>
      <c r="U181" s="23"/>
      <c r="V181" s="23"/>
      <c r="W181" s="4"/>
      <c r="X181" s="9"/>
      <c r="Y181" s="9"/>
      <c r="Z181" s="2"/>
      <c r="AA181" s="2"/>
      <c r="AB181" s="2"/>
      <c r="AC181" s="2"/>
      <c r="AD181" s="2"/>
      <c r="AE181" s="23"/>
      <c r="AF181" s="23"/>
    </row>
    <row r="182" spans="1:32" s="20" customFormat="1" ht="47.25">
      <c r="A182" s="78" t="s">
        <v>451</v>
      </c>
      <c r="B182" s="88" t="s">
        <v>452</v>
      </c>
      <c r="C182" s="48" t="s">
        <v>454</v>
      </c>
      <c r="D182" s="50" t="s">
        <v>9</v>
      </c>
      <c r="E182" s="45">
        <v>0</v>
      </c>
      <c r="F182" s="45">
        <v>0</v>
      </c>
      <c r="G182" s="45">
        <v>0</v>
      </c>
      <c r="H182" s="72">
        <f>63-33</f>
        <v>30</v>
      </c>
      <c r="I182" s="72">
        <v>20</v>
      </c>
      <c r="J182" s="72">
        <v>20</v>
      </c>
      <c r="K182" s="72">
        <v>20</v>
      </c>
      <c r="L182" s="45">
        <v>0</v>
      </c>
      <c r="M182" s="23"/>
      <c r="N182" s="23"/>
      <c r="O182" s="23"/>
      <c r="P182" s="23"/>
      <c r="Q182" s="23"/>
      <c r="R182" s="23"/>
      <c r="S182" s="23"/>
      <c r="T182" s="23"/>
      <c r="U182" s="23"/>
      <c r="V182" s="23"/>
      <c r="W182" s="4"/>
      <c r="X182" s="9"/>
      <c r="Y182" s="9"/>
      <c r="Z182" s="2"/>
      <c r="AA182" s="2"/>
      <c r="AB182" s="2"/>
      <c r="AC182" s="2"/>
      <c r="AD182" s="2"/>
      <c r="AE182" s="23"/>
      <c r="AF182" s="23"/>
    </row>
    <row r="183" spans="1:32" s="20" customFormat="1" ht="47.25">
      <c r="A183" s="78" t="s">
        <v>475</v>
      </c>
      <c r="B183" s="11" t="s">
        <v>476</v>
      </c>
      <c r="C183" s="48" t="s">
        <v>477</v>
      </c>
      <c r="D183" s="48" t="s">
        <v>5</v>
      </c>
      <c r="E183" s="45">
        <v>0</v>
      </c>
      <c r="F183" s="45">
        <v>0</v>
      </c>
      <c r="G183" s="45">
        <v>0</v>
      </c>
      <c r="H183" s="72">
        <f>7900</f>
        <v>7900</v>
      </c>
      <c r="I183" s="72">
        <f>7500</f>
        <v>7500</v>
      </c>
      <c r="J183" s="72">
        <f>7500</f>
        <v>7500</v>
      </c>
      <c r="K183" s="72">
        <f>7500</f>
        <v>7500</v>
      </c>
      <c r="L183" s="45">
        <v>0</v>
      </c>
      <c r="M183" s="23"/>
      <c r="N183" s="23"/>
      <c r="O183" s="23"/>
      <c r="P183" s="23"/>
      <c r="Q183" s="23"/>
      <c r="R183" s="23"/>
      <c r="S183" s="23"/>
      <c r="T183" s="23"/>
      <c r="U183" s="23"/>
      <c r="V183" s="23"/>
      <c r="W183" s="4"/>
      <c r="X183" s="9"/>
      <c r="Y183" s="9"/>
      <c r="Z183" s="2"/>
      <c r="AA183" s="2"/>
      <c r="AB183" s="2"/>
      <c r="AC183" s="2"/>
      <c r="AD183" s="2"/>
      <c r="AE183" s="23"/>
      <c r="AF183" s="23"/>
    </row>
    <row r="184" spans="1:32" s="20" customFormat="1" ht="31.5">
      <c r="A184" s="42" t="s">
        <v>26</v>
      </c>
      <c r="B184" s="47" t="s">
        <v>93</v>
      </c>
      <c r="C184" s="48"/>
      <c r="D184" s="48"/>
      <c r="E184" s="43"/>
      <c r="F184" s="43"/>
      <c r="G184" s="43"/>
      <c r="H184" s="43"/>
      <c r="I184" s="43"/>
      <c r="J184" s="43"/>
      <c r="K184" s="43"/>
      <c r="L184" s="43"/>
      <c r="M184" s="23"/>
      <c r="N184" s="23"/>
      <c r="O184" s="23"/>
      <c r="P184" s="23"/>
      <c r="Q184" s="23"/>
      <c r="R184" s="23"/>
      <c r="S184" s="23"/>
      <c r="T184" s="23"/>
      <c r="U184" s="23"/>
      <c r="V184" s="23"/>
      <c r="W184" s="4"/>
      <c r="X184" s="9"/>
      <c r="Y184" s="9"/>
      <c r="Z184" s="2"/>
      <c r="AA184" s="2"/>
      <c r="AB184" s="2"/>
      <c r="AC184" s="2"/>
      <c r="AD184" s="2"/>
      <c r="AE184" s="23"/>
      <c r="AF184" s="23"/>
    </row>
    <row r="185" spans="1:23" s="20" customFormat="1" ht="97.5" customHeight="1">
      <c r="A185" s="78" t="s">
        <v>133</v>
      </c>
      <c r="B185" s="49" t="s">
        <v>564</v>
      </c>
      <c r="C185" s="48" t="s">
        <v>25</v>
      </c>
      <c r="D185" s="48" t="s">
        <v>5</v>
      </c>
      <c r="E185" s="22">
        <v>720</v>
      </c>
      <c r="F185" s="22">
        <v>720</v>
      </c>
      <c r="G185" s="22">
        <v>720</v>
      </c>
      <c r="H185" s="22">
        <v>720</v>
      </c>
      <c r="I185" s="22">
        <v>720</v>
      </c>
      <c r="J185" s="22">
        <v>730</v>
      </c>
      <c r="K185" s="22">
        <v>730</v>
      </c>
      <c r="L185" s="22">
        <v>730</v>
      </c>
      <c r="M185" s="23"/>
      <c r="N185" s="12"/>
      <c r="O185" s="9"/>
      <c r="P185" s="9"/>
      <c r="Q185" s="2"/>
      <c r="R185" s="2"/>
      <c r="S185" s="2"/>
      <c r="T185" s="2"/>
      <c r="U185" s="2"/>
      <c r="V185" s="23"/>
      <c r="W185" s="23"/>
    </row>
    <row r="186" spans="1:23" s="20" customFormat="1" ht="79.5" customHeight="1">
      <c r="A186" s="78" t="s">
        <v>134</v>
      </c>
      <c r="B186" s="49" t="s">
        <v>565</v>
      </c>
      <c r="C186" s="48" t="s">
        <v>25</v>
      </c>
      <c r="D186" s="48" t="s">
        <v>5</v>
      </c>
      <c r="E186" s="13">
        <v>100</v>
      </c>
      <c r="F186" s="13">
        <v>100</v>
      </c>
      <c r="G186" s="45">
        <f>100-100</f>
        <v>0</v>
      </c>
      <c r="H186" s="45">
        <f>100-100</f>
        <v>0</v>
      </c>
      <c r="I186" s="45">
        <f>100-100</f>
        <v>0</v>
      </c>
      <c r="J186" s="45">
        <f>100-100</f>
        <v>0</v>
      </c>
      <c r="K186" s="45">
        <f>100-100</f>
        <v>0</v>
      </c>
      <c r="L186" s="13">
        <v>100</v>
      </c>
      <c r="M186" s="23"/>
      <c r="N186" s="12"/>
      <c r="O186" s="9"/>
      <c r="P186" s="9"/>
      <c r="Q186" s="2"/>
      <c r="R186" s="2"/>
      <c r="S186" s="2"/>
      <c r="T186" s="2"/>
      <c r="U186" s="2"/>
      <c r="V186" s="23"/>
      <c r="W186" s="23"/>
    </row>
    <row r="187" spans="1:23" s="20" customFormat="1" ht="97.5" customHeight="1">
      <c r="A187" s="78" t="s">
        <v>135</v>
      </c>
      <c r="B187" s="49" t="s">
        <v>566</v>
      </c>
      <c r="C187" s="48" t="s">
        <v>148</v>
      </c>
      <c r="D187" s="48" t="s">
        <v>9</v>
      </c>
      <c r="E187" s="22">
        <v>100</v>
      </c>
      <c r="F187" s="22">
        <v>100</v>
      </c>
      <c r="G187" s="22">
        <v>100</v>
      </c>
      <c r="H187" s="22">
        <v>100</v>
      </c>
      <c r="I187" s="22">
        <v>100</v>
      </c>
      <c r="J187" s="22">
        <v>100</v>
      </c>
      <c r="K187" s="22">
        <v>100</v>
      </c>
      <c r="L187" s="22">
        <v>100</v>
      </c>
      <c r="M187" s="23"/>
      <c r="N187" s="12"/>
      <c r="O187" s="9"/>
      <c r="P187" s="9"/>
      <c r="Q187" s="2"/>
      <c r="R187" s="2"/>
      <c r="S187" s="2"/>
      <c r="T187" s="2"/>
      <c r="U187" s="2"/>
      <c r="V187" s="23"/>
      <c r="W187" s="23"/>
    </row>
    <row r="188" spans="1:23" s="20" customFormat="1" ht="97.5" customHeight="1">
      <c r="A188" s="78" t="s">
        <v>136</v>
      </c>
      <c r="B188" s="49" t="s">
        <v>567</v>
      </c>
      <c r="C188" s="50" t="s">
        <v>115</v>
      </c>
      <c r="D188" s="48" t="s">
        <v>9</v>
      </c>
      <c r="E188" s="22">
        <v>42</v>
      </c>
      <c r="F188" s="22">
        <v>42</v>
      </c>
      <c r="G188" s="22">
        <v>42</v>
      </c>
      <c r="H188" s="22">
        <v>42</v>
      </c>
      <c r="I188" s="22">
        <v>42</v>
      </c>
      <c r="J188" s="22">
        <v>42</v>
      </c>
      <c r="K188" s="22">
        <v>42</v>
      </c>
      <c r="L188" s="13">
        <v>42</v>
      </c>
      <c r="M188" s="23"/>
      <c r="N188" s="12"/>
      <c r="O188" s="9"/>
      <c r="P188" s="9"/>
      <c r="Q188" s="2"/>
      <c r="R188" s="2"/>
      <c r="S188" s="2"/>
      <c r="T188" s="2"/>
      <c r="U188" s="2"/>
      <c r="V188" s="23"/>
      <c r="W188" s="23"/>
    </row>
    <row r="189" spans="1:23" s="20" customFormat="1" ht="82.5" customHeight="1">
      <c r="A189" s="78" t="s">
        <v>137</v>
      </c>
      <c r="B189" s="49" t="s">
        <v>568</v>
      </c>
      <c r="C189" s="50" t="s">
        <v>115</v>
      </c>
      <c r="D189" s="48" t="s">
        <v>9</v>
      </c>
      <c r="E189" s="22">
        <v>100</v>
      </c>
      <c r="F189" s="22">
        <v>100</v>
      </c>
      <c r="G189" s="22">
        <v>100</v>
      </c>
      <c r="H189" s="22">
        <v>100</v>
      </c>
      <c r="I189" s="22">
        <v>100</v>
      </c>
      <c r="J189" s="22">
        <v>100</v>
      </c>
      <c r="K189" s="22">
        <v>100</v>
      </c>
      <c r="L189" s="13">
        <v>100</v>
      </c>
      <c r="M189" s="23"/>
      <c r="N189" s="12"/>
      <c r="O189" s="9"/>
      <c r="P189" s="9"/>
      <c r="Q189" s="2"/>
      <c r="R189" s="2"/>
      <c r="S189" s="2"/>
      <c r="T189" s="2"/>
      <c r="U189" s="2"/>
      <c r="V189" s="23"/>
      <c r="W189" s="23"/>
    </row>
    <row r="190" spans="1:23" s="20" customFormat="1" ht="81.75" customHeight="1">
      <c r="A190" s="78" t="s">
        <v>138</v>
      </c>
      <c r="B190" s="49" t="s">
        <v>569</v>
      </c>
      <c r="C190" s="50" t="s">
        <v>115</v>
      </c>
      <c r="D190" s="48" t="s">
        <v>9</v>
      </c>
      <c r="E190" s="22">
        <v>30</v>
      </c>
      <c r="F190" s="22">
        <v>30</v>
      </c>
      <c r="G190" s="22">
        <v>30</v>
      </c>
      <c r="H190" s="22">
        <v>30</v>
      </c>
      <c r="I190" s="22">
        <v>30</v>
      </c>
      <c r="J190" s="22">
        <v>30</v>
      </c>
      <c r="K190" s="22">
        <v>30</v>
      </c>
      <c r="L190" s="13">
        <v>30</v>
      </c>
      <c r="M190" s="23"/>
      <c r="N190" s="12"/>
      <c r="O190" s="9"/>
      <c r="P190" s="9"/>
      <c r="Q190" s="2"/>
      <c r="R190" s="2"/>
      <c r="S190" s="2"/>
      <c r="T190" s="2"/>
      <c r="U190" s="2"/>
      <c r="V190" s="23"/>
      <c r="W190" s="23"/>
    </row>
    <row r="191" spans="1:23" s="20" customFormat="1" ht="78.75">
      <c r="A191" s="78" t="s">
        <v>139</v>
      </c>
      <c r="B191" s="14" t="s">
        <v>570</v>
      </c>
      <c r="C191" s="50" t="s">
        <v>115</v>
      </c>
      <c r="D191" s="48" t="s">
        <v>9</v>
      </c>
      <c r="E191" s="22">
        <v>40</v>
      </c>
      <c r="F191" s="22">
        <v>40</v>
      </c>
      <c r="G191" s="22">
        <v>40</v>
      </c>
      <c r="H191" s="22">
        <v>40</v>
      </c>
      <c r="I191" s="22">
        <v>40</v>
      </c>
      <c r="J191" s="22">
        <v>40</v>
      </c>
      <c r="K191" s="22">
        <v>40</v>
      </c>
      <c r="L191" s="13">
        <v>40</v>
      </c>
      <c r="M191" s="23"/>
      <c r="N191" s="12"/>
      <c r="O191" s="9"/>
      <c r="P191" s="9"/>
      <c r="Q191" s="2"/>
      <c r="R191" s="2"/>
      <c r="S191" s="2"/>
      <c r="T191" s="2"/>
      <c r="U191" s="2"/>
      <c r="V191" s="23"/>
      <c r="W191" s="23"/>
    </row>
    <row r="192" spans="1:23" s="20" customFormat="1" ht="78.75">
      <c r="A192" s="78" t="s">
        <v>140</v>
      </c>
      <c r="B192" s="49" t="s">
        <v>571</v>
      </c>
      <c r="C192" s="48" t="s">
        <v>25</v>
      </c>
      <c r="D192" s="48" t="s">
        <v>5</v>
      </c>
      <c r="E192" s="45">
        <v>0</v>
      </c>
      <c r="F192" s="22">
        <v>100</v>
      </c>
      <c r="G192" s="22">
        <v>90</v>
      </c>
      <c r="H192" s="22">
        <f>100-40</f>
        <v>60</v>
      </c>
      <c r="I192" s="22">
        <v>100</v>
      </c>
      <c r="J192" s="22">
        <v>100</v>
      </c>
      <c r="K192" s="13">
        <v>100</v>
      </c>
      <c r="L192" s="13">
        <v>100</v>
      </c>
      <c r="M192" s="23"/>
      <c r="N192" s="12"/>
      <c r="O192" s="9"/>
      <c r="P192" s="9"/>
      <c r="Q192" s="2"/>
      <c r="R192" s="2"/>
      <c r="S192" s="2"/>
      <c r="T192" s="2"/>
      <c r="U192" s="2"/>
      <c r="V192" s="23"/>
      <c r="W192" s="23"/>
    </row>
    <row r="193" spans="1:23" s="20" customFormat="1" ht="63">
      <c r="A193" s="78" t="s">
        <v>141</v>
      </c>
      <c r="B193" s="49" t="s">
        <v>572</v>
      </c>
      <c r="C193" s="50" t="s">
        <v>115</v>
      </c>
      <c r="D193" s="48" t="s">
        <v>9</v>
      </c>
      <c r="E193" s="22">
        <v>16</v>
      </c>
      <c r="F193" s="22">
        <v>16</v>
      </c>
      <c r="G193" s="22">
        <v>16</v>
      </c>
      <c r="H193" s="22">
        <v>16</v>
      </c>
      <c r="I193" s="22">
        <v>16</v>
      </c>
      <c r="J193" s="22">
        <v>16</v>
      </c>
      <c r="K193" s="22">
        <v>16</v>
      </c>
      <c r="L193" s="22">
        <v>16</v>
      </c>
      <c r="M193" s="23"/>
      <c r="N193" s="12"/>
      <c r="O193" s="9"/>
      <c r="P193" s="9"/>
      <c r="Q193" s="2"/>
      <c r="R193" s="2"/>
      <c r="S193" s="2"/>
      <c r="T193" s="2"/>
      <c r="U193" s="2"/>
      <c r="V193" s="23"/>
      <c r="W193" s="23"/>
    </row>
    <row r="194" spans="1:23" s="20" customFormat="1" ht="82.5" customHeight="1">
      <c r="A194" s="78" t="s">
        <v>142</v>
      </c>
      <c r="B194" s="49" t="s">
        <v>573</v>
      </c>
      <c r="C194" s="50" t="s">
        <v>25</v>
      </c>
      <c r="D194" s="48" t="s">
        <v>5</v>
      </c>
      <c r="E194" s="22">
        <v>350</v>
      </c>
      <c r="F194" s="22">
        <v>350</v>
      </c>
      <c r="G194" s="22">
        <v>350</v>
      </c>
      <c r="H194" s="22">
        <v>350</v>
      </c>
      <c r="I194" s="22">
        <v>350</v>
      </c>
      <c r="J194" s="22">
        <v>350</v>
      </c>
      <c r="K194" s="22">
        <v>350</v>
      </c>
      <c r="L194" s="22">
        <v>350</v>
      </c>
      <c r="M194" s="23"/>
      <c r="N194" s="12"/>
      <c r="O194" s="9"/>
      <c r="P194" s="9"/>
      <c r="Q194" s="2"/>
      <c r="R194" s="2"/>
      <c r="S194" s="2"/>
      <c r="T194" s="2"/>
      <c r="U194" s="2"/>
      <c r="V194" s="23"/>
      <c r="W194" s="23"/>
    </row>
    <row r="195" spans="1:23" s="20" customFormat="1" ht="31.5">
      <c r="A195" s="78" t="s">
        <v>143</v>
      </c>
      <c r="B195" s="49" t="s">
        <v>144</v>
      </c>
      <c r="C195" s="48" t="s">
        <v>25</v>
      </c>
      <c r="D195" s="48" t="s">
        <v>5</v>
      </c>
      <c r="E195" s="22">
        <v>100</v>
      </c>
      <c r="F195" s="45">
        <v>0</v>
      </c>
      <c r="G195" s="45">
        <v>0</v>
      </c>
      <c r="H195" s="45">
        <v>0</v>
      </c>
      <c r="I195" s="45">
        <f>100-100</f>
        <v>0</v>
      </c>
      <c r="J195" s="45">
        <f>100-100</f>
        <v>0</v>
      </c>
      <c r="K195" s="45">
        <f>100-100</f>
        <v>0</v>
      </c>
      <c r="L195" s="22">
        <v>100</v>
      </c>
      <c r="M195" s="23"/>
      <c r="N195" s="12"/>
      <c r="O195" s="9"/>
      <c r="P195" s="9"/>
      <c r="Q195" s="2"/>
      <c r="R195" s="2"/>
      <c r="S195" s="2"/>
      <c r="T195" s="2"/>
      <c r="U195" s="2"/>
      <c r="V195" s="23"/>
      <c r="W195" s="23"/>
    </row>
    <row r="196" spans="1:23" s="20" customFormat="1" ht="78.75">
      <c r="A196" s="78" t="s">
        <v>145</v>
      </c>
      <c r="B196" s="49" t="s">
        <v>574</v>
      </c>
      <c r="C196" s="48" t="s">
        <v>25</v>
      </c>
      <c r="D196" s="48" t="s">
        <v>5</v>
      </c>
      <c r="E196" s="22">
        <v>420</v>
      </c>
      <c r="F196" s="22">
        <v>420</v>
      </c>
      <c r="G196" s="22">
        <v>420</v>
      </c>
      <c r="H196" s="22">
        <v>420</v>
      </c>
      <c r="I196" s="22">
        <v>420</v>
      </c>
      <c r="J196" s="22">
        <v>420</v>
      </c>
      <c r="K196" s="22">
        <v>420</v>
      </c>
      <c r="L196" s="22">
        <v>420</v>
      </c>
      <c r="M196" s="23"/>
      <c r="N196" s="12"/>
      <c r="O196" s="9"/>
      <c r="P196" s="9"/>
      <c r="Q196" s="2"/>
      <c r="R196" s="2"/>
      <c r="S196" s="2"/>
      <c r="T196" s="2"/>
      <c r="U196" s="2"/>
      <c r="V196" s="23"/>
      <c r="W196" s="23"/>
    </row>
    <row r="197" spans="1:23" s="20" customFormat="1" ht="82.5" customHeight="1">
      <c r="A197" s="78" t="s">
        <v>146</v>
      </c>
      <c r="B197" s="49" t="s">
        <v>575</v>
      </c>
      <c r="C197" s="48" t="s">
        <v>25</v>
      </c>
      <c r="D197" s="48" t="s">
        <v>5</v>
      </c>
      <c r="E197" s="22">
        <v>1550</v>
      </c>
      <c r="F197" s="55" t="s">
        <v>327</v>
      </c>
      <c r="G197" s="55" t="s">
        <v>327</v>
      </c>
      <c r="H197" s="55" t="s">
        <v>327</v>
      </c>
      <c r="I197" s="55" t="s">
        <v>327</v>
      </c>
      <c r="J197" s="55" t="s">
        <v>327</v>
      </c>
      <c r="K197" s="55" t="s">
        <v>327</v>
      </c>
      <c r="L197" s="55" t="s">
        <v>327</v>
      </c>
      <c r="M197" s="23"/>
      <c r="N197" s="12"/>
      <c r="O197" s="9"/>
      <c r="P197" s="9"/>
      <c r="Q197" s="2"/>
      <c r="R197" s="2"/>
      <c r="S197" s="2"/>
      <c r="T197" s="2"/>
      <c r="U197" s="2"/>
      <c r="V197" s="23"/>
      <c r="W197" s="23"/>
    </row>
    <row r="198" spans="1:23" s="20" customFormat="1" ht="63">
      <c r="A198" s="78" t="s">
        <v>217</v>
      </c>
      <c r="B198" s="49" t="s">
        <v>576</v>
      </c>
      <c r="C198" s="48" t="s">
        <v>25</v>
      </c>
      <c r="D198" s="48" t="s">
        <v>5</v>
      </c>
      <c r="E198" s="22">
        <v>100</v>
      </c>
      <c r="F198" s="22">
        <v>100</v>
      </c>
      <c r="G198" s="22">
        <v>100</v>
      </c>
      <c r="H198" s="22">
        <f>80+15</f>
        <v>95</v>
      </c>
      <c r="I198" s="22">
        <v>80</v>
      </c>
      <c r="J198" s="22">
        <v>100</v>
      </c>
      <c r="K198" s="22">
        <v>100</v>
      </c>
      <c r="L198" s="22">
        <v>100</v>
      </c>
      <c r="M198" s="23"/>
      <c r="N198" s="12"/>
      <c r="O198" s="9"/>
      <c r="P198" s="9"/>
      <c r="Q198" s="2"/>
      <c r="R198" s="2"/>
      <c r="S198" s="2"/>
      <c r="T198" s="2"/>
      <c r="U198" s="2"/>
      <c r="V198" s="23"/>
      <c r="W198" s="23"/>
    </row>
    <row r="199" spans="1:23" s="20" customFormat="1" ht="96" customHeight="1">
      <c r="A199" s="78" t="s">
        <v>147</v>
      </c>
      <c r="B199" s="49" t="s">
        <v>577</v>
      </c>
      <c r="C199" s="50" t="s">
        <v>115</v>
      </c>
      <c r="D199" s="48" t="s">
        <v>9</v>
      </c>
      <c r="E199" s="22">
        <v>36</v>
      </c>
      <c r="F199" s="22">
        <v>50</v>
      </c>
      <c r="G199" s="22">
        <v>50</v>
      </c>
      <c r="H199" s="22">
        <v>50</v>
      </c>
      <c r="I199" s="22">
        <v>50</v>
      </c>
      <c r="J199" s="22">
        <v>36</v>
      </c>
      <c r="K199" s="22">
        <v>36</v>
      </c>
      <c r="L199" s="22">
        <v>36</v>
      </c>
      <c r="M199" s="23"/>
      <c r="N199" s="12"/>
      <c r="O199" s="9"/>
      <c r="P199" s="9"/>
      <c r="Q199" s="2"/>
      <c r="R199" s="2"/>
      <c r="S199" s="2"/>
      <c r="T199" s="2"/>
      <c r="U199" s="2"/>
      <c r="V199" s="23"/>
      <c r="W199" s="23"/>
    </row>
    <row r="200" spans="1:23" s="20" customFormat="1" ht="82.5" customHeight="1">
      <c r="A200" s="78" t="s">
        <v>177</v>
      </c>
      <c r="B200" s="49" t="s">
        <v>578</v>
      </c>
      <c r="C200" s="50" t="s">
        <v>180</v>
      </c>
      <c r="D200" s="48" t="s">
        <v>9</v>
      </c>
      <c r="E200" s="22">
        <v>42</v>
      </c>
      <c r="F200" s="13">
        <v>60</v>
      </c>
      <c r="G200" s="22">
        <v>60</v>
      </c>
      <c r="H200" s="22">
        <v>60</v>
      </c>
      <c r="I200" s="22">
        <v>60</v>
      </c>
      <c r="J200" s="22">
        <v>42</v>
      </c>
      <c r="K200" s="13">
        <v>42</v>
      </c>
      <c r="L200" s="13">
        <v>42</v>
      </c>
      <c r="M200" s="23"/>
      <c r="N200" s="12"/>
      <c r="O200" s="9"/>
      <c r="P200" s="9"/>
      <c r="Q200" s="2"/>
      <c r="R200" s="2"/>
      <c r="S200" s="2"/>
      <c r="T200" s="2"/>
      <c r="U200" s="2"/>
      <c r="V200" s="23"/>
      <c r="W200" s="23"/>
    </row>
    <row r="201" spans="1:23" s="20" customFormat="1" ht="80.25" customHeight="1">
      <c r="A201" s="78" t="s">
        <v>189</v>
      </c>
      <c r="B201" s="82" t="s">
        <v>579</v>
      </c>
      <c r="C201" s="50" t="s">
        <v>115</v>
      </c>
      <c r="D201" s="48" t="s">
        <v>9</v>
      </c>
      <c r="E201" s="13">
        <v>21</v>
      </c>
      <c r="F201" s="13">
        <v>24</v>
      </c>
      <c r="G201" s="13">
        <v>24</v>
      </c>
      <c r="H201" s="13">
        <v>24</v>
      </c>
      <c r="I201" s="13">
        <v>24</v>
      </c>
      <c r="J201" s="13">
        <v>24</v>
      </c>
      <c r="K201" s="22">
        <v>24</v>
      </c>
      <c r="L201" s="13">
        <v>24</v>
      </c>
      <c r="M201" s="23"/>
      <c r="N201" s="12"/>
      <c r="O201" s="9"/>
      <c r="P201" s="9"/>
      <c r="Q201" s="2"/>
      <c r="R201" s="2"/>
      <c r="S201" s="2"/>
      <c r="T201" s="2"/>
      <c r="U201" s="2"/>
      <c r="V201" s="23"/>
      <c r="W201" s="23"/>
    </row>
    <row r="202" spans="1:23" s="20" customFormat="1" ht="96" customHeight="1">
      <c r="A202" s="78" t="s">
        <v>190</v>
      </c>
      <c r="B202" s="82" t="s">
        <v>580</v>
      </c>
      <c r="C202" s="50" t="s">
        <v>115</v>
      </c>
      <c r="D202" s="48" t="s">
        <v>9</v>
      </c>
      <c r="E202" s="13">
        <v>21</v>
      </c>
      <c r="F202" s="13">
        <v>100</v>
      </c>
      <c r="G202" s="13">
        <v>100</v>
      </c>
      <c r="H202" s="13">
        <v>100</v>
      </c>
      <c r="I202" s="13">
        <v>100</v>
      </c>
      <c r="J202" s="13">
        <v>100</v>
      </c>
      <c r="K202" s="13">
        <v>100</v>
      </c>
      <c r="L202" s="13">
        <v>100</v>
      </c>
      <c r="M202" s="23"/>
      <c r="N202" s="12"/>
      <c r="O202" s="9"/>
      <c r="P202" s="9"/>
      <c r="Q202" s="2"/>
      <c r="R202" s="2"/>
      <c r="S202" s="2"/>
      <c r="T202" s="2"/>
      <c r="U202" s="2"/>
      <c r="V202" s="23"/>
      <c r="W202" s="23"/>
    </row>
    <row r="203" spans="1:23" s="20" customFormat="1" ht="63">
      <c r="A203" s="78" t="s">
        <v>220</v>
      </c>
      <c r="B203" s="82" t="s">
        <v>581</v>
      </c>
      <c r="C203" s="50" t="s">
        <v>223</v>
      </c>
      <c r="D203" s="48" t="s">
        <v>9</v>
      </c>
      <c r="E203" s="45">
        <v>0</v>
      </c>
      <c r="F203" s="13">
        <v>55</v>
      </c>
      <c r="G203" s="13">
        <v>55</v>
      </c>
      <c r="H203" s="13">
        <v>55</v>
      </c>
      <c r="I203" s="13">
        <v>69</v>
      </c>
      <c r="J203" s="13">
        <v>69</v>
      </c>
      <c r="K203" s="13">
        <v>69</v>
      </c>
      <c r="L203" s="13">
        <v>55</v>
      </c>
      <c r="M203" s="23"/>
      <c r="N203" s="12"/>
      <c r="O203" s="9"/>
      <c r="P203" s="9"/>
      <c r="Q203" s="2"/>
      <c r="R203" s="2"/>
      <c r="S203" s="2"/>
      <c r="T203" s="2"/>
      <c r="U203" s="2"/>
      <c r="V203" s="23"/>
      <c r="W203" s="23"/>
    </row>
    <row r="204" spans="1:23" s="20" customFormat="1" ht="82.5" customHeight="1">
      <c r="A204" s="78" t="s">
        <v>262</v>
      </c>
      <c r="B204" s="82" t="s">
        <v>582</v>
      </c>
      <c r="C204" s="48" t="s">
        <v>25</v>
      </c>
      <c r="D204" s="1" t="s">
        <v>5</v>
      </c>
      <c r="E204" s="45">
        <v>0</v>
      </c>
      <c r="F204" s="13">
        <v>250</v>
      </c>
      <c r="G204" s="13">
        <v>250</v>
      </c>
      <c r="H204" s="13">
        <v>250</v>
      </c>
      <c r="I204" s="13">
        <v>250</v>
      </c>
      <c r="J204" s="13">
        <v>250</v>
      </c>
      <c r="K204" s="13">
        <v>250</v>
      </c>
      <c r="L204" s="13">
        <v>250</v>
      </c>
      <c r="M204" s="23"/>
      <c r="N204" s="12"/>
      <c r="O204" s="9"/>
      <c r="P204" s="9"/>
      <c r="Q204" s="2"/>
      <c r="R204" s="2"/>
      <c r="S204" s="2"/>
      <c r="T204" s="2"/>
      <c r="U204" s="2"/>
      <c r="V204" s="23"/>
      <c r="W204" s="23"/>
    </row>
    <row r="205" spans="1:23" s="20" customFormat="1" ht="63">
      <c r="A205" s="78" t="s">
        <v>263</v>
      </c>
      <c r="B205" s="67" t="s">
        <v>583</v>
      </c>
      <c r="C205" s="48" t="s">
        <v>25</v>
      </c>
      <c r="D205" s="1" t="s">
        <v>5</v>
      </c>
      <c r="E205" s="13">
        <v>553</v>
      </c>
      <c r="F205" s="45">
        <f>553-553</f>
        <v>0</v>
      </c>
      <c r="G205" s="13">
        <v>7500</v>
      </c>
      <c r="H205" s="45">
        <f>553-553</f>
        <v>0</v>
      </c>
      <c r="I205" s="13">
        <v>5000</v>
      </c>
      <c r="J205" s="13">
        <v>5000</v>
      </c>
      <c r="K205" s="13">
        <v>5000</v>
      </c>
      <c r="L205" s="13">
        <v>553</v>
      </c>
      <c r="M205" s="23"/>
      <c r="N205" s="12"/>
      <c r="O205" s="9"/>
      <c r="P205" s="9"/>
      <c r="Q205" s="2"/>
      <c r="R205" s="2"/>
      <c r="S205" s="2"/>
      <c r="T205" s="2"/>
      <c r="U205" s="2"/>
      <c r="V205" s="23"/>
      <c r="W205" s="23"/>
    </row>
    <row r="206" spans="1:23" s="20" customFormat="1" ht="63">
      <c r="A206" s="78" t="s">
        <v>264</v>
      </c>
      <c r="B206" s="82" t="s">
        <v>584</v>
      </c>
      <c r="C206" s="48" t="s">
        <v>25</v>
      </c>
      <c r="D206" s="1" t="s">
        <v>5</v>
      </c>
      <c r="E206" s="45">
        <v>0</v>
      </c>
      <c r="F206" s="13">
        <v>130</v>
      </c>
      <c r="G206" s="13">
        <v>150</v>
      </c>
      <c r="H206" s="13">
        <f>200-80</f>
        <v>120</v>
      </c>
      <c r="I206" s="13">
        <v>150</v>
      </c>
      <c r="J206" s="13">
        <v>150</v>
      </c>
      <c r="K206" s="13">
        <v>150</v>
      </c>
      <c r="L206" s="13">
        <v>150</v>
      </c>
      <c r="M206" s="23"/>
      <c r="N206" s="12"/>
      <c r="O206" s="9"/>
      <c r="P206" s="9"/>
      <c r="Q206" s="2"/>
      <c r="R206" s="2"/>
      <c r="S206" s="2"/>
      <c r="T206" s="2"/>
      <c r="U206" s="2"/>
      <c r="V206" s="23"/>
      <c r="W206" s="23"/>
    </row>
    <row r="207" spans="1:23" s="20" customFormat="1" ht="63">
      <c r="A207" s="78" t="s">
        <v>409</v>
      </c>
      <c r="B207" s="67" t="s">
        <v>585</v>
      </c>
      <c r="C207" s="48" t="s">
        <v>25</v>
      </c>
      <c r="D207" s="1" t="s">
        <v>5</v>
      </c>
      <c r="E207" s="45">
        <v>0</v>
      </c>
      <c r="F207" s="13">
        <v>800</v>
      </c>
      <c r="G207" s="13">
        <v>150</v>
      </c>
      <c r="H207" s="13">
        <f>250+305</f>
        <v>555</v>
      </c>
      <c r="I207" s="13">
        <v>550</v>
      </c>
      <c r="J207" s="13">
        <v>550</v>
      </c>
      <c r="K207" s="13">
        <v>550</v>
      </c>
      <c r="L207" s="13">
        <v>150</v>
      </c>
      <c r="M207" s="23"/>
      <c r="N207" s="12"/>
      <c r="O207" s="9"/>
      <c r="P207" s="9"/>
      <c r="Q207" s="2"/>
      <c r="R207" s="2"/>
      <c r="S207" s="2"/>
      <c r="T207" s="2"/>
      <c r="U207" s="2"/>
      <c r="V207" s="23"/>
      <c r="W207" s="23"/>
    </row>
    <row r="208" spans="1:12" s="20" customFormat="1" ht="47.25">
      <c r="A208" s="15" t="s">
        <v>27</v>
      </c>
      <c r="B208" s="67" t="s">
        <v>434</v>
      </c>
      <c r="C208" s="48"/>
      <c r="D208" s="1"/>
      <c r="E208" s="1"/>
      <c r="F208" s="1"/>
      <c r="G208" s="1"/>
      <c r="H208" s="1"/>
      <c r="I208" s="1"/>
      <c r="J208" s="1"/>
      <c r="K208" s="1"/>
      <c r="L208" s="1"/>
    </row>
    <row r="209" spans="1:12" s="20" customFormat="1" ht="31.5">
      <c r="A209" s="78" t="s">
        <v>149</v>
      </c>
      <c r="B209" s="49" t="s">
        <v>363</v>
      </c>
      <c r="C209" s="48" t="s">
        <v>25</v>
      </c>
      <c r="D209" s="1" t="s">
        <v>5</v>
      </c>
      <c r="E209" s="13">
        <v>152</v>
      </c>
      <c r="F209" s="13">
        <v>105</v>
      </c>
      <c r="G209" s="13">
        <v>105</v>
      </c>
      <c r="H209" s="13">
        <v>152</v>
      </c>
      <c r="I209" s="13">
        <v>120</v>
      </c>
      <c r="J209" s="13">
        <v>120</v>
      </c>
      <c r="K209" s="13">
        <v>120</v>
      </c>
      <c r="L209" s="13">
        <v>152</v>
      </c>
    </row>
    <row r="210" spans="1:12" s="20" customFormat="1" ht="31.5">
      <c r="A210" s="78" t="s">
        <v>150</v>
      </c>
      <c r="B210" s="49" t="s">
        <v>364</v>
      </c>
      <c r="C210" s="48" t="s">
        <v>25</v>
      </c>
      <c r="D210" s="1" t="s">
        <v>5</v>
      </c>
      <c r="E210" s="13">
        <v>463</v>
      </c>
      <c r="F210" s="13">
        <v>463</v>
      </c>
      <c r="G210" s="13">
        <v>463</v>
      </c>
      <c r="H210" s="13">
        <v>463</v>
      </c>
      <c r="I210" s="13">
        <v>463</v>
      </c>
      <c r="J210" s="13">
        <v>463</v>
      </c>
      <c r="K210" s="13">
        <v>463</v>
      </c>
      <c r="L210" s="13">
        <v>463</v>
      </c>
    </row>
    <row r="211" spans="1:12" s="20" customFormat="1" ht="31.5">
      <c r="A211" s="78" t="s">
        <v>151</v>
      </c>
      <c r="B211" s="51" t="s">
        <v>234</v>
      </c>
      <c r="C211" s="48" t="s">
        <v>25</v>
      </c>
      <c r="D211" s="1" t="s">
        <v>5</v>
      </c>
      <c r="E211" s="45">
        <v>0</v>
      </c>
      <c r="F211" s="1" t="s">
        <v>331</v>
      </c>
      <c r="G211" s="1" t="s">
        <v>331</v>
      </c>
      <c r="H211" s="1" t="s">
        <v>331</v>
      </c>
      <c r="I211" s="1" t="s">
        <v>331</v>
      </c>
      <c r="J211" s="1" t="s">
        <v>331</v>
      </c>
      <c r="K211" s="1" t="s">
        <v>331</v>
      </c>
      <c r="L211" s="1" t="s">
        <v>331</v>
      </c>
    </row>
    <row r="212" spans="1:12" s="20" customFormat="1" ht="31.5">
      <c r="A212" s="78" t="s">
        <v>152</v>
      </c>
      <c r="B212" s="51" t="s">
        <v>153</v>
      </c>
      <c r="C212" s="48" t="s">
        <v>25</v>
      </c>
      <c r="D212" s="13" t="s">
        <v>5</v>
      </c>
      <c r="E212" s="13">
        <v>399</v>
      </c>
      <c r="F212" s="1" t="s">
        <v>331</v>
      </c>
      <c r="G212" s="1" t="s">
        <v>331</v>
      </c>
      <c r="H212" s="1" t="s">
        <v>332</v>
      </c>
      <c r="I212" s="1" t="s">
        <v>332</v>
      </c>
      <c r="J212" s="1" t="s">
        <v>332</v>
      </c>
      <c r="K212" s="1" t="s">
        <v>332</v>
      </c>
      <c r="L212" s="1" t="s">
        <v>332</v>
      </c>
    </row>
    <row r="213" spans="1:12" s="20" customFormat="1" ht="31.5">
      <c r="A213" s="78" t="s">
        <v>208</v>
      </c>
      <c r="B213" s="71" t="s">
        <v>356</v>
      </c>
      <c r="C213" s="48" t="s">
        <v>25</v>
      </c>
      <c r="D213" s="13" t="s">
        <v>5</v>
      </c>
      <c r="E213" s="45">
        <v>0</v>
      </c>
      <c r="F213" s="1" t="s">
        <v>412</v>
      </c>
      <c r="G213" s="1" t="s">
        <v>412</v>
      </c>
      <c r="H213" s="1" t="s">
        <v>412</v>
      </c>
      <c r="I213" s="1" t="s">
        <v>412</v>
      </c>
      <c r="J213" s="1" t="s">
        <v>412</v>
      </c>
      <c r="K213" s="1" t="s">
        <v>412</v>
      </c>
      <c r="L213" s="1" t="s">
        <v>412</v>
      </c>
    </row>
    <row r="214" spans="1:12" s="20" customFormat="1" ht="141.75">
      <c r="A214" s="111" t="s">
        <v>265</v>
      </c>
      <c r="B214" s="118" t="s">
        <v>435</v>
      </c>
      <c r="C214" s="48" t="s">
        <v>267</v>
      </c>
      <c r="D214" s="13" t="s">
        <v>11</v>
      </c>
      <c r="E214" s="24">
        <v>5010</v>
      </c>
      <c r="F214" s="24">
        <v>15000</v>
      </c>
      <c r="G214" s="24">
        <v>20000</v>
      </c>
      <c r="H214" s="45">
        <v>0</v>
      </c>
      <c r="I214" s="45">
        <v>0</v>
      </c>
      <c r="J214" s="45">
        <v>0</v>
      </c>
      <c r="K214" s="45">
        <v>0</v>
      </c>
      <c r="L214" s="24">
        <v>45000</v>
      </c>
    </row>
    <row r="215" spans="1:12" s="20" customFormat="1" ht="110.25">
      <c r="A215" s="113"/>
      <c r="B215" s="119"/>
      <c r="C215" s="48" t="s">
        <v>209</v>
      </c>
      <c r="D215" s="43" t="s">
        <v>9</v>
      </c>
      <c r="E215" s="13">
        <v>82</v>
      </c>
      <c r="F215" s="13">
        <v>90</v>
      </c>
      <c r="G215" s="13">
        <v>90</v>
      </c>
      <c r="H215" s="45">
        <v>0</v>
      </c>
      <c r="I215" s="45">
        <v>0</v>
      </c>
      <c r="J215" s="45">
        <v>0</v>
      </c>
      <c r="K215" s="45">
        <v>0</v>
      </c>
      <c r="L215" s="13">
        <v>90</v>
      </c>
    </row>
    <row r="216" spans="1:12" s="20" customFormat="1" ht="78.75">
      <c r="A216" s="138" t="s">
        <v>28</v>
      </c>
      <c r="B216" s="117" t="s">
        <v>586</v>
      </c>
      <c r="C216" s="56" t="s">
        <v>59</v>
      </c>
      <c r="D216" s="43" t="s">
        <v>9</v>
      </c>
      <c r="E216" s="25">
        <v>100</v>
      </c>
      <c r="F216" s="25">
        <v>100</v>
      </c>
      <c r="G216" s="72">
        <f>100-100+100</f>
        <v>100</v>
      </c>
      <c r="H216" s="72">
        <f>100-100+100</f>
        <v>100</v>
      </c>
      <c r="I216" s="45">
        <f aca="true" t="shared" si="1" ref="I216:K217">100-100</f>
        <v>0</v>
      </c>
      <c r="J216" s="45">
        <f t="shared" si="1"/>
        <v>0</v>
      </c>
      <c r="K216" s="45">
        <f t="shared" si="1"/>
        <v>0</v>
      </c>
      <c r="L216" s="25">
        <v>100</v>
      </c>
    </row>
    <row r="217" spans="1:12" s="20" customFormat="1" ht="173.25">
      <c r="A217" s="138"/>
      <c r="B217" s="117"/>
      <c r="C217" s="56" t="s">
        <v>30</v>
      </c>
      <c r="D217" s="43" t="s">
        <v>9</v>
      </c>
      <c r="E217" s="25">
        <v>100</v>
      </c>
      <c r="F217" s="25">
        <v>100</v>
      </c>
      <c r="G217" s="72">
        <f>100-100+100</f>
        <v>100</v>
      </c>
      <c r="H217" s="72">
        <f>100-100+100</f>
        <v>100</v>
      </c>
      <c r="I217" s="45">
        <f t="shared" si="1"/>
        <v>0</v>
      </c>
      <c r="J217" s="45">
        <f t="shared" si="1"/>
        <v>0</v>
      </c>
      <c r="K217" s="45">
        <f t="shared" si="1"/>
        <v>0</v>
      </c>
      <c r="L217" s="25">
        <v>100</v>
      </c>
    </row>
    <row r="218" spans="1:12" s="20" customFormat="1" ht="157.5">
      <c r="A218" s="15" t="s">
        <v>29</v>
      </c>
      <c r="B218" s="51" t="s">
        <v>32</v>
      </c>
      <c r="C218" s="56" t="s">
        <v>197</v>
      </c>
      <c r="D218" s="1" t="s">
        <v>9</v>
      </c>
      <c r="E218" s="25">
        <v>100</v>
      </c>
      <c r="F218" s="25">
        <v>100</v>
      </c>
      <c r="G218" s="25">
        <v>100</v>
      </c>
      <c r="H218" s="25">
        <v>100</v>
      </c>
      <c r="I218" s="25">
        <v>100</v>
      </c>
      <c r="J218" s="25">
        <v>100</v>
      </c>
      <c r="K218" s="25">
        <v>100</v>
      </c>
      <c r="L218" s="25">
        <v>100</v>
      </c>
    </row>
    <row r="219" spans="1:12" s="20" customFormat="1" ht="141.75">
      <c r="A219" s="15" t="s">
        <v>31</v>
      </c>
      <c r="B219" s="57" t="s">
        <v>90</v>
      </c>
      <c r="C219" s="43" t="s">
        <v>60</v>
      </c>
      <c r="D219" s="43" t="s">
        <v>5</v>
      </c>
      <c r="E219" s="13">
        <v>880</v>
      </c>
      <c r="F219" s="1">
        <v>823</v>
      </c>
      <c r="G219" s="1">
        <v>765</v>
      </c>
      <c r="H219" s="1">
        <f>804-49</f>
        <v>755</v>
      </c>
      <c r="I219" s="1">
        <v>817</v>
      </c>
      <c r="J219" s="1">
        <v>817</v>
      </c>
      <c r="K219" s="1">
        <v>817</v>
      </c>
      <c r="L219" s="24">
        <v>1111</v>
      </c>
    </row>
    <row r="220" spans="1:12" s="20" customFormat="1" ht="114" customHeight="1">
      <c r="A220" s="15" t="s">
        <v>33</v>
      </c>
      <c r="B220" s="57" t="s">
        <v>407</v>
      </c>
      <c r="C220" s="43" t="s">
        <v>408</v>
      </c>
      <c r="D220" s="43" t="s">
        <v>5</v>
      </c>
      <c r="E220" s="25">
        <v>4167</v>
      </c>
      <c r="F220" s="25">
        <v>4037</v>
      </c>
      <c r="G220" s="25">
        <v>3534</v>
      </c>
      <c r="H220" s="25">
        <f>4039-763</f>
        <v>3276</v>
      </c>
      <c r="I220" s="25">
        <v>3785</v>
      </c>
      <c r="J220" s="25">
        <v>3785</v>
      </c>
      <c r="K220" s="25">
        <v>3785</v>
      </c>
      <c r="L220" s="25">
        <v>4593</v>
      </c>
    </row>
    <row r="221" spans="1:15" s="20" customFormat="1" ht="144" customHeight="1">
      <c r="A221" s="15" t="s">
        <v>34</v>
      </c>
      <c r="B221" s="67" t="s">
        <v>463</v>
      </c>
      <c r="C221" s="1" t="s">
        <v>216</v>
      </c>
      <c r="D221" s="43" t="s">
        <v>5</v>
      </c>
      <c r="E221" s="24">
        <v>1188</v>
      </c>
      <c r="F221" s="24">
        <v>1667</v>
      </c>
      <c r="G221" s="24">
        <f>1856-6</f>
        <v>1850</v>
      </c>
      <c r="H221" s="24">
        <f>1905+53</f>
        <v>1958</v>
      </c>
      <c r="I221" s="24">
        <v>2230</v>
      </c>
      <c r="J221" s="24">
        <v>2230</v>
      </c>
      <c r="K221" s="24">
        <v>2230</v>
      </c>
      <c r="L221" s="25">
        <v>1368</v>
      </c>
      <c r="O221" s="36"/>
    </row>
    <row r="222" spans="1:15" s="20" customFormat="1" ht="110.25">
      <c r="A222" s="15" t="s">
        <v>35</v>
      </c>
      <c r="B222" s="67" t="s">
        <v>348</v>
      </c>
      <c r="C222" s="50" t="s">
        <v>349</v>
      </c>
      <c r="D222" s="48" t="s">
        <v>9</v>
      </c>
      <c r="E222" s="45">
        <v>0</v>
      </c>
      <c r="F222" s="24">
        <v>100</v>
      </c>
      <c r="G222" s="24">
        <v>100</v>
      </c>
      <c r="H222" s="45">
        <v>0</v>
      </c>
      <c r="I222" s="45">
        <v>0</v>
      </c>
      <c r="J222" s="45">
        <v>0</v>
      </c>
      <c r="K222" s="45">
        <v>0</v>
      </c>
      <c r="L222" s="24">
        <v>100</v>
      </c>
      <c r="O222" s="36"/>
    </row>
    <row r="223" spans="1:12" s="20" customFormat="1" ht="83.25" customHeight="1">
      <c r="A223" s="15" t="s">
        <v>36</v>
      </c>
      <c r="B223" s="51" t="s">
        <v>181</v>
      </c>
      <c r="C223" s="1" t="s">
        <v>39</v>
      </c>
      <c r="D223" s="1" t="s">
        <v>5</v>
      </c>
      <c r="E223" s="25">
        <v>14708</v>
      </c>
      <c r="F223" s="25">
        <f>14739-1614</f>
        <v>13125</v>
      </c>
      <c r="G223" s="25">
        <f>11914+113</f>
        <v>12027</v>
      </c>
      <c r="H223" s="25">
        <v>10990</v>
      </c>
      <c r="I223" s="25">
        <v>9170</v>
      </c>
      <c r="J223" s="25">
        <v>9170</v>
      </c>
      <c r="K223" s="25">
        <v>9170</v>
      </c>
      <c r="L223" s="25">
        <v>14901</v>
      </c>
    </row>
    <row r="224" spans="1:12" s="20" customFormat="1" ht="141.75">
      <c r="A224" s="15" t="s">
        <v>37</v>
      </c>
      <c r="B224" s="51" t="s">
        <v>41</v>
      </c>
      <c r="C224" s="43" t="s">
        <v>42</v>
      </c>
      <c r="D224" s="1" t="s">
        <v>5</v>
      </c>
      <c r="E224" s="25">
        <v>14708</v>
      </c>
      <c r="F224" s="25">
        <f>13125+38+11</f>
        <v>13174</v>
      </c>
      <c r="G224" s="45">
        <v>0</v>
      </c>
      <c r="H224" s="45">
        <v>0</v>
      </c>
      <c r="I224" s="45">
        <v>0</v>
      </c>
      <c r="J224" s="45">
        <v>0</v>
      </c>
      <c r="K224" s="45">
        <v>0</v>
      </c>
      <c r="L224" s="25">
        <v>14901</v>
      </c>
    </row>
    <row r="225" spans="1:12" s="20" customFormat="1" ht="78.75">
      <c r="A225" s="15" t="s">
        <v>38</v>
      </c>
      <c r="B225" s="57" t="s">
        <v>340</v>
      </c>
      <c r="C225" s="1" t="s">
        <v>341</v>
      </c>
      <c r="D225" s="13" t="s">
        <v>11</v>
      </c>
      <c r="E225" s="45">
        <v>0</v>
      </c>
      <c r="F225" s="25">
        <v>25</v>
      </c>
      <c r="G225" s="25">
        <v>25</v>
      </c>
      <c r="H225" s="25">
        <v>25</v>
      </c>
      <c r="I225" s="25">
        <v>25</v>
      </c>
      <c r="J225" s="25">
        <v>25</v>
      </c>
      <c r="K225" s="25">
        <v>25</v>
      </c>
      <c r="L225" s="25">
        <v>25</v>
      </c>
    </row>
    <row r="226" spans="1:12" s="20" customFormat="1" ht="179.25" customHeight="1">
      <c r="A226" s="15" t="s">
        <v>40</v>
      </c>
      <c r="B226" s="81" t="s">
        <v>587</v>
      </c>
      <c r="C226" s="1" t="s">
        <v>203</v>
      </c>
      <c r="D226" s="13" t="s">
        <v>5</v>
      </c>
      <c r="E226" s="25">
        <v>8460</v>
      </c>
      <c r="F226" s="22">
        <v>11740</v>
      </c>
      <c r="G226" s="22">
        <f>10640+990+930</f>
        <v>12560</v>
      </c>
      <c r="H226" s="22">
        <f>12610</f>
        <v>12610</v>
      </c>
      <c r="I226" s="22">
        <v>13175</v>
      </c>
      <c r="J226" s="22">
        <v>13175</v>
      </c>
      <c r="K226" s="22">
        <v>13175</v>
      </c>
      <c r="L226" s="45">
        <v>0</v>
      </c>
    </row>
    <row r="227" spans="1:12" s="20" customFormat="1" ht="162.75" customHeight="1">
      <c r="A227" s="15" t="s">
        <v>50</v>
      </c>
      <c r="B227" s="81" t="s">
        <v>588</v>
      </c>
      <c r="C227" s="1" t="s">
        <v>361</v>
      </c>
      <c r="D227" s="13" t="s">
        <v>5</v>
      </c>
      <c r="E227" s="45">
        <v>0</v>
      </c>
      <c r="F227" s="22">
        <v>31320</v>
      </c>
      <c r="G227" s="22">
        <v>32326</v>
      </c>
      <c r="H227" s="22">
        <f>29572-394</f>
        <v>29178</v>
      </c>
      <c r="I227" s="22">
        <v>29812</v>
      </c>
      <c r="J227" s="22">
        <v>28158</v>
      </c>
      <c r="K227" s="45">
        <v>0</v>
      </c>
      <c r="L227" s="45">
        <v>0</v>
      </c>
    </row>
    <row r="228" spans="1:12" s="20" customFormat="1" ht="198.75" customHeight="1">
      <c r="A228" s="15" t="s">
        <v>443</v>
      </c>
      <c r="B228" s="81" t="s">
        <v>493</v>
      </c>
      <c r="C228" s="48" t="s">
        <v>604</v>
      </c>
      <c r="D228" s="13" t="s">
        <v>5</v>
      </c>
      <c r="E228" s="45">
        <v>0</v>
      </c>
      <c r="F228" s="45">
        <v>0</v>
      </c>
      <c r="G228" s="22">
        <v>449</v>
      </c>
      <c r="H228" s="22">
        <f>597</f>
        <v>597</v>
      </c>
      <c r="I228" s="22">
        <v>689</v>
      </c>
      <c r="J228" s="22">
        <v>689</v>
      </c>
      <c r="K228" s="22">
        <v>689</v>
      </c>
      <c r="L228" s="45">
        <v>0</v>
      </c>
    </row>
    <row r="229" spans="1:12" s="20" customFormat="1" ht="196.5" customHeight="1">
      <c r="A229" s="15" t="s">
        <v>444</v>
      </c>
      <c r="B229" s="81" t="s">
        <v>589</v>
      </c>
      <c r="C229" s="48" t="s">
        <v>446</v>
      </c>
      <c r="D229" s="13" t="s">
        <v>5</v>
      </c>
      <c r="E229" s="45">
        <v>0</v>
      </c>
      <c r="F229" s="45">
        <v>0</v>
      </c>
      <c r="G229" s="22">
        <v>285</v>
      </c>
      <c r="H229" s="22">
        <f>725-289+125+1</f>
        <v>562</v>
      </c>
      <c r="I229" s="22">
        <v>569</v>
      </c>
      <c r="J229" s="22">
        <v>569</v>
      </c>
      <c r="K229" s="22">
        <v>569</v>
      </c>
      <c r="L229" s="45">
        <v>0</v>
      </c>
    </row>
    <row r="230" spans="1:12" s="20" customFormat="1" ht="266.25" customHeight="1">
      <c r="A230" s="15" t="s">
        <v>445</v>
      </c>
      <c r="B230" s="81" t="s">
        <v>590</v>
      </c>
      <c r="C230" s="48" t="s">
        <v>447</v>
      </c>
      <c r="D230" s="13" t="s">
        <v>5</v>
      </c>
      <c r="E230" s="45">
        <v>0</v>
      </c>
      <c r="F230" s="45">
        <v>0</v>
      </c>
      <c r="G230" s="22">
        <v>339</v>
      </c>
      <c r="H230" s="22">
        <f>289+97+32</f>
        <v>418</v>
      </c>
      <c r="I230" s="22">
        <v>351</v>
      </c>
      <c r="J230" s="22">
        <v>351</v>
      </c>
      <c r="K230" s="22">
        <v>351</v>
      </c>
      <c r="L230" s="45">
        <v>0</v>
      </c>
    </row>
    <row r="231" spans="1:12" s="20" customFormat="1" ht="23.25" customHeight="1">
      <c r="A231" s="58">
        <v>4</v>
      </c>
      <c r="B231" s="108" t="s">
        <v>269</v>
      </c>
      <c r="C231" s="109"/>
      <c r="D231" s="109"/>
      <c r="E231" s="109"/>
      <c r="F231" s="109"/>
      <c r="G231" s="109"/>
      <c r="H231" s="109"/>
      <c r="I231" s="109"/>
      <c r="J231" s="109"/>
      <c r="K231" s="109"/>
      <c r="L231" s="110"/>
    </row>
    <row r="232" spans="1:12" s="20" customFormat="1" ht="15.75">
      <c r="A232" s="41" t="s">
        <v>233</v>
      </c>
      <c r="B232" s="59" t="s">
        <v>91</v>
      </c>
      <c r="C232" s="43"/>
      <c r="D232" s="1"/>
      <c r="E232" s="43"/>
      <c r="F232" s="43"/>
      <c r="G232" s="43"/>
      <c r="H232" s="43"/>
      <c r="I232" s="43"/>
      <c r="J232" s="43"/>
      <c r="K232" s="43"/>
      <c r="L232" s="43"/>
    </row>
    <row r="233" spans="1:12" s="20" customFormat="1" ht="31.5">
      <c r="A233" s="60" t="s">
        <v>154</v>
      </c>
      <c r="B233" s="49" t="s">
        <v>155</v>
      </c>
      <c r="C233" s="43" t="s">
        <v>61</v>
      </c>
      <c r="D233" s="1" t="s">
        <v>9</v>
      </c>
      <c r="E233" s="25">
        <v>100</v>
      </c>
      <c r="F233" s="25">
        <v>100</v>
      </c>
      <c r="G233" s="25">
        <v>100</v>
      </c>
      <c r="H233" s="25">
        <v>100</v>
      </c>
      <c r="I233" s="25">
        <v>100</v>
      </c>
      <c r="J233" s="25">
        <v>100</v>
      </c>
      <c r="K233" s="25">
        <v>100</v>
      </c>
      <c r="L233" s="25">
        <v>100</v>
      </c>
    </row>
    <row r="234" spans="1:12" s="20" customFormat="1" ht="31.5">
      <c r="A234" s="60" t="s">
        <v>156</v>
      </c>
      <c r="B234" s="49" t="s">
        <v>157</v>
      </c>
      <c r="C234" s="43" t="s">
        <v>61</v>
      </c>
      <c r="D234" s="13" t="s">
        <v>9</v>
      </c>
      <c r="E234" s="25">
        <v>20</v>
      </c>
      <c r="F234" s="25">
        <v>20</v>
      </c>
      <c r="G234" s="25">
        <v>20</v>
      </c>
      <c r="H234" s="25">
        <v>20</v>
      </c>
      <c r="I234" s="25">
        <v>20</v>
      </c>
      <c r="J234" s="25">
        <v>20</v>
      </c>
      <c r="K234" s="25">
        <v>20</v>
      </c>
      <c r="L234" s="25">
        <v>20</v>
      </c>
    </row>
    <row r="235" spans="1:12" s="20" customFormat="1" ht="31.5">
      <c r="A235" s="60" t="s">
        <v>158</v>
      </c>
      <c r="B235" s="61" t="s">
        <v>159</v>
      </c>
      <c r="C235" s="43" t="s">
        <v>61</v>
      </c>
      <c r="D235" s="1" t="s">
        <v>9</v>
      </c>
      <c r="E235" s="43">
        <v>100</v>
      </c>
      <c r="F235" s="43">
        <v>100</v>
      </c>
      <c r="G235" s="43">
        <v>100</v>
      </c>
      <c r="H235" s="43">
        <v>100</v>
      </c>
      <c r="I235" s="43">
        <v>100</v>
      </c>
      <c r="J235" s="43">
        <v>100</v>
      </c>
      <c r="K235" s="43">
        <v>100</v>
      </c>
      <c r="L235" s="43">
        <v>100</v>
      </c>
    </row>
    <row r="236" spans="1:12" s="20" customFormat="1" ht="31.5">
      <c r="A236" s="60" t="s">
        <v>160</v>
      </c>
      <c r="B236" s="49" t="s">
        <v>161</v>
      </c>
      <c r="C236" s="43" t="s">
        <v>61</v>
      </c>
      <c r="D236" s="13" t="s">
        <v>162</v>
      </c>
      <c r="E236" s="13">
        <v>55</v>
      </c>
      <c r="F236" s="13">
        <v>55</v>
      </c>
      <c r="G236" s="13">
        <v>55</v>
      </c>
      <c r="H236" s="13">
        <f>55-10</f>
        <v>45</v>
      </c>
      <c r="I236" s="13">
        <v>45</v>
      </c>
      <c r="J236" s="13">
        <v>45</v>
      </c>
      <c r="K236" s="13">
        <v>45</v>
      </c>
      <c r="L236" s="13">
        <v>55</v>
      </c>
    </row>
    <row r="237" spans="1:12" s="20" customFormat="1" ht="31.5">
      <c r="A237" s="60" t="s">
        <v>191</v>
      </c>
      <c r="B237" s="49" t="s">
        <v>195</v>
      </c>
      <c r="C237" s="43" t="s">
        <v>61</v>
      </c>
      <c r="D237" s="13" t="s">
        <v>162</v>
      </c>
      <c r="E237" s="25">
        <v>87</v>
      </c>
      <c r="F237" s="25">
        <v>87</v>
      </c>
      <c r="G237" s="25">
        <v>87</v>
      </c>
      <c r="H237" s="25">
        <v>87</v>
      </c>
      <c r="I237" s="25">
        <v>87</v>
      </c>
      <c r="J237" s="25">
        <v>87</v>
      </c>
      <c r="K237" s="25">
        <v>87</v>
      </c>
      <c r="L237" s="25">
        <v>87</v>
      </c>
    </row>
    <row r="238" spans="1:12" s="20" customFormat="1" ht="31.5">
      <c r="A238" s="60" t="s">
        <v>192</v>
      </c>
      <c r="B238" s="49" t="s">
        <v>196</v>
      </c>
      <c r="C238" s="43" t="s">
        <v>61</v>
      </c>
      <c r="D238" s="13" t="s">
        <v>162</v>
      </c>
      <c r="E238" s="25">
        <v>96</v>
      </c>
      <c r="F238" s="45">
        <v>0</v>
      </c>
      <c r="G238" s="45">
        <f>96-96</f>
        <v>0</v>
      </c>
      <c r="H238" s="45">
        <f>96-96</f>
        <v>0</v>
      </c>
      <c r="I238" s="45">
        <f>96-96</f>
        <v>0</v>
      </c>
      <c r="J238" s="45">
        <f>96-96</f>
        <v>0</v>
      </c>
      <c r="K238" s="45">
        <f>96-96</f>
        <v>0</v>
      </c>
      <c r="L238" s="25">
        <v>96</v>
      </c>
    </row>
    <row r="239" spans="1:12" s="20" customFormat="1" ht="31.5">
      <c r="A239" s="60" t="s">
        <v>205</v>
      </c>
      <c r="B239" s="49" t="s">
        <v>211</v>
      </c>
      <c r="C239" s="43" t="s">
        <v>43</v>
      </c>
      <c r="D239" s="1" t="s">
        <v>5</v>
      </c>
      <c r="E239" s="25">
        <v>15</v>
      </c>
      <c r="F239" s="24" t="s">
        <v>333</v>
      </c>
      <c r="G239" s="24" t="s">
        <v>333</v>
      </c>
      <c r="H239" s="24" t="s">
        <v>333</v>
      </c>
      <c r="I239" s="24" t="s">
        <v>333</v>
      </c>
      <c r="J239" s="24" t="s">
        <v>333</v>
      </c>
      <c r="K239" s="24" t="s">
        <v>333</v>
      </c>
      <c r="L239" s="24" t="s">
        <v>333</v>
      </c>
    </row>
    <row r="240" spans="1:12" s="20" customFormat="1" ht="31.5">
      <c r="A240" s="60" t="s">
        <v>206</v>
      </c>
      <c r="B240" s="49" t="s">
        <v>212</v>
      </c>
      <c r="C240" s="43" t="s">
        <v>43</v>
      </c>
      <c r="D240" s="1" t="s">
        <v>5</v>
      </c>
      <c r="E240" s="25">
        <v>60</v>
      </c>
      <c r="F240" s="25">
        <v>60</v>
      </c>
      <c r="G240" s="25">
        <v>60</v>
      </c>
      <c r="H240" s="25">
        <v>60</v>
      </c>
      <c r="I240" s="25">
        <v>60</v>
      </c>
      <c r="J240" s="25">
        <v>60</v>
      </c>
      <c r="K240" s="43">
        <v>60</v>
      </c>
      <c r="L240" s="43">
        <v>60</v>
      </c>
    </row>
    <row r="241" spans="1:12" s="20" customFormat="1" ht="57" customHeight="1">
      <c r="A241" s="60" t="s">
        <v>207</v>
      </c>
      <c r="B241" s="49" t="s">
        <v>213</v>
      </c>
      <c r="C241" s="43" t="s">
        <v>448</v>
      </c>
      <c r="D241" s="13" t="s">
        <v>162</v>
      </c>
      <c r="E241" s="25">
        <v>20</v>
      </c>
      <c r="F241" s="25">
        <v>15</v>
      </c>
      <c r="G241" s="25">
        <f>20-5</f>
        <v>15</v>
      </c>
      <c r="H241" s="25">
        <v>15</v>
      </c>
      <c r="I241" s="25">
        <v>15</v>
      </c>
      <c r="J241" s="25">
        <v>15</v>
      </c>
      <c r="K241" s="13">
        <v>20</v>
      </c>
      <c r="L241" s="13">
        <v>20</v>
      </c>
    </row>
    <row r="242" spans="1:12" s="20" customFormat="1" ht="47.25">
      <c r="A242" s="60" t="s">
        <v>221</v>
      </c>
      <c r="B242" s="49" t="s">
        <v>222</v>
      </c>
      <c r="C242" s="50" t="s">
        <v>224</v>
      </c>
      <c r="D242" s="13" t="s">
        <v>162</v>
      </c>
      <c r="E242" s="45">
        <v>0</v>
      </c>
      <c r="F242" s="25">
        <v>100</v>
      </c>
      <c r="G242" s="25">
        <v>100</v>
      </c>
      <c r="H242" s="25">
        <v>100</v>
      </c>
      <c r="I242" s="25">
        <v>100</v>
      </c>
      <c r="J242" s="25">
        <v>100</v>
      </c>
      <c r="K242" s="25">
        <v>100</v>
      </c>
      <c r="L242" s="13">
        <v>100</v>
      </c>
    </row>
    <row r="243" spans="1:12" s="20" customFormat="1" ht="78.75" customHeight="1">
      <c r="A243" s="60" t="s">
        <v>270</v>
      </c>
      <c r="B243" s="49" t="s">
        <v>436</v>
      </c>
      <c r="C243" s="3" t="s">
        <v>282</v>
      </c>
      <c r="D243" s="1" t="s">
        <v>9</v>
      </c>
      <c r="E243" s="45">
        <v>0</v>
      </c>
      <c r="F243" s="13">
        <v>10</v>
      </c>
      <c r="G243" s="25">
        <v>20</v>
      </c>
      <c r="H243" s="25">
        <f>20+15</f>
        <v>35</v>
      </c>
      <c r="I243" s="25">
        <v>30</v>
      </c>
      <c r="J243" s="25">
        <v>30</v>
      </c>
      <c r="K243" s="25">
        <v>30</v>
      </c>
      <c r="L243" s="13">
        <v>50</v>
      </c>
    </row>
    <row r="244" spans="1:12" s="20" customFormat="1" ht="66" customHeight="1">
      <c r="A244" s="60" t="s">
        <v>271</v>
      </c>
      <c r="B244" s="49" t="s">
        <v>437</v>
      </c>
      <c r="C244" s="3" t="s">
        <v>345</v>
      </c>
      <c r="D244" s="1" t="s">
        <v>9</v>
      </c>
      <c r="E244" s="45">
        <v>0</v>
      </c>
      <c r="F244" s="13">
        <v>50</v>
      </c>
      <c r="G244" s="13">
        <v>50</v>
      </c>
      <c r="H244" s="13">
        <f>30+20</f>
        <v>50</v>
      </c>
      <c r="I244" s="13">
        <v>30</v>
      </c>
      <c r="J244" s="13">
        <v>30</v>
      </c>
      <c r="K244" s="25">
        <v>30</v>
      </c>
      <c r="L244" s="13">
        <v>50</v>
      </c>
    </row>
    <row r="245" spans="1:12" s="20" customFormat="1" ht="63">
      <c r="A245" s="60" t="s">
        <v>272</v>
      </c>
      <c r="B245" s="49" t="s">
        <v>273</v>
      </c>
      <c r="C245" s="3" t="s">
        <v>281</v>
      </c>
      <c r="D245" s="1" t="s">
        <v>9</v>
      </c>
      <c r="E245" s="45">
        <v>0</v>
      </c>
      <c r="F245" s="13">
        <v>3</v>
      </c>
      <c r="G245" s="25">
        <f>5-2</f>
        <v>3</v>
      </c>
      <c r="H245" s="25">
        <f>5-2</f>
        <v>3</v>
      </c>
      <c r="I245" s="25">
        <v>1</v>
      </c>
      <c r="J245" s="25">
        <v>1</v>
      </c>
      <c r="K245" s="13">
        <v>1</v>
      </c>
      <c r="L245" s="13">
        <v>10</v>
      </c>
    </row>
    <row r="246" spans="1:12" s="20" customFormat="1" ht="147.75" customHeight="1">
      <c r="A246" s="60" t="s">
        <v>274</v>
      </c>
      <c r="B246" s="49" t="s">
        <v>275</v>
      </c>
      <c r="C246" s="3" t="s">
        <v>280</v>
      </c>
      <c r="D246" s="1" t="s">
        <v>9</v>
      </c>
      <c r="E246" s="45">
        <v>0</v>
      </c>
      <c r="F246" s="13">
        <v>15</v>
      </c>
      <c r="G246" s="25">
        <f>30-10</f>
        <v>20</v>
      </c>
      <c r="H246" s="25">
        <f>10+10</f>
        <v>20</v>
      </c>
      <c r="I246" s="25">
        <v>10</v>
      </c>
      <c r="J246" s="25">
        <v>10</v>
      </c>
      <c r="K246" s="13">
        <v>10</v>
      </c>
      <c r="L246" s="13">
        <v>50</v>
      </c>
    </row>
    <row r="247" spans="1:12" s="20" customFormat="1" ht="47.25">
      <c r="A247" s="60" t="s">
        <v>276</v>
      </c>
      <c r="B247" s="49" t="s">
        <v>277</v>
      </c>
      <c r="C247" s="1" t="s">
        <v>283</v>
      </c>
      <c r="D247" s="1" t="s">
        <v>9</v>
      </c>
      <c r="E247" s="45">
        <v>0</v>
      </c>
      <c r="F247" s="62">
        <v>64</v>
      </c>
      <c r="G247" s="62">
        <v>65</v>
      </c>
      <c r="H247" s="62">
        <v>66</v>
      </c>
      <c r="I247" s="62">
        <v>67</v>
      </c>
      <c r="J247" s="62">
        <v>68</v>
      </c>
      <c r="K247" s="62">
        <v>69</v>
      </c>
      <c r="L247" s="62">
        <v>70</v>
      </c>
    </row>
    <row r="248" spans="1:12" s="20" customFormat="1" ht="110.25">
      <c r="A248" s="60" t="s">
        <v>278</v>
      </c>
      <c r="B248" s="49" t="s">
        <v>279</v>
      </c>
      <c r="C248" s="63" t="s">
        <v>284</v>
      </c>
      <c r="D248" s="64" t="s">
        <v>9</v>
      </c>
      <c r="E248" s="45">
        <v>0</v>
      </c>
      <c r="F248" s="65">
        <v>7</v>
      </c>
      <c r="G248" s="66">
        <v>10</v>
      </c>
      <c r="H248" s="45">
        <v>0</v>
      </c>
      <c r="I248" s="45">
        <v>0</v>
      </c>
      <c r="J248" s="45">
        <v>0</v>
      </c>
      <c r="K248" s="45">
        <v>0</v>
      </c>
      <c r="L248" s="45">
        <v>0</v>
      </c>
    </row>
    <row r="249" spans="1:12" s="20" customFormat="1" ht="78.75">
      <c r="A249" s="60" t="s">
        <v>357</v>
      </c>
      <c r="B249" s="49" t="s">
        <v>358</v>
      </c>
      <c r="C249" s="63" t="s">
        <v>365</v>
      </c>
      <c r="D249" s="64" t="s">
        <v>9</v>
      </c>
      <c r="E249" s="45">
        <v>0</v>
      </c>
      <c r="F249" s="65">
        <v>75</v>
      </c>
      <c r="G249" s="66">
        <v>80</v>
      </c>
      <c r="H249" s="66">
        <v>80</v>
      </c>
      <c r="I249" s="66">
        <v>80</v>
      </c>
      <c r="J249" s="66">
        <v>80</v>
      </c>
      <c r="K249" s="65">
        <v>80</v>
      </c>
      <c r="L249" s="65">
        <v>100</v>
      </c>
    </row>
    <row r="250" spans="1:12" s="20" customFormat="1" ht="78.75">
      <c r="A250" s="60" t="s">
        <v>458</v>
      </c>
      <c r="B250" s="49" t="s">
        <v>459</v>
      </c>
      <c r="C250" s="63" t="s">
        <v>460</v>
      </c>
      <c r="D250" s="1" t="s">
        <v>5</v>
      </c>
      <c r="E250" s="45">
        <v>0</v>
      </c>
      <c r="F250" s="45">
        <v>0</v>
      </c>
      <c r="G250" s="45">
        <v>0</v>
      </c>
      <c r="H250" s="66">
        <v>12</v>
      </c>
      <c r="I250" s="45">
        <v>0</v>
      </c>
      <c r="J250" s="45">
        <v>0</v>
      </c>
      <c r="K250" s="45">
        <v>0</v>
      </c>
      <c r="L250" s="45">
        <v>0</v>
      </c>
    </row>
    <row r="251" spans="1:12" s="20" customFormat="1" ht="129.75" customHeight="1">
      <c r="A251" s="15" t="s">
        <v>65</v>
      </c>
      <c r="B251" s="49" t="s">
        <v>591</v>
      </c>
      <c r="C251" s="56" t="s">
        <v>63</v>
      </c>
      <c r="D251" s="43" t="s">
        <v>9</v>
      </c>
      <c r="E251" s="25">
        <v>100</v>
      </c>
      <c r="F251" s="25">
        <v>100</v>
      </c>
      <c r="G251" s="72">
        <f>100-100+100</f>
        <v>100</v>
      </c>
      <c r="H251" s="72">
        <f>100-100+100</f>
        <v>100</v>
      </c>
      <c r="I251" s="45">
        <v>0</v>
      </c>
      <c r="J251" s="45">
        <v>0</v>
      </c>
      <c r="K251" s="45">
        <v>0</v>
      </c>
      <c r="L251" s="25">
        <v>100</v>
      </c>
    </row>
    <row r="252" spans="1:12" s="20" customFormat="1" ht="114.75" customHeight="1">
      <c r="A252" s="15" t="s">
        <v>66</v>
      </c>
      <c r="B252" s="49" t="s">
        <v>592</v>
      </c>
      <c r="C252" s="56" t="s">
        <v>453</v>
      </c>
      <c r="D252" s="43" t="s">
        <v>9</v>
      </c>
      <c r="E252" s="25">
        <v>100</v>
      </c>
      <c r="F252" s="25">
        <v>100</v>
      </c>
      <c r="G252" s="72">
        <f>100-100+100</f>
        <v>100</v>
      </c>
      <c r="H252" s="72">
        <f>100-100+100</f>
        <v>100</v>
      </c>
      <c r="I252" s="45">
        <v>0</v>
      </c>
      <c r="J252" s="45">
        <v>0</v>
      </c>
      <c r="K252" s="45">
        <v>0</v>
      </c>
      <c r="L252" s="25">
        <v>100</v>
      </c>
    </row>
    <row r="253" spans="1:12" s="20" customFormat="1" ht="114.75" customHeight="1">
      <c r="A253" s="15" t="s">
        <v>67</v>
      </c>
      <c r="B253" s="49" t="s">
        <v>193</v>
      </c>
      <c r="C253" s="3" t="s">
        <v>62</v>
      </c>
      <c r="D253" s="43" t="s">
        <v>5</v>
      </c>
      <c r="E253" s="25">
        <v>1</v>
      </c>
      <c r="F253" s="25">
        <v>1</v>
      </c>
      <c r="G253" s="25">
        <v>1</v>
      </c>
      <c r="H253" s="25">
        <v>1</v>
      </c>
      <c r="I253" s="25">
        <v>1</v>
      </c>
      <c r="J253" s="25">
        <v>1</v>
      </c>
      <c r="K253" s="25">
        <v>1</v>
      </c>
      <c r="L253" s="25">
        <v>53</v>
      </c>
    </row>
    <row r="254" spans="1:12" s="20" customFormat="1" ht="99" customHeight="1">
      <c r="A254" s="15" t="s">
        <v>68</v>
      </c>
      <c r="B254" s="49" t="s">
        <v>198</v>
      </c>
      <c r="C254" s="56" t="s">
        <v>346</v>
      </c>
      <c r="D254" s="43" t="s">
        <v>9</v>
      </c>
      <c r="E254" s="25">
        <v>100</v>
      </c>
      <c r="F254" s="45">
        <f aca="true" t="shared" si="2" ref="F254:K254">100-100</f>
        <v>0</v>
      </c>
      <c r="G254" s="45">
        <f t="shared" si="2"/>
        <v>0</v>
      </c>
      <c r="H254" s="45">
        <f t="shared" si="2"/>
        <v>0</v>
      </c>
      <c r="I254" s="45">
        <f t="shared" si="2"/>
        <v>0</v>
      </c>
      <c r="J254" s="45">
        <f t="shared" si="2"/>
        <v>0</v>
      </c>
      <c r="K254" s="45">
        <f t="shared" si="2"/>
        <v>0</v>
      </c>
      <c r="L254" s="25">
        <v>100</v>
      </c>
    </row>
    <row r="255" spans="1:12" s="20" customFormat="1" ht="102" customHeight="1">
      <c r="A255" s="15" t="s">
        <v>69</v>
      </c>
      <c r="B255" s="51" t="s">
        <v>44</v>
      </c>
      <c r="C255" s="3" t="s">
        <v>45</v>
      </c>
      <c r="D255" s="1" t="s">
        <v>9</v>
      </c>
      <c r="E255" s="25">
        <v>100</v>
      </c>
      <c r="F255" s="25">
        <v>100</v>
      </c>
      <c r="G255" s="25">
        <v>100</v>
      </c>
      <c r="H255" s="25">
        <v>100</v>
      </c>
      <c r="I255" s="25">
        <v>100</v>
      </c>
      <c r="J255" s="25">
        <v>100</v>
      </c>
      <c r="K255" s="25">
        <v>100</v>
      </c>
      <c r="L255" s="25">
        <v>100</v>
      </c>
    </row>
    <row r="256" spans="1:12" s="20" customFormat="1" ht="131.25" customHeight="1">
      <c r="A256" s="15" t="s">
        <v>70</v>
      </c>
      <c r="B256" s="67" t="s">
        <v>593</v>
      </c>
      <c r="C256" s="3" t="s">
        <v>183</v>
      </c>
      <c r="D256" s="1" t="s">
        <v>9</v>
      </c>
      <c r="E256" s="25">
        <v>100</v>
      </c>
      <c r="F256" s="25">
        <v>100</v>
      </c>
      <c r="G256" s="72">
        <f>100</f>
        <v>100</v>
      </c>
      <c r="H256" s="45">
        <v>0</v>
      </c>
      <c r="I256" s="45">
        <v>0</v>
      </c>
      <c r="J256" s="45">
        <v>0</v>
      </c>
      <c r="K256" s="45">
        <v>0</v>
      </c>
      <c r="L256" s="25">
        <v>100</v>
      </c>
    </row>
    <row r="257" spans="1:12" s="20" customFormat="1" ht="149.25" customHeight="1">
      <c r="A257" s="15" t="s">
        <v>182</v>
      </c>
      <c r="B257" s="67" t="s">
        <v>594</v>
      </c>
      <c r="C257" s="3" t="s">
        <v>347</v>
      </c>
      <c r="D257" s="1" t="s">
        <v>9</v>
      </c>
      <c r="E257" s="25">
        <v>100</v>
      </c>
      <c r="F257" s="25">
        <v>100</v>
      </c>
      <c r="G257" s="25">
        <v>100</v>
      </c>
      <c r="H257" s="25">
        <v>100</v>
      </c>
      <c r="I257" s="45">
        <v>0</v>
      </c>
      <c r="J257" s="45">
        <v>0</v>
      </c>
      <c r="K257" s="45">
        <v>0</v>
      </c>
      <c r="L257" s="25">
        <v>100</v>
      </c>
    </row>
    <row r="258" spans="1:13" s="20" customFormat="1" ht="129.75" customHeight="1">
      <c r="A258" s="15" t="s">
        <v>359</v>
      </c>
      <c r="B258" s="67" t="s">
        <v>360</v>
      </c>
      <c r="C258" s="3" t="s">
        <v>62</v>
      </c>
      <c r="D258" s="43" t="s">
        <v>5</v>
      </c>
      <c r="E258" s="45">
        <v>0</v>
      </c>
      <c r="F258" s="25">
        <f>325+2+24+341+2+2+1-51</f>
        <v>646</v>
      </c>
      <c r="G258" s="25">
        <f>325+2+24+341+1+1-124</f>
        <v>570</v>
      </c>
      <c r="H258" s="25">
        <f>585+1-8-50-238</f>
        <v>290</v>
      </c>
      <c r="I258" s="25">
        <v>299</v>
      </c>
      <c r="J258" s="25">
        <v>299</v>
      </c>
      <c r="K258" s="25">
        <v>299</v>
      </c>
      <c r="L258" s="45">
        <v>0</v>
      </c>
      <c r="M258" s="91"/>
    </row>
    <row r="259" spans="1:12" s="20" customFormat="1" ht="162.75" customHeight="1">
      <c r="A259" s="15" t="s">
        <v>376</v>
      </c>
      <c r="B259" s="67" t="s">
        <v>595</v>
      </c>
      <c r="C259" s="1" t="s">
        <v>63</v>
      </c>
      <c r="D259" s="43" t="s">
        <v>9</v>
      </c>
      <c r="E259" s="45">
        <v>0</v>
      </c>
      <c r="F259" s="25">
        <v>100</v>
      </c>
      <c r="G259" s="72">
        <f>100</f>
        <v>100</v>
      </c>
      <c r="H259" s="72">
        <f>100</f>
        <v>100</v>
      </c>
      <c r="I259" s="45">
        <v>0</v>
      </c>
      <c r="J259" s="45">
        <v>0</v>
      </c>
      <c r="K259" s="45">
        <v>0</v>
      </c>
      <c r="L259" s="45">
        <v>0</v>
      </c>
    </row>
    <row r="260" spans="1:12" s="20" customFormat="1" ht="146.25" customHeight="1">
      <c r="A260" s="15" t="s">
        <v>379</v>
      </c>
      <c r="B260" s="67" t="s">
        <v>596</v>
      </c>
      <c r="C260" s="1" t="s">
        <v>439</v>
      </c>
      <c r="D260" s="43" t="s">
        <v>9</v>
      </c>
      <c r="E260" s="45">
        <v>0</v>
      </c>
      <c r="F260" s="25">
        <v>100</v>
      </c>
      <c r="G260" s="72">
        <f>100</f>
        <v>100</v>
      </c>
      <c r="H260" s="72">
        <f>100</f>
        <v>100</v>
      </c>
      <c r="I260" s="45">
        <v>0</v>
      </c>
      <c r="J260" s="45">
        <v>0</v>
      </c>
      <c r="K260" s="45">
        <v>0</v>
      </c>
      <c r="L260" s="45">
        <v>0</v>
      </c>
    </row>
    <row r="261" spans="1:12" s="20" customFormat="1" ht="141.75">
      <c r="A261" s="15" t="s">
        <v>398</v>
      </c>
      <c r="B261" s="67" t="s">
        <v>399</v>
      </c>
      <c r="C261" s="1" t="s">
        <v>400</v>
      </c>
      <c r="D261" s="43" t="s">
        <v>9</v>
      </c>
      <c r="E261" s="45">
        <v>0</v>
      </c>
      <c r="F261" s="25">
        <v>100</v>
      </c>
      <c r="G261" s="45">
        <v>0</v>
      </c>
      <c r="H261" s="45">
        <v>0</v>
      </c>
      <c r="I261" s="45">
        <v>0</v>
      </c>
      <c r="J261" s="45">
        <v>0</v>
      </c>
      <c r="K261" s="45">
        <v>0</v>
      </c>
      <c r="L261" s="45">
        <v>0</v>
      </c>
    </row>
    <row r="262" spans="1:12" s="20" customFormat="1" ht="333.75" customHeight="1">
      <c r="A262" s="69" t="s">
        <v>419</v>
      </c>
      <c r="B262" s="67" t="s">
        <v>597</v>
      </c>
      <c r="C262" s="1" t="s">
        <v>424</v>
      </c>
      <c r="D262" s="43" t="s">
        <v>9</v>
      </c>
      <c r="E262" s="45">
        <v>0</v>
      </c>
      <c r="F262" s="45">
        <v>0</v>
      </c>
      <c r="G262" s="25">
        <v>100</v>
      </c>
      <c r="H262" s="45">
        <v>0</v>
      </c>
      <c r="I262" s="45">
        <v>0</v>
      </c>
      <c r="J262" s="45">
        <v>0</v>
      </c>
      <c r="K262" s="45">
        <v>0</v>
      </c>
      <c r="L262" s="45">
        <v>0</v>
      </c>
    </row>
    <row r="263" spans="1:12" s="20" customFormat="1" ht="131.25" customHeight="1">
      <c r="A263" s="69" t="s">
        <v>425</v>
      </c>
      <c r="B263" s="67" t="s">
        <v>598</v>
      </c>
      <c r="C263" s="1" t="s">
        <v>426</v>
      </c>
      <c r="D263" s="43" t="s">
        <v>9</v>
      </c>
      <c r="E263" s="45">
        <v>0</v>
      </c>
      <c r="F263" s="45">
        <v>0</v>
      </c>
      <c r="G263" s="25">
        <v>100</v>
      </c>
      <c r="H263" s="25">
        <v>100</v>
      </c>
      <c r="I263" s="45">
        <v>0</v>
      </c>
      <c r="J263" s="45">
        <v>0</v>
      </c>
      <c r="K263" s="45">
        <v>0</v>
      </c>
      <c r="L263" s="45">
        <v>0</v>
      </c>
    </row>
    <row r="264" spans="1:12" s="20" customFormat="1" ht="279.75" customHeight="1">
      <c r="A264" s="69" t="s">
        <v>427</v>
      </c>
      <c r="B264" s="67" t="s">
        <v>599</v>
      </c>
      <c r="C264" s="1" t="s">
        <v>483</v>
      </c>
      <c r="D264" s="43" t="s">
        <v>9</v>
      </c>
      <c r="E264" s="45">
        <v>0</v>
      </c>
      <c r="F264" s="45">
        <v>0</v>
      </c>
      <c r="G264" s="25">
        <v>100</v>
      </c>
      <c r="H264" s="45">
        <v>0</v>
      </c>
      <c r="I264" s="45">
        <v>0</v>
      </c>
      <c r="J264" s="45">
        <v>0</v>
      </c>
      <c r="K264" s="45">
        <v>0</v>
      </c>
      <c r="L264" s="45">
        <v>0</v>
      </c>
    </row>
    <row r="265" spans="1:12" s="20" customFormat="1" ht="128.25" customHeight="1">
      <c r="A265" s="69" t="s">
        <v>472</v>
      </c>
      <c r="B265" s="67" t="s">
        <v>600</v>
      </c>
      <c r="C265" s="90" t="s">
        <v>473</v>
      </c>
      <c r="D265" s="48" t="s">
        <v>11</v>
      </c>
      <c r="E265" s="45">
        <v>0</v>
      </c>
      <c r="F265" s="45">
        <v>0</v>
      </c>
      <c r="G265" s="45">
        <v>0</v>
      </c>
      <c r="H265" s="25">
        <f>69</f>
        <v>69</v>
      </c>
      <c r="I265" s="45">
        <v>0</v>
      </c>
      <c r="J265" s="45">
        <v>0</v>
      </c>
      <c r="K265" s="45">
        <v>0</v>
      </c>
      <c r="L265" s="45">
        <v>0</v>
      </c>
    </row>
    <row r="266" spans="1:12" s="20" customFormat="1" ht="285" customHeight="1">
      <c r="A266" s="69" t="s">
        <v>479</v>
      </c>
      <c r="B266" s="67" t="s">
        <v>601</v>
      </c>
      <c r="C266" s="48" t="s">
        <v>482</v>
      </c>
      <c r="D266" s="48" t="s">
        <v>9</v>
      </c>
      <c r="E266" s="45">
        <v>0</v>
      </c>
      <c r="F266" s="45">
        <v>0</v>
      </c>
      <c r="G266" s="45">
        <v>0</v>
      </c>
      <c r="H266" s="25">
        <v>100</v>
      </c>
      <c r="I266" s="45">
        <v>0</v>
      </c>
      <c r="J266" s="45">
        <v>0</v>
      </c>
      <c r="K266" s="45">
        <v>0</v>
      </c>
      <c r="L266" s="45">
        <v>0</v>
      </c>
    </row>
  </sheetData>
  <sheetProtection/>
  <autoFilter ref="A13:AF266"/>
  <mergeCells count="56">
    <mergeCell ref="A37:A38"/>
    <mergeCell ref="B37:B38"/>
    <mergeCell ref="B9:L9"/>
    <mergeCell ref="B11:B12"/>
    <mergeCell ref="A44:A45"/>
    <mergeCell ref="B44:B45"/>
    <mergeCell ref="B15:L15"/>
    <mergeCell ref="B28:B30"/>
    <mergeCell ref="A34:A36"/>
    <mergeCell ref="B21:L21"/>
    <mergeCell ref="H1:L1"/>
    <mergeCell ref="H2:L2"/>
    <mergeCell ref="H4:L4"/>
    <mergeCell ref="A74:A77"/>
    <mergeCell ref="B74:B77"/>
    <mergeCell ref="H7:L7"/>
    <mergeCell ref="A14:L14"/>
    <mergeCell ref="A11:A12"/>
    <mergeCell ref="F11:L11"/>
    <mergeCell ref="B34:B36"/>
    <mergeCell ref="B120:B122"/>
    <mergeCell ref="A59:A60"/>
    <mergeCell ref="B59:B60"/>
    <mergeCell ref="A65:A68"/>
    <mergeCell ref="B65:B68"/>
    <mergeCell ref="B80:B87"/>
    <mergeCell ref="B106:L106"/>
    <mergeCell ref="A99:A100"/>
    <mergeCell ref="B99:B100"/>
    <mergeCell ref="A90:A91"/>
    <mergeCell ref="A39:A40"/>
    <mergeCell ref="B39:B40"/>
    <mergeCell ref="B231:L231"/>
    <mergeCell ref="A120:A122"/>
    <mergeCell ref="C120:C122"/>
    <mergeCell ref="A216:A217"/>
    <mergeCell ref="B216:B217"/>
    <mergeCell ref="A214:A215"/>
    <mergeCell ref="B214:B215"/>
    <mergeCell ref="D120:D122"/>
    <mergeCell ref="C11:C12"/>
    <mergeCell ref="D11:D12"/>
    <mergeCell ref="E11:E12"/>
    <mergeCell ref="A23:A25"/>
    <mergeCell ref="A28:A30"/>
    <mergeCell ref="B23:B25"/>
    <mergeCell ref="A18:A19"/>
    <mergeCell ref="B18:B19"/>
    <mergeCell ref="A92:A93"/>
    <mergeCell ref="B92:B93"/>
    <mergeCell ref="B90:B91"/>
    <mergeCell ref="A46:A47"/>
    <mergeCell ref="B46:B47"/>
    <mergeCell ref="A80:A87"/>
    <mergeCell ref="A50:A51"/>
    <mergeCell ref="B50:B51"/>
  </mergeCells>
  <printOptions/>
  <pageMargins left="0.35433070866141736" right="0.2362204724409449" top="0.5905511811023623" bottom="0.31496062992125984" header="0.15748031496062992" footer="0"/>
  <pageSetup fitToHeight="2" horizontalDpi="600" verticalDpi="600" orientation="portrait" paperSize="9" scale="44" r:id="rId3"/>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mestoivanchenko.lv</dc:creator>
  <cp:keywords/>
  <dc:description/>
  <cp:lastModifiedBy>Лыткина Инна Викторовна</cp:lastModifiedBy>
  <cp:lastPrinted>2024-02-16T11:06:32Z</cp:lastPrinted>
  <dcterms:created xsi:type="dcterms:W3CDTF">2016-04-29T06:19:22Z</dcterms:created>
  <dcterms:modified xsi:type="dcterms:W3CDTF">2024-02-16T11:06:37Z</dcterms:modified>
  <cp:category/>
  <cp:version/>
  <cp:contentType/>
  <cp:contentStatus/>
</cp:coreProperties>
</file>