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30" yWindow="150" windowWidth="6930" windowHeight="7335" activeTab="0"/>
  </bookViews>
  <sheets>
    <sheet name="Приложение2 Индикаторы" sheetId="1" r:id="rId1"/>
  </sheets>
  <definedNames>
    <definedName name="_xlnm._FilterDatabase" localSheetId="0" hidden="1">'Приложение2 Индикаторы'!$A$13:$AF$242</definedName>
    <definedName name="_xlnm.Print_Titles" localSheetId="0">'Приложение2 Индикаторы'!$11:$13</definedName>
    <definedName name="_xlnm.Print_Area" localSheetId="0">'Приложение2 Индикаторы'!$A$1:$L$242</definedName>
  </definedNames>
  <calcPr fullCalcOnLoad="1"/>
</workbook>
</file>

<file path=xl/comments1.xml><?xml version="1.0" encoding="utf-8"?>
<comments xmlns="http://schemas.openxmlformats.org/spreadsheetml/2006/main">
  <authors>
    <author>musjalik.su</author>
  </authors>
  <commentList>
    <comment ref="G16" authorId="0">
      <text>
        <r>
          <rPr>
            <sz val="12"/>
            <rFont val="Tahoma"/>
            <family val="2"/>
          </rPr>
          <t>По прогнозу в МОиН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sz val="12"/>
            <rFont val="Tahoma"/>
            <family val="2"/>
          </rPr>
          <t>По прогнозу в МОиН</t>
        </r>
        <r>
          <rPr>
            <sz val="9"/>
            <rFont val="Tahoma"/>
            <family val="2"/>
          </rPr>
          <t xml:space="preserve">
</t>
        </r>
      </text>
    </comment>
    <comment ref="I16" authorId="0">
      <text>
        <r>
          <rPr>
            <sz val="12"/>
            <rFont val="Tahoma"/>
            <family val="2"/>
          </rPr>
          <t>По прогнозу в МОиН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sz val="12"/>
            <rFont val="Tahoma"/>
            <family val="2"/>
          </rPr>
          <t>По прогнозу в МОиН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<sst xmlns="http://schemas.openxmlformats.org/spreadsheetml/2006/main" count="909" uniqueCount="545">
  <si>
    <t>Приложение  № 2</t>
  </si>
  <si>
    <t>№ п/п</t>
  </si>
  <si>
    <t>Наименование показателей (индикаторов)</t>
  </si>
  <si>
    <t>Значение  показателей (индикаторов) по годам</t>
  </si>
  <si>
    <t>1.1</t>
  </si>
  <si>
    <t>чел.</t>
  </si>
  <si>
    <t>1.2</t>
  </si>
  <si>
    <t>1.3</t>
  </si>
  <si>
    <t>1.4</t>
  </si>
  <si>
    <t>%</t>
  </si>
  <si>
    <t>мест</t>
  </si>
  <si>
    <t>ед.</t>
  </si>
  <si>
    <t>количество автогородков</t>
  </si>
  <si>
    <t>количество спортивных площадок</t>
  </si>
  <si>
    <t>2.1</t>
  </si>
  <si>
    <t>2.2</t>
  </si>
  <si>
    <t>2.3</t>
  </si>
  <si>
    <t>2.5</t>
  </si>
  <si>
    <t>2.7</t>
  </si>
  <si>
    <t>2.8</t>
  </si>
  <si>
    <t>2.9</t>
  </si>
  <si>
    <t>3.1</t>
  </si>
  <si>
    <t xml:space="preserve"> Цикл мероприятий культурологической, художественно-эстетической, интеллектуальной направленностей</t>
  </si>
  <si>
    <t xml:space="preserve">количество детей, задействованных в мероприятиях </t>
  </si>
  <si>
    <t xml:space="preserve">доля детей от общего количество медалистов текущего года, задействованных в мероприятиях </t>
  </si>
  <si>
    <t>3.2</t>
  </si>
  <si>
    <t>количество участников мероприятия</t>
  </si>
  <si>
    <t>3.3</t>
  </si>
  <si>
    <t>3.4</t>
  </si>
  <si>
    <t>Цикл мероприятий по правовому и информационному просвещению семьи: родителей (законных представителей) и обучающихся</t>
  </si>
  <si>
    <t>3.5</t>
  </si>
  <si>
    <t>3.6</t>
  </si>
  <si>
    <t>доля детей с ограниченными возможностями здоровья и детей-инвалидов, которым созданы условия для получения качественного общего образования (с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</si>
  <si>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3.7</t>
  </si>
  <si>
    <t>Организация и осуществление перевозок учащихся, связанных с учебно-воспитательным процессом</t>
  </si>
  <si>
    <t>3.8</t>
  </si>
  <si>
    <t>3.9</t>
  </si>
  <si>
    <t>3.10</t>
  </si>
  <si>
    <t>3.11</t>
  </si>
  <si>
    <t>3.12</t>
  </si>
  <si>
    <t>3.13</t>
  </si>
  <si>
    <t>количество детей, получающих услуги дошкольного образования в режиме полного дня</t>
  </si>
  <si>
    <t>3.14</t>
  </si>
  <si>
    <t xml:space="preserve"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деятельности по оказанию помощи родителям (законным представителям) воспитанников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</si>
  <si>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 xml:space="preserve">количество детей, родителям (законным представителям) которых  оказана помощь 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</si>
  <si>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>количество педагогов, принявших участие в мероприятии</t>
  </si>
  <si>
    <t>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</t>
  </si>
  <si>
    <t>уровень использования бюджетных ассигнований на обеспечение образовательной и иной предусмотренной уставом деятельности, при условии  соблюдение финансовой дисциплины</t>
  </si>
  <si>
    <t>2.4</t>
  </si>
  <si>
    <t>шт.</t>
  </si>
  <si>
    <t>Наименование целей, задач и мероприятий муниципальной программы</t>
  </si>
  <si>
    <t>Единица измерения</t>
  </si>
  <si>
    <t>3.15</t>
  </si>
  <si>
    <t>количество введенных мест</t>
  </si>
  <si>
    <t>степень выполнения строительно-монтажных работ в общем объеме работ</t>
  </si>
  <si>
    <t>степень разработки проектной документации в общем объеме работ</t>
  </si>
  <si>
    <t>Выполнение муниципального задания  муниципальными дошкольными образовательными учреждениями городского округа Тольятти (далее- МДОУ)</t>
  </si>
  <si>
    <t>Выполнение муниципального задания  муниципальными общеобразовательными учреждениями городского округа Тольятти (далее- школы)</t>
  </si>
  <si>
    <t>Выполнение муниципального задания  муниципальными  учреждениями  дополнительного образования городского округа Тольятти (далее- МОУДО)</t>
  </si>
  <si>
    <t>численность детей, посещающих МДОУ</t>
  </si>
  <si>
    <t>численность обучащихся, посещающих школы</t>
  </si>
  <si>
    <t>численность обучащихся, посещающих МОУДО</t>
  </si>
  <si>
    <t>уровень объема выполнения  муниципального задания  центр и пансионат</t>
  </si>
  <si>
    <t>Строительство детских автогородков на территории МОУ</t>
  </si>
  <si>
    <t>количество обработанных территорий МОУ</t>
  </si>
  <si>
    <t>доля школ, имеющих широкополосный доступ к сети Интернет с использованием средств контентной фильтрации информации</t>
  </si>
  <si>
    <t>численность  детей - инвалидов, детей - сирот и детей, оставшихся без попечения родителей, детей с туберкулезной интоксикацией, посещающие МОУ, реализующие  образовательные программы дошкольного образования, которым созданы условия для осуществления присмотра и ухода</t>
  </si>
  <si>
    <t>доля МОУ, принявших участие в мероприятии</t>
  </si>
  <si>
    <t>численность  работников МОУ,  которым предоставляются денежные выплаты</t>
  </si>
  <si>
    <t>объем выплат ежемесячного вознаграждения за выполнение функций классного руководителя педагогическим работникам школ</t>
  </si>
  <si>
    <t xml:space="preserve">Предоставление широкополосного доступа 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 </t>
  </si>
  <si>
    <t>объем  ежемесячных денежных выплат в размере 5000 (пяти тысяч) рублей  молодым, в возрасте не старше 30 лет, педагогическим работникам  школ и МДОУ</t>
  </si>
  <si>
    <t>3</t>
  </si>
  <si>
    <t>4.2</t>
  </si>
  <si>
    <t>4.3</t>
  </si>
  <si>
    <t>4.4</t>
  </si>
  <si>
    <t>4.5</t>
  </si>
  <si>
    <t>4.6</t>
  </si>
  <si>
    <t>4.7</t>
  </si>
  <si>
    <t>2.1.1</t>
  </si>
  <si>
    <t>2.1.2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</si>
  <si>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</si>
  <si>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</si>
  <si>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</si>
  <si>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</si>
  <si>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</si>
  <si>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</si>
  <si>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</si>
  <si>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</si>
  <si>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</si>
  <si>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количество реконструированных объектов</t>
  </si>
  <si>
    <t>Устройство спортивных площадок на территории МОУ</t>
  </si>
  <si>
    <t>Обеспечение антитеррористической защищенности и безопасных условий пребывания в МОУ</t>
  </si>
  <si>
    <t>доля зданий МОУ, оснащенных системой видеонаблюдения, от общего количества зданий МОУ, в которых требуется оснащение</t>
  </si>
  <si>
    <t>доля зданий МОУ, оснащенных системой громкоговорящей связи, от общего количества зданий МОУ, в которых требуется оснащение</t>
  </si>
  <si>
    <t>Проектирование и  приведение в соответствие с действующими техническими требованиями инженерных коммуникаций и оборудования,  повышение энергетической эффективности зданий МОУ</t>
  </si>
  <si>
    <t xml:space="preserve">количество зданий МОУ, в которых инженерные коммуникации  приведены в соответствие с действующими техническими требованиями </t>
  </si>
  <si>
    <t>2.1.3</t>
  </si>
  <si>
    <t>Оплата коммунальных услуг, содержание зданий и помещений в соответствии с требованиями технического регламента, выполнение санитарно-эпидемиологических требований и требований трудового законодательства к условиям организации рабочих мест, обучения и отдыха обучающихся, выполнение предписаний контролирующих органов</t>
  </si>
  <si>
    <t>Возмещение затрат за присмотр и уход за детьми-инвалидами, детьми-сиротами и детьми, оставшимися без попечения родителей, а также за детьми с туберкулезной интоксикацией, обучающимся в МОУ, реализующих образовательную программу дошкольного образования</t>
  </si>
  <si>
    <t>Цикл мероприятий по совершенствованию учительского корпуса</t>
  </si>
  <si>
    <t>Выполнение муниципального задания  муниципальными   учреждениями городского округа Тольятти, осуществляющими обеспечение образовательной деятельности (далее-  центр и пансионат)</t>
  </si>
  <si>
    <t xml:space="preserve"> Цикл  мероприятий по патриотическому воспитанию детей и молодежи</t>
  </si>
  <si>
    <t>Цикл мероприятий по формированию здорового образа жизни обучающихся</t>
  </si>
  <si>
    <t>наличие проектно-сметной документации, получившей положительное заключение государственной экспертизы</t>
  </si>
  <si>
    <t>3.1.1</t>
  </si>
  <si>
    <t>Городской фестиваль искусств "Творчество без границ"</t>
  </si>
  <si>
    <t>3.1.2</t>
  </si>
  <si>
    <t>3.1.3</t>
  </si>
  <si>
    <t>Городской праздник "Медалист"</t>
  </si>
  <si>
    <t>3.1.6</t>
  </si>
  <si>
    <t>Научное общество учащихся городского округа  Тольятти</t>
  </si>
  <si>
    <t>3.1.9</t>
  </si>
  <si>
    <t>Проект "Мир искусства детям"</t>
  </si>
  <si>
    <t>3.1.10</t>
  </si>
  <si>
    <t>3.1.11</t>
  </si>
  <si>
    <t>Городской конкурс "Инфо-мир"</t>
  </si>
  <si>
    <t>3.1.12</t>
  </si>
  <si>
    <t>Городская Спартакиада технического творчества</t>
  </si>
  <si>
    <t>3.1.13</t>
  </si>
  <si>
    <t>3.1.14</t>
  </si>
  <si>
    <t>Городской фестиваль литературного творчества «Веснушки», профильная смена "Культурологический марафон"</t>
  </si>
  <si>
    <t>3.1.15</t>
  </si>
  <si>
    <t>Городские этапы региональных конкурсов (художественной направленности)</t>
  </si>
  <si>
    <t>3.1.16</t>
  </si>
  <si>
    <t>Городская школьная студия-лаборатория кино и телевидения</t>
  </si>
  <si>
    <t>3.1.17</t>
  </si>
  <si>
    <t>Марафон "Академия технического творчества"</t>
  </si>
  <si>
    <t>3.1.18</t>
  </si>
  <si>
    <t>Профильная смена технического творчества "Технополигон"</t>
  </si>
  <si>
    <t>3.1.19</t>
  </si>
  <si>
    <t>3.1.20</t>
  </si>
  <si>
    <t>3.1.21</t>
  </si>
  <si>
    <t xml:space="preserve">доля МОУ, принимающих участие в мероприятиях, от общего количества МОУ </t>
  </si>
  <si>
    <t>количество детей, задействованных в мероприятии</t>
  </si>
  <si>
    <t>доля обучающихся, занятых в мероприятиях проекта, от общего количества обучающихся</t>
  </si>
  <si>
    <t>количество детей, занятых в лаборатории</t>
  </si>
  <si>
    <t>доля МОУ, участвующих в инновационной деятельности в рамках муниципальных площадок</t>
  </si>
  <si>
    <t>3.2.1</t>
  </si>
  <si>
    <t>Городской конкурс "Мы выбираем здоровье"</t>
  </si>
  <si>
    <t>3.2.2</t>
  </si>
  <si>
    <t>Акция "За жизнь без барьеров"</t>
  </si>
  <si>
    <t>3.2.3</t>
  </si>
  <si>
    <t>Городская легкоатлетическая эстафета, посященная Дню Победы</t>
  </si>
  <si>
    <t>3.2.4</t>
  </si>
  <si>
    <t>3.2.5</t>
  </si>
  <si>
    <t>Акция "Учись быть пешеходом"</t>
  </si>
  <si>
    <t>3.2.6</t>
  </si>
  <si>
    <t>Гороской конкурс "Папа, мама, я , знающая ПДД семья"</t>
  </si>
  <si>
    <t>3.2.7</t>
  </si>
  <si>
    <t>Муниципальный этап Всероссийских спортивных соревнований школьников "Президентские состязания" и "Президентские игры"</t>
  </si>
  <si>
    <t>3.2.9</t>
  </si>
  <si>
    <t>3.2.10</t>
  </si>
  <si>
    <t>Городской смотр-конкурс среди команд дошкольных образовательных организаций по профилактике детского дорожно-транспортного травматизма "Зеленый огонек"</t>
  </si>
  <si>
    <t>3.2.11</t>
  </si>
  <si>
    <t>Городской шахматный  турнир среди команд дошкольных образовательных организаций "Волшебная пешка"</t>
  </si>
  <si>
    <t>3.2.12</t>
  </si>
  <si>
    <t>Городские соревнования среди команд дошкольных образовательных организаций "Веселые старты"</t>
  </si>
  <si>
    <t>3.2.13</t>
  </si>
  <si>
    <t>Городские соревнования по спортивному ориентированию «Солнечный ориентир»</t>
  </si>
  <si>
    <t>3.2.14</t>
  </si>
  <si>
    <t>3.3.1</t>
  </si>
  <si>
    <t>Городские соревнования патриотических объединений "Школа безопасности"; "Юный спасатель"</t>
  </si>
  <si>
    <t>3.3.2</t>
  </si>
  <si>
    <t>Профильная смена "Защитники Отечества"</t>
  </si>
  <si>
    <t>3.3.3</t>
  </si>
  <si>
    <t>3.3.4</t>
  </si>
  <si>
    <t xml:space="preserve">Поисково-исследовательская экспедиция "Наш Тольятти - моя малая Родина" </t>
  </si>
  <si>
    <t>3.3.5</t>
  </si>
  <si>
    <t xml:space="preserve">Месячник военно-патриотической работы </t>
  </si>
  <si>
    <t>3.3.6</t>
  </si>
  <si>
    <t>Городские соревнования по пулевой и кроссовой стрельбе</t>
  </si>
  <si>
    <t>3.3.7</t>
  </si>
  <si>
    <t>3.3.8</t>
  </si>
  <si>
    <t>Профильная смена органов ученического самоуправления</t>
  </si>
  <si>
    <t>3.3.9</t>
  </si>
  <si>
    <t>3.3.10</t>
  </si>
  <si>
    <t>Городской фестиваль дружбы народов Поволжья</t>
  </si>
  <si>
    <t>3.3.11</t>
  </si>
  <si>
    <t>Мероприятия с городами-побратимами</t>
  </si>
  <si>
    <t>3.3.12</t>
  </si>
  <si>
    <t>Городской конкурс волонтерских объединений "Спешите делать добро"</t>
  </si>
  <si>
    <t>3.3.13</t>
  </si>
  <si>
    <t>Военно-спортивная игра "Зарница"</t>
  </si>
  <si>
    <t>Профильная смена активистов школьных музеев</t>
  </si>
  <si>
    <t>3.3.15</t>
  </si>
  <si>
    <t>доля МОУ среднего (полного) общего образования, принявших участие в мероприятии, от общего количества МОУ среднего (полного) общего образования</t>
  </si>
  <si>
    <t>3.4.1</t>
  </si>
  <si>
    <t>3.4.2</t>
  </si>
  <si>
    <t>3.4.3</t>
  </si>
  <si>
    <t>3.4.4</t>
  </si>
  <si>
    <t>Городской конкурс "Мама, папа, я -новогодняя семья"</t>
  </si>
  <si>
    <t>4.1.1</t>
  </si>
  <si>
    <t>Городской праздник "День учителя"</t>
  </si>
  <si>
    <t>4.1.2</t>
  </si>
  <si>
    <t>Городские конкурсы профессионального мастерства педагогических работников</t>
  </si>
  <si>
    <t>4.1.3</t>
  </si>
  <si>
    <t>Августовская педагогическая конференция</t>
  </si>
  <si>
    <t>4.1.4</t>
  </si>
  <si>
    <t>Городской конкурс "Детский сад года"</t>
  </si>
  <si>
    <t xml:space="preserve"> %</t>
  </si>
  <si>
    <t>степень выполнения  работ в общем объеме работ</t>
  </si>
  <si>
    <t>количество муниципальных имущественных комплексов, находящихся в пользовании муниципальных образовательных учреждений, оборудованных и приспособленных с учетом требований их доступности для инвалидов</t>
  </si>
  <si>
    <t>количество отремонтированных бассейнов</t>
  </si>
  <si>
    <t>количество учреждений отдыха и оздоровления, в которых проведены работы по капитальному ремонту</t>
  </si>
  <si>
    <t>Строительство общеобразовательной школы на 1600 мест, расположенной по адресу: Самарская область, г. Тольятти, Автозаводский район, квартал 20</t>
  </si>
  <si>
    <t>количество  детских садов, в которых  выполнены мероприятия по энергосбережению и повышению энергетической эффективности зданий</t>
  </si>
  <si>
    <t>2.3.1</t>
  </si>
  <si>
    <t>2.3.2</t>
  </si>
  <si>
    <t>количество муниципальных учреждений отдыха и оздоровления детей, для которых приобретены основные средства и инвентарь</t>
  </si>
  <si>
    <t>3.1.22</t>
  </si>
  <si>
    <t>3.1.23</t>
  </si>
  <si>
    <t>3.1.25</t>
  </si>
  <si>
    <t>Городская акция "Неделя семейного чтения"</t>
  </si>
  <si>
    <t>Городской фестиваль "Профи-дебют"</t>
  </si>
  <si>
    <t>Городской конкурс по творческому моделированию "Конструкторские идеи"</t>
  </si>
  <si>
    <t>3.2.15</t>
  </si>
  <si>
    <t>3.2.16</t>
  </si>
  <si>
    <t>Спортивные соревнования "Семейная спартакиада" среди муниципальных образовательных учреждений</t>
  </si>
  <si>
    <t>3.1.26</t>
  </si>
  <si>
    <t>3.3.16</t>
  </si>
  <si>
    <t>Военно-спортивная игра "Зарница Поволжья"</t>
  </si>
  <si>
    <t>3.2.17</t>
  </si>
  <si>
    <t>Спартакиада детей с ограниченными возможностями здоровья</t>
  </si>
  <si>
    <t>количество образовательных учреждений, принявших участие в мероприятии</t>
  </si>
  <si>
    <t xml:space="preserve">доля муниципальных общеобразовательных учреждений, принимающих участие в мероприятии, от общего количества МОУ </t>
  </si>
  <si>
    <t>Городской конкурс "Лучшее детское объединение"</t>
  </si>
  <si>
    <t>Капитальный ремонт кровли ОУ</t>
  </si>
  <si>
    <t>Обустройство и приспособление приоритетных объектов дошкольного образования, дополнительного образования детей с целью обеспечения их доступности для инвалидов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</si>
  <si>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</si>
  <si>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 общего образования</t>
  </si>
  <si>
    <t>Осуществление ежемесячной денежной выплаты в размере 5000 (пять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</si>
  <si>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 дошкольного образования на территории городского округа Тольятти</t>
  </si>
  <si>
    <t>4.8</t>
  </si>
  <si>
    <t>объём ежемесячных денежных выплат в размере 1 500 (одной тысячи пятисот) рублей на ставку заработной платы педагогическим работникам, реализующих дополнительные общеобразовательные программы</t>
  </si>
  <si>
    <t>Оснащение МОУ основными средствами, материальными запасами, программным обеспечением (в т.ч. лицензиями)</t>
  </si>
  <si>
    <t>количество МОУ, для которых приобретены основные средства, материальные запасы, программное обеспечение (в т.ч. лицензии)</t>
  </si>
  <si>
    <t>2.10</t>
  </si>
  <si>
    <t>Проведение муниципального этапа и участие в организации и проведении регионального этапа Всероссийской предметной олимпиады школьников</t>
  </si>
  <si>
    <t>Проведение городского этапа  и участие в организации и проведении областного этапа   конкурс-фестиваль "Безопасное колесо"</t>
  </si>
  <si>
    <t>Городские этапы региональных конкурсов (патриотической направленности)</t>
  </si>
  <si>
    <t>2.11</t>
  </si>
  <si>
    <t>2.12</t>
  </si>
  <si>
    <t>3.1.27</t>
  </si>
  <si>
    <t>3.3.17</t>
  </si>
  <si>
    <t>3.3.18</t>
  </si>
  <si>
    <t>4.1.5</t>
  </si>
  <si>
    <t>4.1.6</t>
  </si>
  <si>
    <t>Компенсации расходов по оплате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педагогическим работникам муниципальных образовательных учреждений, находящимся в ведомственном подчинении департамента образования администрации городского округа Тольятти</t>
  </si>
  <si>
    <t>Проведение капитального ремонта и оснащение основными средствами и материальными запасами зданий (помещений) муниципальных образовательных учреждений,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</si>
  <si>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Профильная смена "Юные инспекторы движения"</t>
  </si>
  <si>
    <t>Городское мероприятие "Кадетский бал"</t>
  </si>
  <si>
    <t>Участие активистов местного отделения Российского движения школьников в областных слетах, сборах, форумах</t>
  </si>
  <si>
    <t>Фестиваль коллективов образовательных учреждений</t>
  </si>
  <si>
    <t>Спартакиада коллективов образовательных учреждений</t>
  </si>
  <si>
    <t>доля обучающихся, которым организован подвоз автобусами в МОУ, в общей ежегодной численности обучающихся, нуждающихся в подвозе автобусами в МОУ, подведомственные департаменту образования администрации проживающих на территории городского округа Тольятти;</t>
  </si>
  <si>
    <t>Городской конкурс чтецов "Лучики поэзии"</t>
  </si>
  <si>
    <t>Осуществление ежемесячных денежных выплат в размере 3700 (Три тысячи семьсот)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</si>
  <si>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</si>
  <si>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Учебные сборы учащихся 10-х классов (юношей)</t>
  </si>
  <si>
    <t>Конкурс социальных проектов "Гражданин"</t>
  </si>
  <si>
    <t>2.13</t>
  </si>
  <si>
    <t>2.14</t>
  </si>
  <si>
    <t>количество муниципальных учреждений отдыха и оздоровления детей, в которых проведен ремонт асфальтового покрытия</t>
  </si>
  <si>
    <t>количество площадок</t>
  </si>
  <si>
    <t>степень выполнения проектных работ</t>
  </si>
  <si>
    <t>Соревнования среди дошкольных образовательных организаций "Малые спортивные игры"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</si>
  <si>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детей, организованных на базе данных учреждений</t>
  </si>
  <si>
    <t>количество обучающихся, получивших питание в лагерях с дневным пребыванием детей</t>
  </si>
  <si>
    <t>Выплата педагогическим работникам муниципальных общеобразовательных организаций, участвующим 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государственной итоговой аттестации</t>
  </si>
  <si>
    <t>2.15</t>
  </si>
  <si>
    <t>4.1.7</t>
  </si>
  <si>
    <t>4.1.8</t>
  </si>
  <si>
    <t>4.1.9</t>
  </si>
  <si>
    <t xml:space="preserve"> - профтестирование и профпробы в рамках проекта "Билет в будущее"</t>
  </si>
  <si>
    <t>Проект "Профессия-выбор-успех":</t>
  </si>
  <si>
    <t>3.4.5</t>
  </si>
  <si>
    <t>Психолого-педагогическая, методическая и консультативная помощь родителям (законным представителям) детей</t>
  </si>
  <si>
    <t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</t>
  </si>
  <si>
    <t>количество кабинетов, в которых обеспечена возможность изучать предметную область "Технология" на базе организаций, имеющих высокооснащенныеученико-места, в том числе детских технопарков "Кванториум"</t>
  </si>
  <si>
    <t>Подготовка управленческих команд муниципальных общеобразовательных учреждений</t>
  </si>
  <si>
    <t>Повышение квалификации педагогов в части использования ИК-технологий</t>
  </si>
  <si>
    <t>Участие в мероприятиях проекта "Под крылом Синей птицы"</t>
  </si>
  <si>
    <t>доля педагогов, принявших участие в мероприятии</t>
  </si>
  <si>
    <t xml:space="preserve"> - он-лайн уроки "ПроеКТОриЯ";</t>
  </si>
  <si>
    <t>количество созданных дополнительных дошкольных мест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</si>
  <si>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проведение капитального ремонта и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</si>
  <si>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численность обучающихся с ограниченными возможностями здоровья, получающих бесплатное, льготное питание</t>
  </si>
  <si>
    <t>3.3.14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</si>
  <si>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канализации, а также проведение капитального ремонта зданий с наибольшей степенью физического износа</t>
  </si>
  <si>
    <t>3.2.19</t>
  </si>
  <si>
    <t>3.3.19</t>
  </si>
  <si>
    <t>4.1.10</t>
  </si>
  <si>
    <t>День воспитателя и всех дошкольных работников</t>
  </si>
  <si>
    <t>Городской конкурс школьных музеев</t>
  </si>
  <si>
    <t>Городское мероприятие "Туристский поход с проверкой туристских навыков" в рамках Всероссийского физкультурно-спортивного комплекса "Готов к труду и обороне"</t>
  </si>
  <si>
    <t>доля школьных музеев, принимающих участие в мероприятии, от общего количества школьных музеев</t>
  </si>
  <si>
    <t>доля МОУ дошкольного образования, принявших участие в мероприятии</t>
  </si>
  <si>
    <t>Базовое значение (2019 год)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</si>
  <si>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</si>
  <si>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</si>
  <si>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</si>
  <si>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</si>
  <si>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</si>
  <si>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</si>
  <si>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</si>
  <si>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4.1</t>
  </si>
  <si>
    <t>Научно-практическая конференция «Старт в медицину»</t>
  </si>
  <si>
    <t>Городская интерактивная квест-игра «Погружение в профессию»</t>
  </si>
  <si>
    <t>Городской проекта «Ступени успеха: экономическое образование и воспитание»</t>
  </si>
  <si>
    <t>Городская химическая квест-игра «Мир химии»</t>
  </si>
  <si>
    <t>Родительский университет</t>
  </si>
  <si>
    <t>Окружной этап  регионального конкурса детского творчества "Талантики"</t>
  </si>
  <si>
    <t>Городской  фестиваль детского творчества  «Талантливые дошколята»</t>
  </si>
  <si>
    <t>Открытый городской музыкальный конкурс "Папа, мама, я - поющая семья"</t>
  </si>
  <si>
    <t>Городской экологический фестиваль  «Мини - мистер и мисс Экология»</t>
  </si>
  <si>
    <t xml:space="preserve">Городской смотр-конкурс «Дошколята –защитники природы»  </t>
  </si>
  <si>
    <t>Городской фестиваль "Хоровод дружбы"</t>
  </si>
  <si>
    <t>Городской конкурс "Музей для детей"</t>
  </si>
  <si>
    <t>Городской конкурс "Легенды Жигулей"</t>
  </si>
  <si>
    <t>Городской фестиваль "Семейные  традиции"</t>
  </si>
  <si>
    <t>Открытый городской фестиваль спортивных танцев  с элементами  черлидинга «Танцевальный салют»</t>
  </si>
  <si>
    <t>Городские соревнования по футболу среди дошкольных образовательных организаций</t>
  </si>
  <si>
    <t>Городской конкурс семейных историй «Безопасный мир»</t>
  </si>
  <si>
    <t>Городской конкурс по профилактике  детского дорожно-транспортного травматизма  «Безопасный перекресток»</t>
  </si>
  <si>
    <t>Муниципальный этап соревнований по мини-футболу в рамках проекта "Мини-футбол в школу"</t>
  </si>
  <si>
    <t>Муниципальный этап областных соревнований школьных спортивных клубов</t>
  </si>
  <si>
    <t xml:space="preserve">Городская научно-практическая конференция "Первые шаги в науку", участие в областном конкурсе "Взлет" исследовательских проектов, </t>
  </si>
  <si>
    <t>Профильная смена "Бизнес-погружение"</t>
  </si>
  <si>
    <t>Муниципальный и региональный этапы Всероссийской открытой олимпиады школьников "Наше наследие", участие во всероссийском конкурсе</t>
  </si>
  <si>
    <t>Конкурс исследовательских работ «Я-исследователь», участие в конкурсе проектно-исследовательских  работ обучающихся 2-4 классов  «Старт»</t>
  </si>
  <si>
    <t>Муниципальный этап конкурса учащихся общеобразовательных организаций «Ученик года»</t>
  </si>
  <si>
    <t>количество детей, задействованных  в мероприятиях</t>
  </si>
  <si>
    <t>Учебно-тренировочные сборы для учащихся, ставших победителями и призерами окружного этапа всероссийской олимпиады школьников</t>
  </si>
  <si>
    <t xml:space="preserve">Городской конкурс агитбригад ЮИД, участие в областном конкурсе </t>
  </si>
  <si>
    <t>Городское профилактическое мероприятие "Академия ПДД"</t>
  </si>
  <si>
    <t xml:space="preserve">доля МБУ, принимающих участие в мероприятиях, от общего количества МБУ </t>
  </si>
  <si>
    <t xml:space="preserve">доля МОУ, принимающих участие в мероприятиях, от общего количества МБУ </t>
  </si>
  <si>
    <t>3.1.4</t>
  </si>
  <si>
    <t>3.1.5</t>
  </si>
  <si>
    <t>3.1.7</t>
  </si>
  <si>
    <t>3.1.8</t>
  </si>
  <si>
    <t>3.1.24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</si>
  <si>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</si>
  <si>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</si>
  <si>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</si>
  <si>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</si>
  <si>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</si>
  <si>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</si>
  <si>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</si>
  <si>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</si>
  <si>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3.1.37</t>
  </si>
  <si>
    <t>3.1.36</t>
  </si>
  <si>
    <t>Городской фестиваль "TLT. ТехноФЕСТ"</t>
  </si>
  <si>
    <t>3.2.8</t>
  </si>
  <si>
    <t>3.2.18</t>
  </si>
  <si>
    <t>3.2.20</t>
  </si>
  <si>
    <t>3.2.21</t>
  </si>
  <si>
    <t>3.2.22</t>
  </si>
  <si>
    <t>3.2.23</t>
  </si>
  <si>
    <t>3.2.24</t>
  </si>
  <si>
    <t>3.2.25</t>
  </si>
  <si>
    <t>3.2.26</t>
  </si>
  <si>
    <t>3.3.20</t>
  </si>
  <si>
    <t>Научно-практическая конференция "Служение Отечеству"</t>
  </si>
  <si>
    <t>3.3.21</t>
  </si>
  <si>
    <t>3.3.22</t>
  </si>
  <si>
    <t>3.4.6</t>
  </si>
  <si>
    <t>Задача 3: Создание условий воспитательной среды, способствующей развитию талантов и способностей каждого ребенка как перспективы его успешного «социального лифта»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</si>
  <si>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</t>
  </si>
  <si>
    <t>Цель: Обеспечение условий для повышения доступности качественного образования в городском округе Тольятти с учетом реализации национальных проектов «Образование», «Демография»</t>
  </si>
  <si>
    <t>Задача 4: Формирование новых подходов к повышению профессиональных компетенций управленческого и педагогического персонала с учетом внедрения «национальной системы учительского роста»</t>
  </si>
  <si>
    <t>4.1.11</t>
  </si>
  <si>
    <t>Вовлечение учителей общеобразовательных организаций   в национальную систему профессионального роста педагогических работников</t>
  </si>
  <si>
    <t>4.1.12</t>
  </si>
  <si>
    <t>4.1.13</t>
  </si>
  <si>
    <t>Прохождение  педагогическими работниками  добровольной независимой оценки профессиональной квалификации</t>
  </si>
  <si>
    <t>4.1.14</t>
  </si>
  <si>
    <t>Прохождение педагогическими работниками общего образования 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</si>
  <si>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4.1.15</t>
  </si>
  <si>
    <t>Реализация инновационных программ и проектов муниципальных образовательных учреждений</t>
  </si>
  <si>
    <t>4.1.16</t>
  </si>
  <si>
    <t>Городской конкурс методических разработок конструкторов уроков "Событие года" (в рамках городского сетевого проекта по внедрению модели "блочно-событийные погружения")</t>
  </si>
  <si>
    <t>доля 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</si>
  <si>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доля педагогических работников, прошедших  добровольную независимую оценку профессиональной квалификации</t>
  </si>
  <si>
    <t>доля учителей общеобразовательных организаций, вовлеченных   в национальную систему профессионального роста педагогических работников</t>
  </si>
  <si>
    <t>доля МОУ, реализующих проекты развития в управленческих портфелях ДО</t>
  </si>
  <si>
    <t>доля учителей, принявших участие в мероприятии, от общего количества учителей, осуществляющих учебную  деятельность с использованием модели "блочно-событийные погружения"</t>
  </si>
  <si>
    <t xml:space="preserve">Задача 1: Обеспечение выполнения муниципального задания муниципальными образовательными учреждениями (далее – МОУ) </t>
  </si>
  <si>
    <t>Задача 2: Создание материально-технических условий и обновленной образовательной среды для обеспечения деятельности муниципальных образовательных учреждений</t>
  </si>
  <si>
    <t>Проектирование и строительство объектов образования</t>
  </si>
  <si>
    <t>Показатели (индикаторы) муниципальной программы «Развитие системы образования городского округа Тольятти на 2021-2027 годы»</t>
  </si>
  <si>
    <t xml:space="preserve">Проектирование и строительство объекта дошкольного образования по адресу: г.Тольятти, Автозаводский район, бульвар Цветной, дом 17, 16 квартал  </t>
  </si>
  <si>
    <t xml:space="preserve">Проектирование и строительство объекта муниципальной собственности здания детского сада №210 "Ладушки"  в микрорайоне   "Северный" Центрального района  городского округа Тольятти </t>
  </si>
  <si>
    <t>Проектирвание и строительство общеобразовательной школы на 630 мест, расположенной по адресу: Самарская область, г. Тольятти, Автозаводский район,  18 квартал, севернее жилого дома № 78 по ул.70 лет Октября"</t>
  </si>
  <si>
    <t>Проектирование и строительство пристроев к  МБУ "Детский сад № 138 "Дубравушка" по адресу: 445092, г. Тольятти, мкр. Поволжский, ул. Полевая. 20  и МАОУ Детский сад № 210 "Ладушки" по адресу: 445030, г. Тольятти, Автозаводский район, ул. Автостроителей, 19</t>
  </si>
  <si>
    <t xml:space="preserve">Реконструкция и технологическое присоединение к системам энергообеспечения объектов отрасли "Образование" </t>
  </si>
  <si>
    <t xml:space="preserve">Капитальный ремонт зданий МОУ и благоустройство прилегающей территории  (в т.ч. проектирование с получением госэкспертизы)     </t>
  </si>
  <si>
    <t>Технические обследования, подготовка проектно-сметной документации с прохождением госэкспертизы на капитальный ремонт зданий, в том числе  инженерных куммуникаций</t>
  </si>
  <si>
    <t>2.3.3</t>
  </si>
  <si>
    <t>2.3.4</t>
  </si>
  <si>
    <t>Замена оконных блоков</t>
  </si>
  <si>
    <t>2.3.5</t>
  </si>
  <si>
    <t>Капитальный ремонт спортивных залов</t>
  </si>
  <si>
    <t>2.3.6</t>
  </si>
  <si>
    <t>2.3.7</t>
  </si>
  <si>
    <t>2.3.8</t>
  </si>
  <si>
    <t>2.3.9</t>
  </si>
  <si>
    <t>2.3.10</t>
  </si>
  <si>
    <t>Капитальный ремонт асфальтового покрытия на территориях ОУ</t>
  </si>
  <si>
    <t>Устройство теневых навесов на территориях ОУ</t>
  </si>
  <si>
    <t>количество МОУ, в которых проведены технические обследования с подготовкой проектно-сметной документации на капитальный ремонт в том числе инженерных коммуникаций</t>
  </si>
  <si>
    <t>количество зданий МОУ, в которых проведены работы по капитальному ремонту кровли</t>
  </si>
  <si>
    <t>количество МОУ, в которых проведены работы по замене оконных блоков</t>
  </si>
  <si>
    <t>количество МОУ, в которых проведены работы по капитальному ремонту спортивных залов</t>
  </si>
  <si>
    <t>количество МОУ, в которых проведен капитальный ремонт зданий  с наибольшей степенью физического износа и систем вентиляции</t>
  </si>
  <si>
    <t>количество территорий ОУ, на которых проведен капитальный ремонт асфальтового покрытия</t>
  </si>
  <si>
    <t>количество территорий ОУ, на которых выполнено устройство теневых навесов</t>
  </si>
  <si>
    <t>Капитальный ремонт бассейнов</t>
  </si>
  <si>
    <t xml:space="preserve">2.6 </t>
  </si>
  <si>
    <t>Предоставление субсидий социально ориентированным некоммерческим организациям , не являющимсягосударственными (муниципальными) учреждениями, на проведение ими  мероприятий по энергосбережению и  повышение энергетической эффективности зданий (помещений)</t>
  </si>
  <si>
    <t>Приобретение, установка и ремонт спортивных, игровых, досуговых площадок, бассейнов в муниципальных учреждениях отдыха и оздоровления детей</t>
  </si>
  <si>
    <t>Замена, ремонт асфальтовых дорожек и подъездных путей в муниципальных учреждениях отдыха и оздоровления детей</t>
  </si>
  <si>
    <t>Оснащение основными средствами и материальными запасами в рамках реализации мероприятий по строительству объекта: "Детский сад, расположенный по адресу Самарская область,  г. Тольятти, мкр. Северный, пригодных для создания дополнительных мест детям, обучающимся по основным общеобразовательным программам дошкольного образования</t>
  </si>
  <si>
    <t>доля зданий МОУ, оснащенных наружным освещением, от общего количества зданий МОУ, в которых требуется оснащение</t>
  </si>
  <si>
    <t>доля зданий МОУ, оснащенных ограждением территории, от общего количества зданий МОУ, в которых требуется оснащение</t>
  </si>
  <si>
    <t>доля зданий МОУ, оснащенных системой  контроля управления доступом, от общего количества зданий МОУ, в которых требуется оснащение</t>
  </si>
  <si>
    <t>2.5.1</t>
  </si>
  <si>
    <t>Приобретение основных средств и инвентаря для муниципальных учреждений отдыха и оздоровления детей</t>
  </si>
  <si>
    <t>4500
и более</t>
  </si>
  <si>
    <t>84
и более</t>
  </si>
  <si>
    <t>1040
и более</t>
  </si>
  <si>
    <t>32
и более</t>
  </si>
  <si>
    <t>1550
и более</t>
  </si>
  <si>
    <t>2.1.13</t>
  </si>
  <si>
    <t>Проектирование и реконструкция здания школы, расположенной по адресу: 445091, Самарская область, г. Тольятти, ул. Ингельберга, 52</t>
  </si>
  <si>
    <t>Проектирование, реконструкция и технологическое присоединение к системам энергообеспечения общеобразовательной школы по адресу: 445012 г. Тольятти, Комсомольский район, ул. Матросова, 5</t>
  </si>
  <si>
    <t>300
и более</t>
  </si>
  <si>
    <t>399
и более</t>
  </si>
  <si>
    <t>15
и более</t>
  </si>
  <si>
    <t>количество зданий МОУ, оснащенных воротами с жесткой фиксацией</t>
  </si>
  <si>
    <t>510
и более</t>
  </si>
  <si>
    <t>520
и более</t>
  </si>
  <si>
    <t>530
и более</t>
  </si>
  <si>
    <t>310
и более</t>
  </si>
  <si>
    <t>320
и более</t>
  </si>
  <si>
    <t>Реализация мероприятий СОНКО, осуществляющими деятельность в сфере образования, способствующую реализации Программы</t>
  </si>
  <si>
    <t>количество мероприятий, которые проведены в сфере образования юридическими лицами, способствующими реализации Программы</t>
  </si>
  <si>
    <t>3.2.27</t>
  </si>
  <si>
    <t>Городской фестиваль-конкурс дошкольных образовательных учреждений «Здоровое питание – здоровые дети»</t>
  </si>
  <si>
    <t>Оснащение Центра по предупреждению детского дорожно-транспортного травматизма</t>
  </si>
  <si>
    <t>количество оснащенных МОУ</t>
  </si>
  <si>
    <t>доля МОУ, задействованных в мероприятиях, от общего количества МОУ</t>
  </si>
  <si>
    <t xml:space="preserve">объем ежемесячных денежных выплат  педагогическим работникам МОУ, реализующих образовательные программы дошкольного образования </t>
  </si>
  <si>
    <t>Внедрение системы непрерывного повышения профессионального мастерства педагогических работников</t>
  </si>
  <si>
    <t>уровень подготовки и проведения государственной итоговой аттестации в школах</t>
  </si>
  <si>
    <t>Обеспечение качественного, сбалансированного питания воспитанников, организованного на базе пищеблоков муниципальных дошкольных образовательных учреждений городского округа Тольятти</t>
  </si>
  <si>
    <t xml:space="preserve">доля МДОУ, обеспечивающих качественное, сбалансированное питание воспитанников, организованного на базе пищеблоков дошкольных учреждений, от общего количества МДОУ </t>
  </si>
  <si>
    <t>Городские мероприятия, посвященные проведению Десятилетия детства (День защиты детей, День города, День знаний, проект "Выходные Тольятти")</t>
  </si>
  <si>
    <t>Обеспечение участия в региональных этапах конкурсов и соревнований спортивной направленности</t>
  </si>
  <si>
    <t>Проектирование и строительство здания объекта дошкольного образования в 14А квартале Автозаводского района</t>
  </si>
  <si>
    <t xml:space="preserve">Проектирование и строительство  здания МДОУ  в   ЖК "Велит" Автозаводского района городского округа Тольятти </t>
  </si>
  <si>
    <t>Проектирование и строительство школы в 14а квартале Автозаводского района городского округа Тольятти (на 150 мест)</t>
  </si>
  <si>
    <t>к муниципальной программе «Развитие системы образования городского округа Тольятти на 2021-2027 годы»</t>
  </si>
  <si>
    <t>2.16</t>
  </si>
  <si>
    <t>Создание в общеобразовательных организациях условий для инклюзивного образования детей-инвалидов (в том числе на приобретение оборудования, создание универсальной безбарьерной среды, разработку проектно-сметной документации и получение положительного заключения государственной экспертизы на проектно-сметную документацию)</t>
  </si>
  <si>
    <t>Проведение капитального  ремонта в муниципальных учреждениях отдыха и оздоровления детей, в том числе разработка проектно-сметной документации и государственная экспертиза сметной документации</t>
  </si>
  <si>
    <t>количество образовательных учреждений, оснащенных оборудованием для маломобильных групп населения</t>
  </si>
  <si>
    <t>Городские соревнования среди команд дошкольных образовательных организаций «Лыжные старты»</t>
  </si>
  <si>
    <t>Городская акция "Родители - За безопасное детство"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</si>
  <si>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организацию бесплатного горячего питания обучающихся, получающих начальное общее образование в муниципальных образовательных организациях городского округа Тольятти</t>
  </si>
  <si>
    <t>4.1.17</t>
  </si>
  <si>
    <t>Организация методического сопровождения окружных сетевых предметных методических объединений</t>
  </si>
  <si>
    <t>4.9</t>
  </si>
  <si>
    <t xml:space="preserve">Ежемесячные  доплаты матерям (или другим родственникам, фактически осуществляющим уход за ребенком),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учреждениями, находящимися в ведомственном подчинении департамента образования администрации городского округа Тольятти
</t>
  </si>
  <si>
    <t>численность обучающихся по образовательным программам начального общего образования, получающих бесплатное горячее питание</t>
  </si>
  <si>
    <t>количество кабинетов, в которых размещены кабинеты цифрофой образовательной среды (ЦОС)</t>
  </si>
  <si>
    <t>Окружной форум родителей</t>
  </si>
  <si>
    <t>Окружное родительское собрание по актуальным вопросам обучения и воспитания</t>
  </si>
  <si>
    <t>доля общеобразовательных МБУ, принимающих участие в мероприятии, от общего количества общеобразовательных МБУ</t>
  </si>
  <si>
    <t>к постановлению администрации</t>
  </si>
  <si>
    <t>от ________________  № _____________________</t>
  </si>
  <si>
    <t>Строительство объекта "Детский сад ЛДС-2 в составе 2 этапа строительства комплекса зданий и сооружений жилищного и социального назначения"</t>
  </si>
  <si>
    <t>2.17</t>
  </si>
  <si>
    <t>Развитие инфраструктуры муниципальных учреждений отдыха и оздоровления детей</t>
  </si>
  <si>
    <t>количество муниципальных учреждений отдыха и оздоровления детей, в которых проведен текущий ремонт и (или) материально-техническое оснащение учреждений, и (или) созданы условия для отдыха и оздоровления детей-инвалидов и детей с ограниченными возможностями здоровья</t>
  </si>
  <si>
    <t>2.3.11</t>
  </si>
  <si>
    <t>Капитальный ремонт и оснащение помещений муниципальных образовательных учреждений в целях приведения в соответствие с нормативными требованиями</t>
  </si>
  <si>
    <t>количество образовательных учреждений, в которых произведен капитальный ремонт АПС и СОУЭ</t>
  </si>
  <si>
    <t>2.3.12</t>
  </si>
  <si>
    <t>количество МОУ, в которых проведен капитальный ремонт веранд</t>
  </si>
  <si>
    <t>количество оснащаемых вводимых мест</t>
  </si>
  <si>
    <t>4.10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</si>
  <si>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формируемых за счёт поступающих в областной бюджет средств федерального бюджета</t>
  </si>
  <si>
    <t>количество созданных дополнительных дошкольных групп</t>
  </si>
  <si>
    <t>2.1.14</t>
  </si>
  <si>
    <t>Проектирование и строительство объекта "Детский сад на 350 мест в микрорайоне "Калина" г. Тольятти"</t>
  </si>
  <si>
    <t>4.11</t>
  </si>
  <si>
    <t>Осуществление ежемесячных денежных выплат в размере 5000 (пять тысяч) рублей на ставку заработной платы педагогическим работникам муниципальных образовательных учреждений, реализующих общеобразовательные программы дошкольного образования в муниципальных общеобразовательных и дошкольных образовательных учреждениях</t>
  </si>
  <si>
    <t>объем выплат ежемесячных денежных выплат педагогическим работникам МОУ, реализующих образовательные программы дошкольного образования</t>
  </si>
  <si>
    <t>Капитальный ремонт систем противопожарной защиты (АПС И СОУЭ)</t>
  </si>
  <si>
    <t>2.3.13</t>
  </si>
  <si>
    <t>количество МОУ, в которых проведены работы по капитальному ремонту и оснащению помещений в целях приведения в соответствие с нормативными требованиями</t>
  </si>
  <si>
    <t>2.1.15</t>
  </si>
  <si>
    <t xml:space="preserve">Проектирование и строительство по объекту "Детский сад, расположенный по адресу: Самарская область, г.Тольятти, Комсомольский район, мкр.Жигулевское море"  </t>
  </si>
  <si>
    <t>2.3.14</t>
  </si>
  <si>
    <t>2.18</t>
  </si>
  <si>
    <t>количество МОУ, в которых проведен ремонт и оснащение пищеблоков школьных столовых</t>
  </si>
  <si>
    <t>количество МОУ, в которых проведен капитальный ремонт инженерных сетей</t>
  </si>
  <si>
    <t>2.1.16</t>
  </si>
  <si>
    <t>Капитальный ремонт здания школы, расположенной по адресу: 445091, Самарская область, г. Тольятти, ул. Ингельберга, 52</t>
  </si>
  <si>
    <t>2.19</t>
  </si>
  <si>
    <t>Оснащение зданий (объектов (территорий)) муниципальных образовательных учреждений техническими средствами комплексной безопасности</t>
  </si>
  <si>
    <t>количество МОУ, в которых проведено оснащение зданий (объектов (территорий)) муниципальных образовательных учреждений техническими средствами комплексной безопасности</t>
  </si>
  <si>
    <t>3.1.38</t>
  </si>
  <si>
    <t>Городской конкурс по LEGO-конструированию "Детская мастерская ЭкоРоботов"</t>
  </si>
  <si>
    <t>Оснащение оборудованием пищеблоков образовательных учреждений</t>
  </si>
  <si>
    <t>Проектирование и строительство объекта "Детский сад
 ЛДС-1 с инженерно-техническим обеспечением в составе
6 этапа строительства комплекса зданий и сооружений жилищного и социального назначения"</t>
  </si>
  <si>
    <t>Капитальный ремонт и благоустройство прилегающей территории находящихся в муниципальной собственности зданий учреждений образования (включая строительный контроль)</t>
  </si>
  <si>
    <t>2.20</t>
  </si>
  <si>
    <t>Приобретение, изготовление и монтаж украшений для оформления учреждений к праздничным мероприятиям</t>
  </si>
  <si>
    <t>количество образовательных учреждений, для которых приобретены, изготовлены и смонтированы украшения для оформления к праздничным мероприятиям</t>
  </si>
  <si>
    <t>4.12</t>
  </si>
  <si>
    <t>Осуществление ежемесячных денежных выплат в размере 6 150 (шести тысяч ста пятидесяти)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образования, в период с 01.10.2021 по 31.12.2021</t>
  </si>
  <si>
    <t>объем  ежемесячных денежных выплат в размере 6 150 (шести тысяч ста пятидесяти) рублей на ставку заработной платы  педагогическим работникам МОУ, реализующих образовательные программы дошкольного образования с 01.10.2021 по 31.12.2021</t>
  </si>
  <si>
    <t>3.1.39</t>
  </si>
  <si>
    <t>3.1.40</t>
  </si>
  <si>
    <t>3.1.41</t>
  </si>
  <si>
    <t>Городской конкурс по ранней профориентации детей дошкольного возраста "Радуга профессий"</t>
  </si>
  <si>
    <t>Городской фестиваль технического творчества дошкольных образовательных учреждений "Вместе в будущее"</t>
  </si>
  <si>
    <t>Профильная смена для обучающихся профильных педагогических классов</t>
  </si>
  <si>
    <t>3.2.28</t>
  </si>
  <si>
    <t>Городской конкурс по становлению у дошкольников ценностей здорового образа жизни "Здоровячок"</t>
  </si>
  <si>
    <t>количество оснащенных медицинских кабинетов</t>
  </si>
  <si>
    <t xml:space="preserve">Возмещение затрат на бесплатное двухразовое питание (завтрак, обед) для обучающихся с  ограниченными  возможностями здоровья  в МОУ, осуществляющих реализацию  образовательной программы дошкольного образования </t>
  </si>
  <si>
    <t>численность детей с ограниченными возможностями здоровья, посещающие МОУ, реализующие  образовательные программы дошкольного образования, которым предоставляется бесплатное двухразовое питание</t>
  </si>
  <si>
    <t>3.3.23</t>
  </si>
  <si>
    <t>количество человеко-часов</t>
  </si>
  <si>
    <t>чел.ч</t>
  </si>
  <si>
    <t>1000
и более</t>
  </si>
  <si>
    <t>Выездная загородная экологическая школа</t>
  </si>
  <si>
    <t>Открытый городской фестиваль детского и юношеского творчества среди лиц с ограниченными возможностями здоровья "Красно-белый Кот"</t>
  </si>
  <si>
    <t>10
и более</t>
  </si>
  <si>
    <t>Выплата региональному оператору
(фонд капитального ремонта)</t>
  </si>
  <si>
    <t>объем выплат региональному оператору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</si>
</sst>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0.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;#,##0.000;&quot;–&quot;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57" applyNumberFormat="1" applyFont="1" applyFill="1" applyBorder="1" applyAlignment="1">
      <alignment horizontal="center" vertical="center"/>
      <protection/>
    </xf>
    <xf numFmtId="185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2" fillId="0" borderId="10" xfId="59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horizontal="center" vertical="center" wrapText="1"/>
    </xf>
    <xf numFmtId="183" fontId="2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85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vertical="top" wrapText="1"/>
    </xf>
    <xf numFmtId="49" fontId="2" fillId="0" borderId="12" xfId="57" applyNumberFormat="1" applyFont="1" applyFill="1" applyBorder="1" applyAlignment="1">
      <alignment horizontal="center" vertical="top"/>
      <protection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190" fontId="2" fillId="0" borderId="10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vertical="top" wrapText="1"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0" xfId="59" applyNumberFormat="1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0" fontId="2" fillId="0" borderId="14" xfId="57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3" fontId="4" fillId="0" borderId="10" xfId="59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top" wrapText="1"/>
    </xf>
    <xf numFmtId="3" fontId="2" fillId="0" borderId="10" xfId="59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4" xfId="57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83" fontId="2" fillId="0" borderId="10" xfId="57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2" fillId="0" borderId="12" xfId="57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center" wrapText="1"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83" fontId="2" fillId="0" borderId="10" xfId="57" applyNumberFormat="1" applyFont="1" applyFill="1" applyBorder="1" applyAlignment="1">
      <alignment horizontal="left" vertical="top" wrapText="1"/>
      <protection/>
    </xf>
    <xf numFmtId="0" fontId="2" fillId="0" borderId="10" xfId="59" applyNumberFormat="1" applyFont="1" applyFill="1" applyBorder="1" applyAlignment="1">
      <alignment horizontal="center" vertical="center" wrapText="1"/>
      <protection/>
    </xf>
    <xf numFmtId="49" fontId="2" fillId="0" borderId="10" xfId="57" applyNumberFormat="1" applyFont="1" applyFill="1" applyBorder="1" applyAlignment="1">
      <alignment horizontal="center" vertical="top"/>
      <protection/>
    </xf>
    <xf numFmtId="49" fontId="2" fillId="0" borderId="10" xfId="57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3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57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5" fillId="0" borderId="10" xfId="57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57" applyNumberFormat="1" applyFont="1" applyFill="1" applyBorder="1" applyAlignment="1">
      <alignment horizontal="center" vertical="center"/>
      <protection/>
    </xf>
    <xf numFmtId="49" fontId="2" fillId="0" borderId="14" xfId="57" applyNumberFormat="1" applyFont="1" applyFill="1" applyBorder="1" applyAlignment="1">
      <alignment horizontal="center" vertical="center"/>
      <protection/>
    </xf>
    <xf numFmtId="49" fontId="2" fillId="0" borderId="12" xfId="57" applyNumberFormat="1" applyFont="1" applyFill="1" applyBorder="1" applyAlignment="1">
      <alignment horizontal="center" vertical="top"/>
      <protection/>
    </xf>
    <xf numFmtId="49" fontId="2" fillId="0" borderId="14" xfId="57" applyNumberFormat="1" applyFont="1" applyFill="1" applyBorder="1" applyAlignment="1">
      <alignment horizontal="center" vertical="top"/>
      <protection/>
    </xf>
    <xf numFmtId="185" fontId="2" fillId="0" borderId="12" xfId="0" applyNumberFormat="1" applyFont="1" applyFill="1" applyBorder="1" applyAlignment="1">
      <alignment horizontal="left" vertical="top" wrapText="1"/>
    </xf>
    <xf numFmtId="185" fontId="2" fillId="0" borderId="14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11" xfId="57" applyFont="1" applyFill="1" applyBorder="1" applyAlignment="1">
      <alignment horizontal="left" vertical="center" wrapText="1"/>
      <protection/>
    </xf>
    <xf numFmtId="0" fontId="5" fillId="0" borderId="15" xfId="57" applyFont="1" applyFill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horizontal="left" vertical="center" wrapText="1"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2" xfId="57" applyFont="1" applyFill="1" applyBorder="1" applyAlignment="1">
      <alignment horizontal="left" vertical="center" wrapText="1"/>
      <protection/>
    </xf>
    <xf numFmtId="0" fontId="2" fillId="0" borderId="14" xfId="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center" wrapText="1"/>
    </xf>
    <xf numFmtId="49" fontId="2" fillId="0" borderId="10" xfId="57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top" wrapText="1"/>
    </xf>
    <xf numFmtId="183" fontId="5" fillId="0" borderId="10" xfId="57" applyNumberFormat="1" applyFont="1" applyFill="1" applyBorder="1" applyAlignment="1">
      <alignment horizontal="left" vertical="center" wrapText="1"/>
      <protection/>
    </xf>
    <xf numFmtId="49" fontId="2" fillId="0" borderId="12" xfId="57" applyNumberFormat="1" applyFont="1" applyFill="1" applyBorder="1" applyAlignment="1">
      <alignment horizontal="center" vertical="top" wrapText="1"/>
      <protection/>
    </xf>
    <xf numFmtId="49" fontId="2" fillId="0" borderId="14" xfId="57" applyNumberFormat="1" applyFont="1" applyFill="1" applyBorder="1" applyAlignment="1">
      <alignment horizontal="center" vertical="top" wrapText="1"/>
      <protection/>
    </xf>
    <xf numFmtId="0" fontId="2" fillId="0" borderId="0" xfId="57" applyFont="1" applyFill="1" applyAlignment="1">
      <alignment horizontal="center" vertical="center"/>
      <protection/>
    </xf>
    <xf numFmtId="0" fontId="2" fillId="0" borderId="0" xfId="57" applyFont="1" applyFill="1" applyAlignment="1">
      <alignment horizontal="left" vertical="center"/>
      <protection/>
    </xf>
    <xf numFmtId="183" fontId="2" fillId="0" borderId="10" xfId="0" applyNumberFormat="1" applyFont="1" applyFill="1" applyBorder="1" applyAlignment="1">
      <alignment horizontal="left" vertical="center" wrapText="1"/>
    </xf>
    <xf numFmtId="49" fontId="2" fillId="0" borderId="12" xfId="57" applyNumberFormat="1" applyFont="1" applyFill="1" applyBorder="1" applyAlignment="1">
      <alignment horizontal="center" vertical="center" wrapText="1"/>
      <protection/>
    </xf>
    <xf numFmtId="183" fontId="2" fillId="0" borderId="12" xfId="0" applyNumberFormat="1" applyFont="1" applyFill="1" applyBorder="1" applyAlignment="1">
      <alignment horizontal="left" vertical="center" wrapText="1"/>
    </xf>
    <xf numFmtId="49" fontId="2" fillId="0" borderId="14" xfId="57" applyNumberFormat="1" applyFont="1" applyFill="1" applyBorder="1" applyAlignment="1">
      <alignment horizontal="center" vertical="center" wrapText="1"/>
      <protection/>
    </xf>
    <xf numFmtId="183" fontId="2" fillId="0" borderId="14" xfId="0" applyNumberFormat="1" applyFont="1" applyFill="1" applyBorder="1" applyAlignment="1">
      <alignment horizontal="left" vertical="center" wrapText="1"/>
    </xf>
    <xf numFmtId="49" fontId="2" fillId="0" borderId="13" xfId="57" applyNumberFormat="1" applyFont="1" applyFill="1" applyBorder="1" applyAlignment="1">
      <alignment horizontal="center" vertical="center"/>
      <protection/>
    </xf>
    <xf numFmtId="49" fontId="2" fillId="0" borderId="13" xfId="57" applyNumberFormat="1" applyFont="1" applyFill="1" applyBorder="1" applyAlignment="1">
      <alignment horizontal="center" vertical="top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2 2 3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2"/>
  <sheetViews>
    <sheetView tabSelected="1" view="pageBreakPreview" zoomScale="75" zoomScaleSheetLayoutView="75" zoomScalePageLayoutView="0" workbookViewId="0" topLeftCell="A10">
      <selection activeCell="B3" sqref="B3"/>
    </sheetView>
  </sheetViews>
  <sheetFormatPr defaultColWidth="9.140625" defaultRowHeight="12.75"/>
  <cols>
    <col min="1" max="1" width="9.57421875" style="5" customWidth="1"/>
    <col min="2" max="2" width="60.57421875" style="7" customWidth="1"/>
    <col min="3" max="3" width="36.140625" style="8" customWidth="1"/>
    <col min="4" max="4" width="14.57421875" style="31" customWidth="1"/>
    <col min="5" max="5" width="13.140625" style="8" customWidth="1"/>
    <col min="6" max="11" width="13.421875" style="8" customWidth="1"/>
    <col min="12" max="12" width="12.421875" style="8" customWidth="1"/>
    <col min="13" max="14" width="9.140625" style="19" customWidth="1"/>
    <col min="15" max="15" width="37.00390625" style="19" customWidth="1"/>
    <col min="16" max="16384" width="9.140625" style="19" customWidth="1"/>
  </cols>
  <sheetData>
    <row r="1" spans="1:12" ht="15.75">
      <c r="A1" s="126"/>
      <c r="B1" s="127"/>
      <c r="H1" s="97" t="s">
        <v>0</v>
      </c>
      <c r="I1" s="97"/>
      <c r="J1" s="97"/>
      <c r="K1" s="97"/>
      <c r="L1" s="97"/>
    </row>
    <row r="2" spans="1:12" ht="15.75">
      <c r="A2" s="126"/>
      <c r="B2" s="127"/>
      <c r="H2" s="97" t="s">
        <v>480</v>
      </c>
      <c r="I2" s="97"/>
      <c r="J2" s="97"/>
      <c r="K2" s="97"/>
      <c r="L2" s="97"/>
    </row>
    <row r="3" spans="1:12" ht="15.75">
      <c r="A3" s="126"/>
      <c r="B3" s="127"/>
      <c r="H3" s="97" t="s">
        <v>481</v>
      </c>
      <c r="I3" s="97"/>
      <c r="J3" s="97"/>
      <c r="K3" s="97"/>
      <c r="L3" s="97"/>
    </row>
    <row r="4" ht="15.75"/>
    <row r="5" spans="5:12" ht="15.75">
      <c r="E5" s="19"/>
      <c r="F5" s="18"/>
      <c r="H5" s="18" t="s">
        <v>0</v>
      </c>
      <c r="J5" s="18"/>
      <c r="K5" s="18"/>
      <c r="L5" s="18"/>
    </row>
    <row r="6" spans="6:12" ht="39" customHeight="1">
      <c r="F6" s="37"/>
      <c r="H6" s="97" t="s">
        <v>463</v>
      </c>
      <c r="I6" s="97"/>
      <c r="J6" s="97"/>
      <c r="K6" s="97"/>
      <c r="L6" s="97"/>
    </row>
    <row r="7" spans="6:12" ht="15.75" customHeight="1">
      <c r="F7" s="37"/>
      <c r="H7" s="38"/>
      <c r="I7" s="38"/>
      <c r="J7" s="38"/>
      <c r="K7" s="38"/>
      <c r="L7" s="38"/>
    </row>
    <row r="8" spans="6:12" ht="15.75" customHeight="1">
      <c r="F8" s="37"/>
      <c r="H8" s="38"/>
      <c r="I8" s="38"/>
      <c r="J8" s="38"/>
      <c r="K8" s="38"/>
      <c r="L8" s="38"/>
    </row>
    <row r="9" spans="1:12" ht="23.25" customHeight="1">
      <c r="A9" s="6"/>
      <c r="B9" s="120" t="s">
        <v>391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2" ht="15.75" customHeight="1">
      <c r="A10" s="6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s="17" customFormat="1" ht="15.75">
      <c r="A11" s="100" t="s">
        <v>1</v>
      </c>
      <c r="B11" s="101" t="s">
        <v>50</v>
      </c>
      <c r="C11" s="101" t="s">
        <v>2</v>
      </c>
      <c r="D11" s="101" t="s">
        <v>51</v>
      </c>
      <c r="E11" s="101" t="s">
        <v>298</v>
      </c>
      <c r="F11" s="101" t="s">
        <v>3</v>
      </c>
      <c r="G11" s="101"/>
      <c r="H11" s="101"/>
      <c r="I11" s="101"/>
      <c r="J11" s="101"/>
      <c r="K11" s="101"/>
      <c r="L11" s="101"/>
    </row>
    <row r="12" spans="1:12" s="8" customFormat="1" ht="36.75" customHeight="1">
      <c r="A12" s="100"/>
      <c r="B12" s="101"/>
      <c r="C12" s="101"/>
      <c r="D12" s="101"/>
      <c r="E12" s="101"/>
      <c r="F12" s="1" t="s">
        <v>299</v>
      </c>
      <c r="G12" s="1" t="s">
        <v>300</v>
      </c>
      <c r="H12" s="1" t="s">
        <v>301</v>
      </c>
      <c r="I12" s="1" t="s">
        <v>302</v>
      </c>
      <c r="J12" s="1" t="s">
        <v>303</v>
      </c>
      <c r="K12" s="1" t="s">
        <v>304</v>
      </c>
      <c r="L12" s="1" t="s">
        <v>305</v>
      </c>
    </row>
    <row r="13" spans="1:12" s="10" customFormat="1" ht="15.75">
      <c r="A13" s="13">
        <v>1</v>
      </c>
      <c r="B13" s="34">
        <v>2</v>
      </c>
      <c r="C13" s="1">
        <v>3</v>
      </c>
      <c r="D13" s="1">
        <v>4</v>
      </c>
      <c r="E13" s="13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3">
        <v>12</v>
      </c>
    </row>
    <row r="14" spans="1:12" s="20" customFormat="1" ht="22.5" customHeight="1">
      <c r="A14" s="92" t="s">
        <v>370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s="20" customFormat="1" ht="22.5" customHeight="1">
      <c r="A15" s="21">
        <v>1</v>
      </c>
      <c r="B15" s="92" t="s">
        <v>388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6" s="20" customFormat="1" ht="63">
      <c r="A16" s="42" t="s">
        <v>4</v>
      </c>
      <c r="B16" s="128" t="s">
        <v>56</v>
      </c>
      <c r="C16" s="3" t="s">
        <v>59</v>
      </c>
      <c r="D16" s="43" t="s">
        <v>5</v>
      </c>
      <c r="E16" s="22">
        <v>20835</v>
      </c>
      <c r="F16" s="22">
        <f>20005-414+1</f>
        <v>19592</v>
      </c>
      <c r="G16" s="22">
        <v>18464</v>
      </c>
      <c r="H16" s="22">
        <v>18464</v>
      </c>
      <c r="I16" s="22">
        <v>18464</v>
      </c>
      <c r="J16" s="22">
        <v>22578</v>
      </c>
      <c r="K16" s="22">
        <v>22878</v>
      </c>
      <c r="L16" s="22">
        <v>22878</v>
      </c>
      <c r="M16" s="2"/>
      <c r="N16" s="2"/>
      <c r="O16" s="23"/>
      <c r="P16" s="23"/>
    </row>
    <row r="17" spans="1:12" s="20" customFormat="1" ht="47.25">
      <c r="A17" s="42" t="s">
        <v>6</v>
      </c>
      <c r="B17" s="128" t="s">
        <v>57</v>
      </c>
      <c r="C17" s="3" t="s">
        <v>60</v>
      </c>
      <c r="D17" s="43" t="s">
        <v>5</v>
      </c>
      <c r="E17" s="22">
        <v>87413</v>
      </c>
      <c r="F17" s="22">
        <f>73601+11055+3947-268</f>
        <v>88335</v>
      </c>
      <c r="G17" s="22">
        <f>74837+11085+3586</f>
        <v>89508</v>
      </c>
      <c r="H17" s="22">
        <f>76776+11175+3586</f>
        <v>91537</v>
      </c>
      <c r="I17" s="22">
        <f>77779+11235+3586</f>
        <v>92600</v>
      </c>
      <c r="J17" s="22">
        <f>3663+83687+11235</f>
        <v>98585</v>
      </c>
      <c r="K17" s="22">
        <f>3663+84985+11235</f>
        <v>99883</v>
      </c>
      <c r="L17" s="22">
        <f>3663+86149+11235</f>
        <v>101047</v>
      </c>
    </row>
    <row r="18" spans="1:12" s="20" customFormat="1" ht="47.25" customHeight="1">
      <c r="A18" s="129" t="s">
        <v>7</v>
      </c>
      <c r="B18" s="130" t="s">
        <v>58</v>
      </c>
      <c r="C18" s="3" t="s">
        <v>61</v>
      </c>
      <c r="D18" s="43" t="s">
        <v>5</v>
      </c>
      <c r="E18" s="22">
        <v>47528</v>
      </c>
      <c r="F18" s="22">
        <v>47901</v>
      </c>
      <c r="G18" s="22">
        <v>48248</v>
      </c>
      <c r="H18" s="22">
        <v>48248</v>
      </c>
      <c r="I18" s="22">
        <v>48248</v>
      </c>
      <c r="J18" s="22">
        <v>48628</v>
      </c>
      <c r="K18" s="22">
        <v>48628</v>
      </c>
      <c r="L18" s="22">
        <v>48628</v>
      </c>
    </row>
    <row r="19" spans="1:12" s="20" customFormat="1" ht="15.75">
      <c r="A19" s="131"/>
      <c r="B19" s="132"/>
      <c r="C19" s="1" t="s">
        <v>537</v>
      </c>
      <c r="D19" s="43" t="s">
        <v>538</v>
      </c>
      <c r="E19" s="22">
        <v>142973</v>
      </c>
      <c r="F19" s="22">
        <v>142973</v>
      </c>
      <c r="G19" s="22">
        <v>142973</v>
      </c>
      <c r="H19" s="22">
        <v>142973</v>
      </c>
      <c r="I19" s="22">
        <v>142973</v>
      </c>
      <c r="J19" s="22">
        <v>142973</v>
      </c>
      <c r="K19" s="22">
        <v>142973</v>
      </c>
      <c r="L19" s="22">
        <v>142973</v>
      </c>
    </row>
    <row r="20" spans="1:12" s="20" customFormat="1" ht="63">
      <c r="A20" s="42" t="s">
        <v>8</v>
      </c>
      <c r="B20" s="128" t="s">
        <v>101</v>
      </c>
      <c r="C20" s="3" t="s">
        <v>62</v>
      </c>
      <c r="D20" s="43" t="s">
        <v>9</v>
      </c>
      <c r="E20" s="22">
        <v>100</v>
      </c>
      <c r="F20" s="22">
        <v>100</v>
      </c>
      <c r="G20" s="22">
        <v>100</v>
      </c>
      <c r="H20" s="22">
        <v>100</v>
      </c>
      <c r="I20" s="22">
        <v>100</v>
      </c>
      <c r="J20" s="22">
        <v>100</v>
      </c>
      <c r="K20" s="22">
        <v>100</v>
      </c>
      <c r="L20" s="22">
        <v>100</v>
      </c>
    </row>
    <row r="21" spans="1:25" s="20" customFormat="1" ht="15.75">
      <c r="A21" s="21">
        <v>2</v>
      </c>
      <c r="B21" s="96" t="s">
        <v>389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3"/>
      <c r="Y21" s="23"/>
    </row>
    <row r="22" spans="1:23" s="20" customFormat="1" ht="15.75">
      <c r="A22" s="15" t="s">
        <v>14</v>
      </c>
      <c r="B22" s="44" t="s">
        <v>390</v>
      </c>
      <c r="C22" s="1"/>
      <c r="D22" s="1"/>
      <c r="E22" s="24"/>
      <c r="F22" s="24"/>
      <c r="G22" s="25"/>
      <c r="H22" s="25"/>
      <c r="I22" s="25"/>
      <c r="J22" s="25"/>
      <c r="K22" s="26"/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s="20" customFormat="1" ht="16.5" customHeight="1">
      <c r="A23" s="102" t="s">
        <v>79</v>
      </c>
      <c r="B23" s="93" t="s">
        <v>392</v>
      </c>
      <c r="C23" s="1" t="s">
        <v>53</v>
      </c>
      <c r="D23" s="1" t="s">
        <v>10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s="20" customFormat="1" ht="47.25">
      <c r="A24" s="133"/>
      <c r="B24" s="94"/>
      <c r="C24" s="1" t="s">
        <v>54</v>
      </c>
      <c r="D24" s="1" t="s">
        <v>9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28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20" customFormat="1" ht="31.5">
      <c r="A25" s="133"/>
      <c r="B25" s="94"/>
      <c r="C25" s="1" t="s">
        <v>265</v>
      </c>
      <c r="D25" s="1" t="s">
        <v>9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28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20" customFormat="1" ht="47.25">
      <c r="A26" s="88" t="s">
        <v>80</v>
      </c>
      <c r="B26" s="29" t="s">
        <v>460</v>
      </c>
      <c r="C26" s="1" t="s">
        <v>55</v>
      </c>
      <c r="D26" s="1" t="s">
        <v>9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28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20" customFormat="1" ht="47.25">
      <c r="A27" s="15" t="s">
        <v>97</v>
      </c>
      <c r="B27" s="29" t="s">
        <v>461</v>
      </c>
      <c r="C27" s="1" t="s">
        <v>55</v>
      </c>
      <c r="D27" s="1" t="s">
        <v>9</v>
      </c>
      <c r="E27" s="45">
        <v>0</v>
      </c>
      <c r="F27" s="45">
        <v>0</v>
      </c>
      <c r="G27" s="45">
        <v>0</v>
      </c>
      <c r="H27" s="45">
        <v>0</v>
      </c>
      <c r="I27" s="24">
        <v>50</v>
      </c>
      <c r="J27" s="24">
        <v>100</v>
      </c>
      <c r="K27" s="45">
        <v>0</v>
      </c>
      <c r="L27" s="45">
        <v>0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s="20" customFormat="1" ht="63" customHeight="1">
      <c r="A28" s="102" t="s">
        <v>81</v>
      </c>
      <c r="B28" s="93" t="s">
        <v>393</v>
      </c>
      <c r="C28" s="1" t="s">
        <v>54</v>
      </c>
      <c r="D28" s="1" t="s">
        <v>9</v>
      </c>
      <c r="E28" s="45">
        <v>0</v>
      </c>
      <c r="F28" s="45">
        <v>0</v>
      </c>
      <c r="G28" s="24">
        <v>10</v>
      </c>
      <c r="H28" s="24">
        <v>50</v>
      </c>
      <c r="I28" s="24">
        <v>100</v>
      </c>
      <c r="J28" s="45">
        <v>0</v>
      </c>
      <c r="K28" s="45">
        <v>0</v>
      </c>
      <c r="L28" s="45">
        <v>0</v>
      </c>
      <c r="M28" s="28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s="20" customFormat="1" ht="15.75">
      <c r="A29" s="133"/>
      <c r="B29" s="94"/>
      <c r="C29" s="1" t="s">
        <v>53</v>
      </c>
      <c r="D29" s="1" t="s">
        <v>11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28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20" customFormat="1" ht="31.5">
      <c r="A30" s="103"/>
      <c r="B30" s="95"/>
      <c r="C30" s="1" t="s">
        <v>265</v>
      </c>
      <c r="D30" s="1" t="s">
        <v>9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28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s="20" customFormat="1" ht="47.25">
      <c r="A31" s="15" t="s">
        <v>82</v>
      </c>
      <c r="B31" s="11" t="s">
        <v>462</v>
      </c>
      <c r="C31" s="1" t="s">
        <v>55</v>
      </c>
      <c r="D31" s="1" t="s">
        <v>9</v>
      </c>
      <c r="E31" s="45">
        <v>0</v>
      </c>
      <c r="F31" s="45">
        <v>0</v>
      </c>
      <c r="G31" s="45">
        <v>0</v>
      </c>
      <c r="H31" s="45">
        <v>0</v>
      </c>
      <c r="I31" s="24">
        <v>100</v>
      </c>
      <c r="J31" s="45">
        <v>0</v>
      </c>
      <c r="K31" s="45">
        <v>0</v>
      </c>
      <c r="L31" s="45">
        <v>0</v>
      </c>
      <c r="M31" s="28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s="20" customFormat="1" ht="21.75" customHeight="1">
      <c r="A32" s="88" t="s">
        <v>83</v>
      </c>
      <c r="B32" s="89" t="s">
        <v>63</v>
      </c>
      <c r="C32" s="1" t="s">
        <v>12</v>
      </c>
      <c r="D32" s="1" t="s">
        <v>11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28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s="20" customFormat="1" ht="64.5" customHeight="1">
      <c r="A33" s="15" t="s">
        <v>84</v>
      </c>
      <c r="B33" s="86" t="s">
        <v>394</v>
      </c>
      <c r="C33" s="1" t="s">
        <v>201</v>
      </c>
      <c r="D33" s="1" t="s">
        <v>9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28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s="20" customFormat="1" ht="47.25">
      <c r="A34" s="121" t="s">
        <v>85</v>
      </c>
      <c r="B34" s="93" t="s">
        <v>205</v>
      </c>
      <c r="C34" s="1" t="s">
        <v>55</v>
      </c>
      <c r="D34" s="1" t="s">
        <v>9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28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20" customFormat="1" ht="47.25">
      <c r="A35" s="121"/>
      <c r="B35" s="94"/>
      <c r="C35" s="1" t="s">
        <v>54</v>
      </c>
      <c r="D35" s="1" t="s">
        <v>9</v>
      </c>
      <c r="E35" s="45">
        <v>0</v>
      </c>
      <c r="F35" s="24">
        <v>51</v>
      </c>
      <c r="G35" s="24">
        <v>95</v>
      </c>
      <c r="H35" s="24">
        <v>100</v>
      </c>
      <c r="I35" s="45">
        <v>0</v>
      </c>
      <c r="J35" s="45">
        <v>0</v>
      </c>
      <c r="K35" s="45">
        <v>0</v>
      </c>
      <c r="L35" s="45">
        <v>0</v>
      </c>
      <c r="M35" s="28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s="20" customFormat="1" ht="50.25" customHeight="1">
      <c r="A36" s="104" t="s">
        <v>86</v>
      </c>
      <c r="B36" s="90" t="s">
        <v>496</v>
      </c>
      <c r="C36" s="1" t="s">
        <v>55</v>
      </c>
      <c r="D36" s="1" t="s">
        <v>9</v>
      </c>
      <c r="E36" s="45">
        <v>0</v>
      </c>
      <c r="F36" s="24">
        <v>100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s="20" customFormat="1" ht="50.25" customHeight="1">
      <c r="A37" s="105"/>
      <c r="B37" s="91"/>
      <c r="C37" s="1" t="s">
        <v>54</v>
      </c>
      <c r="D37" s="1" t="s">
        <v>9</v>
      </c>
      <c r="E37" s="45">
        <v>0</v>
      </c>
      <c r="F37" s="45">
        <v>0</v>
      </c>
      <c r="G37" s="24">
        <v>10</v>
      </c>
      <c r="H37" s="24">
        <v>50</v>
      </c>
      <c r="I37" s="24">
        <v>100</v>
      </c>
      <c r="J37" s="45">
        <v>0</v>
      </c>
      <c r="K37" s="45">
        <v>0</v>
      </c>
      <c r="L37" s="45">
        <v>0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s="20" customFormat="1" ht="49.5" customHeight="1">
      <c r="A38" s="15" t="s">
        <v>87</v>
      </c>
      <c r="B38" s="11" t="s">
        <v>482</v>
      </c>
      <c r="C38" s="1" t="s">
        <v>54</v>
      </c>
      <c r="D38" s="1" t="s">
        <v>9</v>
      </c>
      <c r="E38" s="45">
        <v>0</v>
      </c>
      <c r="F38" s="24">
        <v>100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s="20" customFormat="1" ht="78.75">
      <c r="A39" s="15" t="s">
        <v>88</v>
      </c>
      <c r="B39" s="11" t="s">
        <v>395</v>
      </c>
      <c r="C39" s="1" t="s">
        <v>55</v>
      </c>
      <c r="D39" s="1" t="s">
        <v>9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s="20" customFormat="1" ht="46.5" customHeight="1">
      <c r="A40" s="15" t="s">
        <v>89</v>
      </c>
      <c r="B40" s="29" t="s">
        <v>435</v>
      </c>
      <c r="C40" s="1" t="s">
        <v>54</v>
      </c>
      <c r="D40" s="1" t="s">
        <v>9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3" s="20" customFormat="1" ht="63">
      <c r="A41" s="15" t="s">
        <v>434</v>
      </c>
      <c r="B41" s="29" t="s">
        <v>436</v>
      </c>
      <c r="C41" s="1" t="s">
        <v>55</v>
      </c>
      <c r="D41" s="1" t="s">
        <v>9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23" s="20" customFormat="1" ht="48.75" customHeight="1">
      <c r="A42" s="104" t="s">
        <v>495</v>
      </c>
      <c r="B42" s="90" t="s">
        <v>517</v>
      </c>
      <c r="C42" s="1" t="s">
        <v>55</v>
      </c>
      <c r="D42" s="1" t="s">
        <v>9</v>
      </c>
      <c r="E42" s="45">
        <v>0</v>
      </c>
      <c r="F42" s="24">
        <v>100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1:23" s="20" customFormat="1" ht="48.75" customHeight="1">
      <c r="A43" s="105"/>
      <c r="B43" s="91"/>
      <c r="C43" s="1" t="s">
        <v>54</v>
      </c>
      <c r="D43" s="1" t="s">
        <v>9</v>
      </c>
      <c r="E43" s="45">
        <v>0</v>
      </c>
      <c r="F43" s="45">
        <v>0</v>
      </c>
      <c r="G43" s="24">
        <v>10</v>
      </c>
      <c r="H43" s="24">
        <v>50</v>
      </c>
      <c r="I43" s="24">
        <v>100</v>
      </c>
      <c r="J43" s="45">
        <v>0</v>
      </c>
      <c r="K43" s="45">
        <v>0</v>
      </c>
      <c r="L43" s="45">
        <v>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3" s="20" customFormat="1" ht="49.5" customHeight="1">
      <c r="A44" s="102" t="s">
        <v>503</v>
      </c>
      <c r="B44" s="90" t="s">
        <v>504</v>
      </c>
      <c r="C44" s="1" t="s">
        <v>54</v>
      </c>
      <c r="D44" s="1" t="s">
        <v>9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3" s="20" customFormat="1" ht="21" customHeight="1">
      <c r="A45" s="103"/>
      <c r="B45" s="91"/>
      <c r="C45" s="1" t="s">
        <v>53</v>
      </c>
      <c r="D45" s="1" t="s">
        <v>10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 s="20" customFormat="1" ht="51" customHeight="1">
      <c r="A46" s="15" t="s">
        <v>509</v>
      </c>
      <c r="B46" s="11" t="s">
        <v>510</v>
      </c>
      <c r="C46" s="1" t="s">
        <v>265</v>
      </c>
      <c r="D46" s="1" t="s">
        <v>9</v>
      </c>
      <c r="E46" s="45">
        <v>0</v>
      </c>
      <c r="F46" s="24">
        <v>100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3" s="20" customFormat="1" ht="63">
      <c r="A47" s="121" t="s">
        <v>15</v>
      </c>
      <c r="B47" s="122" t="s">
        <v>396</v>
      </c>
      <c r="C47" s="1" t="s">
        <v>104</v>
      </c>
      <c r="D47" s="1" t="s">
        <v>11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20" customFormat="1" ht="31.5">
      <c r="A48" s="121"/>
      <c r="B48" s="122"/>
      <c r="C48" s="1" t="s">
        <v>90</v>
      </c>
      <c r="D48" s="1" t="s">
        <v>11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s="20" customFormat="1" ht="47.25">
      <c r="A49" s="15" t="s">
        <v>16</v>
      </c>
      <c r="B49" s="39" t="s">
        <v>397</v>
      </c>
      <c r="C49" s="3"/>
      <c r="D49" s="1"/>
      <c r="E49" s="24"/>
      <c r="F49" s="25"/>
      <c r="G49" s="24"/>
      <c r="H49" s="24"/>
      <c r="I49" s="24"/>
      <c r="J49" s="24"/>
      <c r="K49" s="25"/>
      <c r="L49" s="25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s="20" customFormat="1" ht="94.5">
      <c r="A50" s="15" t="s">
        <v>207</v>
      </c>
      <c r="B50" s="16" t="s">
        <v>398</v>
      </c>
      <c r="C50" s="1" t="s">
        <v>411</v>
      </c>
      <c r="D50" s="1" t="s">
        <v>11</v>
      </c>
      <c r="E50" s="45">
        <v>0</v>
      </c>
      <c r="F50" s="45">
        <v>0</v>
      </c>
      <c r="G50" s="45">
        <v>0</v>
      </c>
      <c r="H50" s="45">
        <v>0</v>
      </c>
      <c r="I50" s="45">
        <f>2-2</f>
        <v>0</v>
      </c>
      <c r="J50" s="24">
        <v>2</v>
      </c>
      <c r="K50" s="25">
        <v>2</v>
      </c>
      <c r="L50" s="25">
        <v>2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s="20" customFormat="1" ht="67.5" customHeight="1">
      <c r="A51" s="80" t="s">
        <v>208</v>
      </c>
      <c r="B51" s="16" t="s">
        <v>466</v>
      </c>
      <c r="C51" s="1" t="s">
        <v>204</v>
      </c>
      <c r="D51" s="1" t="s">
        <v>11</v>
      </c>
      <c r="E51" s="24">
        <v>1</v>
      </c>
      <c r="F51" s="45">
        <f>1-1</f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s="20" customFormat="1" ht="47.25">
      <c r="A52" s="80" t="s">
        <v>399</v>
      </c>
      <c r="B52" s="16" t="s">
        <v>227</v>
      </c>
      <c r="C52" s="3" t="s">
        <v>412</v>
      </c>
      <c r="D52" s="1" t="s">
        <v>11</v>
      </c>
      <c r="E52" s="24">
        <v>12</v>
      </c>
      <c r="F52" s="25">
        <v>7</v>
      </c>
      <c r="G52" s="25">
        <v>9</v>
      </c>
      <c r="H52" s="25">
        <v>9</v>
      </c>
      <c r="I52" s="25">
        <v>9</v>
      </c>
      <c r="J52" s="25">
        <v>15</v>
      </c>
      <c r="K52" s="25">
        <v>15</v>
      </c>
      <c r="L52" s="25">
        <v>15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s="20" customFormat="1" ht="47.25">
      <c r="A53" s="80" t="s">
        <v>400</v>
      </c>
      <c r="B53" s="16" t="s">
        <v>401</v>
      </c>
      <c r="C53" s="3" t="s">
        <v>413</v>
      </c>
      <c r="D53" s="1" t="s">
        <v>11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s="20" customFormat="1" ht="63">
      <c r="A54" s="80" t="s">
        <v>402</v>
      </c>
      <c r="B54" s="16" t="s">
        <v>403</v>
      </c>
      <c r="C54" s="3" t="s">
        <v>414</v>
      </c>
      <c r="D54" s="1" t="s">
        <v>11</v>
      </c>
      <c r="E54" s="45">
        <v>0</v>
      </c>
      <c r="F54" s="45">
        <v>0</v>
      </c>
      <c r="G54" s="45">
        <v>0</v>
      </c>
      <c r="H54" s="45">
        <v>0</v>
      </c>
      <c r="I54" s="45">
        <f>2-2</f>
        <v>0</v>
      </c>
      <c r="J54" s="24">
        <v>2</v>
      </c>
      <c r="K54" s="25">
        <v>2</v>
      </c>
      <c r="L54" s="25">
        <v>2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s="20" customFormat="1" ht="94.5">
      <c r="A55" s="80" t="s">
        <v>404</v>
      </c>
      <c r="B55" s="16" t="s">
        <v>289</v>
      </c>
      <c r="C55" s="3" t="s">
        <v>415</v>
      </c>
      <c r="D55" s="1" t="s">
        <v>11</v>
      </c>
      <c r="E55" s="25">
        <v>2</v>
      </c>
      <c r="F55" s="24">
        <v>1</v>
      </c>
      <c r="G55" s="45">
        <f>1-1</f>
        <v>0</v>
      </c>
      <c r="H55" s="45">
        <v>0</v>
      </c>
      <c r="I55" s="45">
        <f>3-3</f>
        <v>0</v>
      </c>
      <c r="J55" s="24">
        <v>3</v>
      </c>
      <c r="K55" s="25">
        <v>4</v>
      </c>
      <c r="L55" s="25">
        <v>2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s="20" customFormat="1" ht="57.75" customHeight="1">
      <c r="A56" s="104" t="s">
        <v>405</v>
      </c>
      <c r="B56" s="106" t="s">
        <v>249</v>
      </c>
      <c r="C56" s="1" t="s">
        <v>494</v>
      </c>
      <c r="D56" s="1" t="s">
        <v>11</v>
      </c>
      <c r="E56" s="24">
        <v>432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s="20" customFormat="1" ht="57.75" customHeight="1">
      <c r="A57" s="105"/>
      <c r="B57" s="107"/>
      <c r="C57" s="1" t="s">
        <v>491</v>
      </c>
      <c r="D57" s="1" t="s">
        <v>10</v>
      </c>
      <c r="E57" s="45">
        <v>0</v>
      </c>
      <c r="F57" s="84">
        <f>150</f>
        <v>150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s="20" customFormat="1" ht="31.5">
      <c r="A58" s="80" t="s">
        <v>406</v>
      </c>
      <c r="B58" s="16" t="s">
        <v>418</v>
      </c>
      <c r="C58" s="3" t="s">
        <v>203</v>
      </c>
      <c r="D58" s="1" t="s">
        <v>11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s="20" customFormat="1" ht="58.5" customHeight="1">
      <c r="A59" s="80" t="s">
        <v>407</v>
      </c>
      <c r="B59" s="16" t="s">
        <v>409</v>
      </c>
      <c r="C59" s="3" t="s">
        <v>416</v>
      </c>
      <c r="D59" s="1" t="s">
        <v>11</v>
      </c>
      <c r="E59" s="45">
        <v>0</v>
      </c>
      <c r="F59" s="45">
        <v>0</v>
      </c>
      <c r="G59" s="45">
        <v>0</v>
      </c>
      <c r="H59" s="45">
        <v>0</v>
      </c>
      <c r="I59" s="45">
        <f>15-15</f>
        <v>0</v>
      </c>
      <c r="J59" s="24">
        <v>15</v>
      </c>
      <c r="K59" s="25">
        <v>15</v>
      </c>
      <c r="L59" s="25">
        <v>15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s="20" customFormat="1" ht="47.25">
      <c r="A60" s="80" t="s">
        <v>408</v>
      </c>
      <c r="B60" s="16" t="s">
        <v>410</v>
      </c>
      <c r="C60" s="3" t="s">
        <v>417</v>
      </c>
      <c r="D60" s="1" t="s">
        <v>11</v>
      </c>
      <c r="E60" s="45">
        <v>0</v>
      </c>
      <c r="F60" s="45">
        <v>0</v>
      </c>
      <c r="G60" s="45">
        <v>0</v>
      </c>
      <c r="H60" s="45">
        <v>0</v>
      </c>
      <c r="I60" s="45">
        <f>7-7</f>
        <v>0</v>
      </c>
      <c r="J60" s="24">
        <v>7</v>
      </c>
      <c r="K60" s="25">
        <v>7</v>
      </c>
      <c r="L60" s="25">
        <v>7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s="20" customFormat="1" ht="63">
      <c r="A61" s="41" t="s">
        <v>486</v>
      </c>
      <c r="B61" s="83" t="s">
        <v>500</v>
      </c>
      <c r="C61" s="3" t="s">
        <v>488</v>
      </c>
      <c r="D61" s="1" t="s">
        <v>11</v>
      </c>
      <c r="E61" s="45">
        <v>0</v>
      </c>
      <c r="F61" s="84">
        <f>2</f>
        <v>2</v>
      </c>
      <c r="G61" s="84">
        <v>10</v>
      </c>
      <c r="H61" s="84">
        <v>6</v>
      </c>
      <c r="I61" s="84">
        <v>6</v>
      </c>
      <c r="J61" s="45">
        <v>0</v>
      </c>
      <c r="K61" s="45">
        <v>0</v>
      </c>
      <c r="L61" s="45">
        <v>0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s="20" customFormat="1" ht="52.5" customHeight="1">
      <c r="A62" s="104" t="s">
        <v>489</v>
      </c>
      <c r="B62" s="90" t="s">
        <v>518</v>
      </c>
      <c r="C62" s="1" t="s">
        <v>490</v>
      </c>
      <c r="D62" s="1" t="s">
        <v>11</v>
      </c>
      <c r="E62" s="45">
        <v>0</v>
      </c>
      <c r="F62" s="84">
        <f>3</f>
        <v>3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s="20" customFormat="1" ht="52.5" customHeight="1">
      <c r="A63" s="105"/>
      <c r="B63" s="91"/>
      <c r="C63" s="85" t="s">
        <v>508</v>
      </c>
      <c r="D63" s="85" t="s">
        <v>11</v>
      </c>
      <c r="E63" s="45">
        <v>0</v>
      </c>
      <c r="F63" s="84">
        <v>1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s="20" customFormat="1" ht="94.5">
      <c r="A64" s="80" t="s">
        <v>501</v>
      </c>
      <c r="B64" s="14" t="s">
        <v>487</v>
      </c>
      <c r="C64" s="1" t="s">
        <v>502</v>
      </c>
      <c r="D64" s="1" t="s">
        <v>11</v>
      </c>
      <c r="E64" s="45">
        <v>0</v>
      </c>
      <c r="F64" s="84">
        <f>1</f>
        <v>1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s="20" customFormat="1" ht="31.5">
      <c r="A65" s="80" t="s">
        <v>505</v>
      </c>
      <c r="B65" s="14" t="s">
        <v>543</v>
      </c>
      <c r="C65" s="67" t="s">
        <v>544</v>
      </c>
      <c r="D65" s="1" t="s">
        <v>9</v>
      </c>
      <c r="E65" s="45">
        <v>0</v>
      </c>
      <c r="F65" s="84">
        <v>100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s="20" customFormat="1" ht="23.25" customHeight="1">
      <c r="A66" s="80" t="s">
        <v>48</v>
      </c>
      <c r="B66" s="11" t="s">
        <v>91</v>
      </c>
      <c r="C66" s="1" t="s">
        <v>13</v>
      </c>
      <c r="D66" s="1" t="s">
        <v>11</v>
      </c>
      <c r="E66" s="45">
        <v>0</v>
      </c>
      <c r="F66" s="45">
        <v>0</v>
      </c>
      <c r="G66" s="45">
        <v>0</v>
      </c>
      <c r="H66" s="45">
        <v>0</v>
      </c>
      <c r="I66" s="45">
        <f>3-3</f>
        <v>0</v>
      </c>
      <c r="J66" s="25">
        <v>3</v>
      </c>
      <c r="K66" s="45">
        <v>0</v>
      </c>
      <c r="L66" s="45">
        <v>0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s="20" customFormat="1" ht="88.5" customHeight="1">
      <c r="A67" s="104" t="s">
        <v>17</v>
      </c>
      <c r="B67" s="98" t="s">
        <v>235</v>
      </c>
      <c r="C67" s="1" t="s">
        <v>236</v>
      </c>
      <c r="D67" s="1" t="s">
        <v>11</v>
      </c>
      <c r="E67" s="45">
        <v>0</v>
      </c>
      <c r="F67" s="45">
        <v>0</v>
      </c>
      <c r="G67" s="24">
        <v>1</v>
      </c>
      <c r="H67" s="24">
        <v>1</v>
      </c>
      <c r="I67" s="24">
        <v>1</v>
      </c>
      <c r="J67" s="45">
        <v>0</v>
      </c>
      <c r="K67" s="45">
        <v>0</v>
      </c>
      <c r="L67" s="45">
        <v>0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s="20" customFormat="1" ht="31.5">
      <c r="A68" s="134"/>
      <c r="B68" s="99"/>
      <c r="C68" s="1" t="s">
        <v>533</v>
      </c>
      <c r="D68" s="1" t="s">
        <v>11</v>
      </c>
      <c r="E68" s="45">
        <v>0</v>
      </c>
      <c r="F68" s="45">
        <v>0</v>
      </c>
      <c r="G68" s="24">
        <v>17</v>
      </c>
      <c r="H68" s="24">
        <v>17</v>
      </c>
      <c r="I68" s="24">
        <v>17</v>
      </c>
      <c r="J68" s="45">
        <v>0</v>
      </c>
      <c r="K68" s="45">
        <v>0</v>
      </c>
      <c r="L68" s="45">
        <v>0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s="20" customFormat="1" ht="46.5" customHeight="1">
      <c r="A69" s="134"/>
      <c r="B69" s="99"/>
      <c r="C69" s="1" t="s">
        <v>476</v>
      </c>
      <c r="D69" s="1" t="s">
        <v>11</v>
      </c>
      <c r="E69" s="45">
        <v>0</v>
      </c>
      <c r="F69" s="24">
        <v>1</v>
      </c>
      <c r="G69" s="24">
        <v>2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s="20" customFormat="1" ht="110.25">
      <c r="A70" s="134"/>
      <c r="B70" s="99"/>
      <c r="C70" s="1" t="s">
        <v>279</v>
      </c>
      <c r="D70" s="1" t="s">
        <v>11</v>
      </c>
      <c r="E70" s="24">
        <v>2</v>
      </c>
      <c r="F70" s="24">
        <v>1</v>
      </c>
      <c r="G70" s="45">
        <v>0</v>
      </c>
      <c r="H70" s="45">
        <v>0</v>
      </c>
      <c r="I70" s="45">
        <v>0</v>
      </c>
      <c r="J70" s="25">
        <v>4</v>
      </c>
      <c r="K70" s="25">
        <v>4</v>
      </c>
      <c r="L70" s="25">
        <v>4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s="20" customFormat="1" ht="78.75">
      <c r="A71" s="80" t="s">
        <v>427</v>
      </c>
      <c r="B71" s="11" t="s">
        <v>428</v>
      </c>
      <c r="C71" s="1" t="s">
        <v>209</v>
      </c>
      <c r="D71" s="1" t="s">
        <v>11</v>
      </c>
      <c r="E71" s="24">
        <v>1</v>
      </c>
      <c r="F71" s="45">
        <f>2-2</f>
        <v>0</v>
      </c>
      <c r="G71" s="45">
        <f>1-1</f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s="20" customFormat="1" ht="126">
      <c r="A72" s="81" t="s">
        <v>419</v>
      </c>
      <c r="B72" s="11" t="s">
        <v>228</v>
      </c>
      <c r="C72" s="30" t="s">
        <v>202</v>
      </c>
      <c r="D72" s="1" t="s">
        <v>11</v>
      </c>
      <c r="E72" s="45">
        <v>0</v>
      </c>
      <c r="F72" s="25">
        <v>1</v>
      </c>
      <c r="G72" s="25">
        <f>4</f>
        <v>4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s="20" customFormat="1" ht="63">
      <c r="A73" s="104" t="s">
        <v>18</v>
      </c>
      <c r="B73" s="90" t="s">
        <v>92</v>
      </c>
      <c r="C73" s="1" t="s">
        <v>93</v>
      </c>
      <c r="D73" s="1" t="s">
        <v>9</v>
      </c>
      <c r="E73" s="24">
        <v>2</v>
      </c>
      <c r="F73" s="84">
        <f>1/48*100</f>
        <v>2.083333333333333</v>
      </c>
      <c r="G73" s="84">
        <v>2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s="20" customFormat="1" ht="63">
      <c r="A74" s="134"/>
      <c r="B74" s="108"/>
      <c r="C74" s="1" t="s">
        <v>424</v>
      </c>
      <c r="D74" s="1" t="s">
        <v>9</v>
      </c>
      <c r="E74" s="45">
        <v>0</v>
      </c>
      <c r="F74" s="45">
        <v>0</v>
      </c>
      <c r="G74" s="84">
        <v>6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s="20" customFormat="1" ht="63">
      <c r="A75" s="134"/>
      <c r="B75" s="108"/>
      <c r="C75" s="1" t="s">
        <v>425</v>
      </c>
      <c r="D75" s="1" t="s">
        <v>9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s="20" customFormat="1" ht="78.75">
      <c r="A76" s="134"/>
      <c r="B76" s="108"/>
      <c r="C76" s="1" t="s">
        <v>94</v>
      </c>
      <c r="D76" s="1" t="s">
        <v>9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s="20" customFormat="1" ht="78.75">
      <c r="A77" s="134"/>
      <c r="B77" s="108"/>
      <c r="C77" s="1" t="s">
        <v>426</v>
      </c>
      <c r="D77" s="1" t="s">
        <v>9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s="20" customFormat="1" ht="47.25">
      <c r="A78" s="105"/>
      <c r="B78" s="91"/>
      <c r="C78" s="1" t="s">
        <v>440</v>
      </c>
      <c r="D78" s="1" t="s">
        <v>11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s="20" customFormat="1" ht="78.75">
      <c r="A79" s="80" t="s">
        <v>19</v>
      </c>
      <c r="B79" s="11" t="s">
        <v>95</v>
      </c>
      <c r="C79" s="1" t="s">
        <v>96</v>
      </c>
      <c r="D79" s="1" t="s">
        <v>11</v>
      </c>
      <c r="E79" s="45">
        <v>0</v>
      </c>
      <c r="F79" s="45">
        <v>0</v>
      </c>
      <c r="G79" s="25">
        <f>11+9</f>
        <v>20</v>
      </c>
      <c r="H79" s="45">
        <v>0</v>
      </c>
      <c r="I79" s="45">
        <f>1-1</f>
        <v>0</v>
      </c>
      <c r="J79" s="25">
        <v>1</v>
      </c>
      <c r="K79" s="25">
        <v>1</v>
      </c>
      <c r="L79" s="25">
        <v>1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s="20" customFormat="1" ht="94.5">
      <c r="A80" s="80" t="s">
        <v>20</v>
      </c>
      <c r="B80" s="11" t="s">
        <v>420</v>
      </c>
      <c r="C80" s="1" t="s">
        <v>206</v>
      </c>
      <c r="D80" s="1" t="s">
        <v>49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s="20" customFormat="1" ht="51.75" customHeight="1">
      <c r="A81" s="124" t="s">
        <v>237</v>
      </c>
      <c r="B81" s="90" t="s">
        <v>98</v>
      </c>
      <c r="C81" s="1" t="s">
        <v>64</v>
      </c>
      <c r="D81" s="1" t="s">
        <v>11</v>
      </c>
      <c r="E81" s="45">
        <v>0</v>
      </c>
      <c r="F81" s="24">
        <v>215</v>
      </c>
      <c r="G81" s="24">
        <v>215</v>
      </c>
      <c r="H81" s="24">
        <v>215</v>
      </c>
      <c r="I81" s="24">
        <v>215</v>
      </c>
      <c r="J81" s="24">
        <v>215</v>
      </c>
      <c r="K81" s="24">
        <v>215</v>
      </c>
      <c r="L81" s="24">
        <v>215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s="20" customFormat="1" ht="59.25" customHeight="1">
      <c r="A82" s="125"/>
      <c r="B82" s="91"/>
      <c r="C82" s="1" t="s">
        <v>452</v>
      </c>
      <c r="D82" s="1" t="s">
        <v>9</v>
      </c>
      <c r="E82" s="45">
        <v>0</v>
      </c>
      <c r="F82" s="24">
        <v>100</v>
      </c>
      <c r="G82" s="24">
        <v>100</v>
      </c>
      <c r="H82" s="24">
        <v>100</v>
      </c>
      <c r="I82" s="24">
        <v>100</v>
      </c>
      <c r="J82" s="24">
        <v>100</v>
      </c>
      <c r="K82" s="24">
        <v>100</v>
      </c>
      <c r="L82" s="24">
        <v>100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s="20" customFormat="1" ht="39" customHeight="1">
      <c r="A83" s="124" t="s">
        <v>241</v>
      </c>
      <c r="B83" s="90" t="s">
        <v>421</v>
      </c>
      <c r="C83" s="1" t="s">
        <v>203</v>
      </c>
      <c r="D83" s="1" t="s">
        <v>11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s="20" customFormat="1" ht="20.25" customHeight="1">
      <c r="A84" s="125"/>
      <c r="B84" s="91"/>
      <c r="C84" s="1" t="s">
        <v>264</v>
      </c>
      <c r="D84" s="1" t="s">
        <v>11</v>
      </c>
      <c r="E84" s="24">
        <v>1</v>
      </c>
      <c r="F84" s="45">
        <f>1-1</f>
        <v>0</v>
      </c>
      <c r="G84" s="45">
        <f>1-1</f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s="20" customFormat="1" ht="78.75">
      <c r="A85" s="81" t="s">
        <v>242</v>
      </c>
      <c r="B85" s="11" t="s">
        <v>422</v>
      </c>
      <c r="C85" s="1" t="s">
        <v>263</v>
      </c>
      <c r="D85" s="1" t="s">
        <v>11</v>
      </c>
      <c r="E85" s="24">
        <v>1</v>
      </c>
      <c r="F85" s="45">
        <v>0</v>
      </c>
      <c r="G85" s="45">
        <f>1-1</f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s="20" customFormat="1" ht="110.25">
      <c r="A86" s="81" t="s">
        <v>261</v>
      </c>
      <c r="B86" s="35" t="s">
        <v>423</v>
      </c>
      <c r="C86" s="1" t="s">
        <v>285</v>
      </c>
      <c r="D86" s="1" t="s">
        <v>10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s="20" customFormat="1" ht="157.5">
      <c r="A87" s="81" t="s">
        <v>262</v>
      </c>
      <c r="B87" s="40" t="s">
        <v>286</v>
      </c>
      <c r="C87" s="3" t="s">
        <v>285</v>
      </c>
      <c r="D87" s="1" t="s">
        <v>10</v>
      </c>
      <c r="E87" s="25">
        <v>156</v>
      </c>
      <c r="F87" s="45">
        <v>0</v>
      </c>
      <c r="G87" s="45">
        <v>0</v>
      </c>
      <c r="H87" s="45">
        <v>0</v>
      </c>
      <c r="I87" s="45">
        <f>145-145</f>
        <v>0</v>
      </c>
      <c r="J87" s="25">
        <v>145</v>
      </c>
      <c r="K87" s="25">
        <v>145</v>
      </c>
      <c r="L87" s="25">
        <v>145</v>
      </c>
      <c r="M87" s="18">
        <v>1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s="20" customFormat="1" ht="31.5">
      <c r="A88" s="81" t="s">
        <v>270</v>
      </c>
      <c r="B88" s="40" t="s">
        <v>450</v>
      </c>
      <c r="C88" s="3" t="s">
        <v>451</v>
      </c>
      <c r="D88" s="1" t="s">
        <v>11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s="20" customFormat="1" ht="110.25">
      <c r="A89" s="81" t="s">
        <v>464</v>
      </c>
      <c r="B89" s="40" t="s">
        <v>465</v>
      </c>
      <c r="C89" s="3" t="s">
        <v>467</v>
      </c>
      <c r="D89" s="1" t="s">
        <v>11</v>
      </c>
      <c r="E89" s="45">
        <v>0</v>
      </c>
      <c r="F89" s="45">
        <v>0</v>
      </c>
      <c r="G89" s="25">
        <f>2-2+3+3</f>
        <v>6</v>
      </c>
      <c r="H89" s="84">
        <f>1</f>
        <v>1</v>
      </c>
      <c r="I89" s="45">
        <v>0</v>
      </c>
      <c r="J89" s="45">
        <v>0</v>
      </c>
      <c r="K89" s="45">
        <v>0</v>
      </c>
      <c r="L89" s="45">
        <v>0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s="20" customFormat="1" ht="63">
      <c r="A90" s="124" t="s">
        <v>483</v>
      </c>
      <c r="B90" s="90" t="s">
        <v>484</v>
      </c>
      <c r="C90" s="1" t="s">
        <v>204</v>
      </c>
      <c r="D90" s="1" t="s">
        <v>11</v>
      </c>
      <c r="E90" s="45">
        <v>0</v>
      </c>
      <c r="F90" s="84">
        <f>1</f>
        <v>1</v>
      </c>
      <c r="G90" s="45">
        <v>0</v>
      </c>
      <c r="H90" s="25">
        <f>1</f>
        <v>1</v>
      </c>
      <c r="I90" s="45">
        <v>0</v>
      </c>
      <c r="J90" s="45">
        <v>0</v>
      </c>
      <c r="K90" s="45">
        <v>0</v>
      </c>
      <c r="L90" s="45">
        <v>0</v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s="20" customFormat="1" ht="157.5">
      <c r="A91" s="125"/>
      <c r="B91" s="91"/>
      <c r="C91" s="1" t="s">
        <v>485</v>
      </c>
      <c r="D91" s="1" t="s">
        <v>11</v>
      </c>
      <c r="E91" s="45">
        <v>0</v>
      </c>
      <c r="F91" s="84">
        <v>1</v>
      </c>
      <c r="G91" s="25">
        <f>1</f>
        <v>1</v>
      </c>
      <c r="H91" s="25">
        <f>1</f>
        <v>1</v>
      </c>
      <c r="I91" s="45">
        <v>0</v>
      </c>
      <c r="J91" s="45">
        <v>0</v>
      </c>
      <c r="K91" s="45">
        <v>0</v>
      </c>
      <c r="L91" s="45">
        <v>0</v>
      </c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s="20" customFormat="1" ht="47.25">
      <c r="A92" s="81" t="s">
        <v>506</v>
      </c>
      <c r="B92" s="35" t="s">
        <v>516</v>
      </c>
      <c r="C92" s="1" t="s">
        <v>507</v>
      </c>
      <c r="D92" s="1" t="s">
        <v>11</v>
      </c>
      <c r="E92" s="45">
        <v>0</v>
      </c>
      <c r="F92" s="84">
        <v>10</v>
      </c>
      <c r="G92" s="84">
        <v>14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s="20" customFormat="1" ht="110.25">
      <c r="A93" s="81" t="s">
        <v>511</v>
      </c>
      <c r="B93" s="14" t="s">
        <v>512</v>
      </c>
      <c r="C93" s="1" t="s">
        <v>513</v>
      </c>
      <c r="D93" s="1" t="s">
        <v>11</v>
      </c>
      <c r="E93" s="45">
        <v>0</v>
      </c>
      <c r="F93" s="84">
        <f>35</f>
        <v>35</v>
      </c>
      <c r="G93" s="84">
        <v>16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s="20" customFormat="1" ht="94.5">
      <c r="A94" s="81" t="s">
        <v>519</v>
      </c>
      <c r="B94" s="14" t="s">
        <v>520</v>
      </c>
      <c r="C94" s="1" t="s">
        <v>521</v>
      </c>
      <c r="D94" s="1" t="s">
        <v>11</v>
      </c>
      <c r="E94" s="45">
        <v>0</v>
      </c>
      <c r="F94" s="84">
        <f>2</f>
        <v>2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19" ht="25.5" customHeight="1">
      <c r="A95" s="46" t="s">
        <v>72</v>
      </c>
      <c r="B95" s="123" t="s">
        <v>368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32"/>
      <c r="N95" s="32"/>
      <c r="O95" s="32"/>
      <c r="P95" s="32"/>
      <c r="Q95" s="32"/>
      <c r="R95" s="32"/>
      <c r="S95" s="32"/>
    </row>
    <row r="96" spans="1:12" s="20" customFormat="1" ht="31.5">
      <c r="A96" s="42" t="s">
        <v>21</v>
      </c>
      <c r="B96" s="47" t="s">
        <v>22</v>
      </c>
      <c r="C96" s="48"/>
      <c r="D96" s="48"/>
      <c r="E96" s="43"/>
      <c r="F96" s="43"/>
      <c r="G96" s="43"/>
      <c r="H96" s="43"/>
      <c r="I96" s="43"/>
      <c r="J96" s="43"/>
      <c r="K96" s="43"/>
      <c r="L96" s="43"/>
    </row>
    <row r="97" spans="1:12" s="20" customFormat="1" ht="47.25">
      <c r="A97" s="42" t="s">
        <v>105</v>
      </c>
      <c r="B97" s="49" t="s">
        <v>238</v>
      </c>
      <c r="C97" s="48" t="s">
        <v>23</v>
      </c>
      <c r="D97" s="13" t="s">
        <v>5</v>
      </c>
      <c r="E97" s="25">
        <v>8000</v>
      </c>
      <c r="F97" s="25">
        <v>8000</v>
      </c>
      <c r="G97" s="25">
        <v>8000</v>
      </c>
      <c r="H97" s="45">
        <f>8000-8000</f>
        <v>0</v>
      </c>
      <c r="I97" s="45">
        <f>8000-8000</f>
        <v>0</v>
      </c>
      <c r="J97" s="25">
        <v>8000</v>
      </c>
      <c r="K97" s="25">
        <v>8000</v>
      </c>
      <c r="L97" s="25">
        <v>8000</v>
      </c>
    </row>
    <row r="98" spans="1:12" s="20" customFormat="1" ht="47.25">
      <c r="A98" s="42" t="s">
        <v>107</v>
      </c>
      <c r="B98" s="49" t="s">
        <v>109</v>
      </c>
      <c r="C98" s="48" t="s">
        <v>24</v>
      </c>
      <c r="D98" s="48" t="s">
        <v>9</v>
      </c>
      <c r="E98" s="22">
        <v>100</v>
      </c>
      <c r="F98" s="22">
        <v>100</v>
      </c>
      <c r="G98" s="22">
        <v>100</v>
      </c>
      <c r="H98" s="45">
        <f>100-100</f>
        <v>0</v>
      </c>
      <c r="I98" s="45">
        <f>100-100</f>
        <v>0</v>
      </c>
      <c r="J98" s="22">
        <v>100</v>
      </c>
      <c r="K98" s="22">
        <v>100</v>
      </c>
      <c r="L98" s="22">
        <v>100</v>
      </c>
    </row>
    <row r="99" spans="1:12" s="20" customFormat="1" ht="31.5">
      <c r="A99" s="42" t="s">
        <v>108</v>
      </c>
      <c r="B99" s="49" t="s">
        <v>111</v>
      </c>
      <c r="C99" s="48" t="s">
        <v>332</v>
      </c>
      <c r="D99" s="48" t="s">
        <v>5</v>
      </c>
      <c r="E99" s="43">
        <v>100</v>
      </c>
      <c r="F99" s="43">
        <v>150</v>
      </c>
      <c r="G99" s="43">
        <v>150</v>
      </c>
      <c r="H99" s="45">
        <f>150-150</f>
        <v>0</v>
      </c>
      <c r="I99" s="45">
        <f>150-150</f>
        <v>0</v>
      </c>
      <c r="J99" s="43">
        <v>150</v>
      </c>
      <c r="K99" s="43">
        <v>150</v>
      </c>
      <c r="L99" s="43">
        <v>150</v>
      </c>
    </row>
    <row r="100" spans="1:12" s="20" customFormat="1" ht="47.25">
      <c r="A100" s="42" t="s">
        <v>338</v>
      </c>
      <c r="B100" s="49" t="s">
        <v>327</v>
      </c>
      <c r="C100" s="50" t="s">
        <v>134</v>
      </c>
      <c r="D100" s="48" t="s">
        <v>5</v>
      </c>
      <c r="E100" s="22">
        <v>850</v>
      </c>
      <c r="F100" s="22">
        <v>850</v>
      </c>
      <c r="G100" s="22">
        <v>850</v>
      </c>
      <c r="H100" s="45">
        <f>850-850</f>
        <v>0</v>
      </c>
      <c r="I100" s="45">
        <f>850-850</f>
        <v>0</v>
      </c>
      <c r="J100" s="22">
        <v>850</v>
      </c>
      <c r="K100" s="22">
        <v>850</v>
      </c>
      <c r="L100" s="22">
        <v>850</v>
      </c>
    </row>
    <row r="101" spans="1:12" s="20" customFormat="1" ht="31.5">
      <c r="A101" s="42" t="s">
        <v>339</v>
      </c>
      <c r="B101" s="49" t="s">
        <v>328</v>
      </c>
      <c r="C101" s="50" t="s">
        <v>134</v>
      </c>
      <c r="D101" s="48" t="s">
        <v>5</v>
      </c>
      <c r="E101" s="45">
        <v>0</v>
      </c>
      <c r="F101" s="45">
        <v>0</v>
      </c>
      <c r="G101" s="45">
        <v>0</v>
      </c>
      <c r="H101" s="45">
        <v>0</v>
      </c>
      <c r="I101" s="45">
        <f>90-90</f>
        <v>0</v>
      </c>
      <c r="J101" s="43">
        <v>90</v>
      </c>
      <c r="K101" s="43">
        <v>90</v>
      </c>
      <c r="L101" s="43">
        <v>90</v>
      </c>
    </row>
    <row r="102" spans="1:12" s="20" customFormat="1" ht="47.25">
      <c r="A102" s="42" t="s">
        <v>110</v>
      </c>
      <c r="B102" s="49" t="s">
        <v>329</v>
      </c>
      <c r="C102" s="1" t="s">
        <v>26</v>
      </c>
      <c r="D102" s="13" t="s">
        <v>5</v>
      </c>
      <c r="E102" s="43">
        <v>1000</v>
      </c>
      <c r="F102" s="43">
        <v>1000</v>
      </c>
      <c r="G102" s="43">
        <v>1000</v>
      </c>
      <c r="H102" s="45">
        <f>1000-1000</f>
        <v>0</v>
      </c>
      <c r="I102" s="45">
        <f>1000-1000</f>
        <v>0</v>
      </c>
      <c r="J102" s="43">
        <v>1000</v>
      </c>
      <c r="K102" s="43">
        <v>1000</v>
      </c>
      <c r="L102" s="43">
        <v>1000</v>
      </c>
    </row>
    <row r="103" spans="1:12" s="20" customFormat="1" ht="47.25">
      <c r="A103" s="42" t="s">
        <v>340</v>
      </c>
      <c r="B103" s="14" t="s">
        <v>333</v>
      </c>
      <c r="C103" s="50" t="s">
        <v>134</v>
      </c>
      <c r="D103" s="48" t="s">
        <v>5</v>
      </c>
      <c r="E103" s="45">
        <v>0</v>
      </c>
      <c r="F103" s="45">
        <v>0</v>
      </c>
      <c r="G103" s="45">
        <v>0</v>
      </c>
      <c r="H103" s="45">
        <v>0</v>
      </c>
      <c r="I103" s="45">
        <f>100-100</f>
        <v>0</v>
      </c>
      <c r="J103" s="43">
        <v>100</v>
      </c>
      <c r="K103" s="43">
        <v>100</v>
      </c>
      <c r="L103" s="43">
        <v>100</v>
      </c>
    </row>
    <row r="104" spans="1:12" s="20" customFormat="1" ht="47.25">
      <c r="A104" s="42" t="s">
        <v>341</v>
      </c>
      <c r="B104" s="51" t="s">
        <v>330</v>
      </c>
      <c r="C104" s="50" t="s">
        <v>134</v>
      </c>
      <c r="D104" s="48" t="s">
        <v>5</v>
      </c>
      <c r="E104" s="45">
        <v>0</v>
      </c>
      <c r="F104" s="45">
        <v>0</v>
      </c>
      <c r="G104" s="45">
        <v>0</v>
      </c>
      <c r="H104" s="45">
        <v>0</v>
      </c>
      <c r="I104" s="45">
        <f>200-200</f>
        <v>0</v>
      </c>
      <c r="J104" s="43">
        <v>200</v>
      </c>
      <c r="K104" s="43">
        <v>200</v>
      </c>
      <c r="L104" s="43">
        <v>200</v>
      </c>
    </row>
    <row r="105" spans="1:12" s="20" customFormat="1" ht="47.25">
      <c r="A105" s="42" t="s">
        <v>112</v>
      </c>
      <c r="B105" s="52" t="s">
        <v>331</v>
      </c>
      <c r="C105" s="1" t="s">
        <v>137</v>
      </c>
      <c r="D105" s="48" t="s">
        <v>9</v>
      </c>
      <c r="E105" s="45">
        <v>0</v>
      </c>
      <c r="F105" s="45">
        <v>0</v>
      </c>
      <c r="G105" s="45">
        <v>0</v>
      </c>
      <c r="H105" s="45">
        <v>0</v>
      </c>
      <c r="I105" s="45">
        <f>14-14</f>
        <v>0</v>
      </c>
      <c r="J105" s="43">
        <v>14</v>
      </c>
      <c r="K105" s="43">
        <v>14</v>
      </c>
      <c r="L105" s="43">
        <v>14</v>
      </c>
    </row>
    <row r="106" spans="1:12" s="20" customFormat="1" ht="31.5">
      <c r="A106" s="135" t="s">
        <v>114</v>
      </c>
      <c r="B106" s="53" t="s">
        <v>106</v>
      </c>
      <c r="C106" s="48" t="s">
        <v>23</v>
      </c>
      <c r="D106" s="48" t="s">
        <v>5</v>
      </c>
      <c r="E106" s="22">
        <v>4500</v>
      </c>
      <c r="F106" s="64" t="s">
        <v>429</v>
      </c>
      <c r="G106" s="64" t="s">
        <v>429</v>
      </c>
      <c r="H106" s="45">
        <f>4500-4500</f>
        <v>0</v>
      </c>
      <c r="I106" s="45">
        <f>4500-4500</f>
        <v>0</v>
      </c>
      <c r="J106" s="64" t="s">
        <v>429</v>
      </c>
      <c r="K106" s="64" t="s">
        <v>429</v>
      </c>
      <c r="L106" s="64" t="s">
        <v>429</v>
      </c>
    </row>
    <row r="107" spans="1:12" s="20" customFormat="1" ht="31.5">
      <c r="A107" s="135" t="s">
        <v>115</v>
      </c>
      <c r="B107" s="53" t="s">
        <v>540</v>
      </c>
      <c r="C107" s="48" t="s">
        <v>23</v>
      </c>
      <c r="D107" s="48" t="s">
        <v>5</v>
      </c>
      <c r="E107" s="22">
        <v>250</v>
      </c>
      <c r="F107" s="22">
        <v>250</v>
      </c>
      <c r="G107" s="22">
        <v>100</v>
      </c>
      <c r="H107" s="22">
        <v>100</v>
      </c>
      <c r="I107" s="22">
        <v>100</v>
      </c>
      <c r="J107" s="22">
        <v>100</v>
      </c>
      <c r="K107" s="22">
        <v>100</v>
      </c>
      <c r="L107" s="22">
        <v>100</v>
      </c>
    </row>
    <row r="108" spans="1:12" s="20" customFormat="1" ht="47.25">
      <c r="A108" s="135" t="s">
        <v>117</v>
      </c>
      <c r="B108" s="53" t="s">
        <v>113</v>
      </c>
      <c r="C108" s="48" t="s">
        <v>135</v>
      </c>
      <c r="D108" s="48" t="s">
        <v>9</v>
      </c>
      <c r="E108" s="54">
        <v>84</v>
      </c>
      <c r="F108" s="79" t="s">
        <v>430</v>
      </c>
      <c r="G108" s="79" t="s">
        <v>430</v>
      </c>
      <c r="H108" s="45">
        <f>84-84</f>
        <v>0</v>
      </c>
      <c r="I108" s="45">
        <f>84-84</f>
        <v>0</v>
      </c>
      <c r="J108" s="79" t="s">
        <v>430</v>
      </c>
      <c r="K108" s="79" t="s">
        <v>430</v>
      </c>
      <c r="L108" s="79" t="s">
        <v>430</v>
      </c>
    </row>
    <row r="109" spans="1:12" s="20" customFormat="1" ht="15.75">
      <c r="A109" s="116" t="s">
        <v>119</v>
      </c>
      <c r="B109" s="55" t="s">
        <v>275</v>
      </c>
      <c r="C109" s="112" t="s">
        <v>23</v>
      </c>
      <c r="D109" s="112" t="s">
        <v>5</v>
      </c>
      <c r="E109" s="22">
        <v>500</v>
      </c>
      <c r="F109" s="22">
        <v>500</v>
      </c>
      <c r="G109" s="22">
        <v>500</v>
      </c>
      <c r="H109" s="45">
        <f>500-500</f>
        <v>0</v>
      </c>
      <c r="I109" s="45">
        <f>500-500</f>
        <v>0</v>
      </c>
      <c r="J109" s="22">
        <v>500</v>
      </c>
      <c r="K109" s="22">
        <v>500</v>
      </c>
      <c r="L109" s="22">
        <v>500</v>
      </c>
    </row>
    <row r="110" spans="1:12" s="20" customFormat="1" ht="15.75">
      <c r="A110" s="136"/>
      <c r="B110" s="56" t="s">
        <v>284</v>
      </c>
      <c r="C110" s="113"/>
      <c r="D110" s="113"/>
      <c r="E110" s="25">
        <v>13962</v>
      </c>
      <c r="F110" s="25">
        <v>20955</v>
      </c>
      <c r="G110" s="25">
        <v>20884</v>
      </c>
      <c r="H110" s="45">
        <f>26000-26000</f>
        <v>0</v>
      </c>
      <c r="I110" s="45">
        <f>28000-28000</f>
        <v>0</v>
      </c>
      <c r="J110" s="25">
        <v>30000</v>
      </c>
      <c r="K110" s="22">
        <v>33000</v>
      </c>
      <c r="L110" s="25">
        <v>35000</v>
      </c>
    </row>
    <row r="111" spans="1:12" s="20" customFormat="1" ht="31.5">
      <c r="A111" s="117"/>
      <c r="B111" s="57" t="s">
        <v>274</v>
      </c>
      <c r="C111" s="114"/>
      <c r="D111" s="114"/>
      <c r="E111" s="58">
        <v>900</v>
      </c>
      <c r="F111" s="25">
        <v>9975</v>
      </c>
      <c r="G111" s="25">
        <v>11066</v>
      </c>
      <c r="H111" s="45">
        <f>1600-1600</f>
        <v>0</v>
      </c>
      <c r="I111" s="45">
        <f>1700-1700</f>
        <v>0</v>
      </c>
      <c r="J111" s="25">
        <v>1800</v>
      </c>
      <c r="K111" s="22">
        <v>1900</v>
      </c>
      <c r="L111" s="25">
        <v>2000</v>
      </c>
    </row>
    <row r="112" spans="1:12" s="20" customFormat="1" ht="31.5">
      <c r="A112" s="135" t="s">
        <v>120</v>
      </c>
      <c r="B112" s="49" t="s">
        <v>307</v>
      </c>
      <c r="C112" s="48" t="s">
        <v>23</v>
      </c>
      <c r="D112" s="48" t="s">
        <v>5</v>
      </c>
      <c r="E112" s="45">
        <v>0</v>
      </c>
      <c r="F112" s="59">
        <v>65</v>
      </c>
      <c r="G112" s="45">
        <f>65-65</f>
        <v>0</v>
      </c>
      <c r="H112" s="45">
        <f>70-70</f>
        <v>0</v>
      </c>
      <c r="I112" s="45">
        <f>70-70</f>
        <v>0</v>
      </c>
      <c r="J112" s="59">
        <v>70</v>
      </c>
      <c r="K112" s="59">
        <v>70</v>
      </c>
      <c r="L112" s="59">
        <v>70</v>
      </c>
    </row>
    <row r="113" spans="1:12" s="20" customFormat="1" ht="31.5">
      <c r="A113" s="135" t="s">
        <v>122</v>
      </c>
      <c r="B113" s="14" t="s">
        <v>308</v>
      </c>
      <c r="C113" s="48" t="s">
        <v>23</v>
      </c>
      <c r="D113" s="48" t="s">
        <v>5</v>
      </c>
      <c r="E113" s="45">
        <v>0</v>
      </c>
      <c r="F113" s="59">
        <v>120</v>
      </c>
      <c r="G113" s="45">
        <f>120-120</f>
        <v>0</v>
      </c>
      <c r="H113" s="45">
        <f>130-130</f>
        <v>0</v>
      </c>
      <c r="I113" s="45">
        <f>130-130</f>
        <v>0</v>
      </c>
      <c r="J113" s="59">
        <v>130</v>
      </c>
      <c r="K113" s="59">
        <v>130</v>
      </c>
      <c r="L113" s="59">
        <v>130</v>
      </c>
    </row>
    <row r="114" spans="1:12" s="20" customFormat="1" ht="31.5">
      <c r="A114" s="135" t="s">
        <v>124</v>
      </c>
      <c r="B114" s="14" t="s">
        <v>309</v>
      </c>
      <c r="C114" s="48" t="s">
        <v>23</v>
      </c>
      <c r="D114" s="48" t="s">
        <v>5</v>
      </c>
      <c r="E114" s="45">
        <v>0</v>
      </c>
      <c r="F114" s="59">
        <v>150</v>
      </c>
      <c r="G114" s="45">
        <f>150-150</f>
        <v>0</v>
      </c>
      <c r="H114" s="45">
        <f>170-170</f>
        <v>0</v>
      </c>
      <c r="I114" s="45">
        <f>170-170</f>
        <v>0</v>
      </c>
      <c r="J114" s="59">
        <v>170</v>
      </c>
      <c r="K114" s="59">
        <v>170</v>
      </c>
      <c r="L114" s="59">
        <v>170</v>
      </c>
    </row>
    <row r="115" spans="1:12" s="20" customFormat="1" ht="31.5">
      <c r="A115" s="135" t="s">
        <v>126</v>
      </c>
      <c r="B115" s="7" t="s">
        <v>310</v>
      </c>
      <c r="C115" s="48" t="s">
        <v>23</v>
      </c>
      <c r="D115" s="48" t="s">
        <v>5</v>
      </c>
      <c r="E115" s="45">
        <v>0</v>
      </c>
      <c r="F115" s="59">
        <v>120</v>
      </c>
      <c r="G115" s="45">
        <f>120-120</f>
        <v>0</v>
      </c>
      <c r="H115" s="45">
        <f>130-130</f>
        <v>0</v>
      </c>
      <c r="I115" s="45">
        <f>130-130</f>
        <v>0</v>
      </c>
      <c r="J115" s="59">
        <v>130</v>
      </c>
      <c r="K115" s="59">
        <v>130</v>
      </c>
      <c r="L115" s="59">
        <v>130</v>
      </c>
    </row>
    <row r="116" spans="1:12" s="20" customFormat="1" ht="31.5">
      <c r="A116" s="135" t="s">
        <v>128</v>
      </c>
      <c r="B116" s="53" t="s">
        <v>116</v>
      </c>
      <c r="C116" s="48" t="s">
        <v>23</v>
      </c>
      <c r="D116" s="48" t="s">
        <v>5</v>
      </c>
      <c r="E116" s="22">
        <v>120</v>
      </c>
      <c r="F116" s="22">
        <v>700</v>
      </c>
      <c r="G116" s="22">
        <v>700</v>
      </c>
      <c r="H116" s="45">
        <f>700-700</f>
        <v>0</v>
      </c>
      <c r="I116" s="45">
        <f>750-750</f>
        <v>0</v>
      </c>
      <c r="J116" s="22">
        <v>750</v>
      </c>
      <c r="K116" s="22">
        <v>800</v>
      </c>
      <c r="L116" s="25">
        <v>800</v>
      </c>
    </row>
    <row r="117" spans="1:12" s="20" customFormat="1" ht="31.5">
      <c r="A117" s="135" t="s">
        <v>130</v>
      </c>
      <c r="B117" s="53" t="s">
        <v>118</v>
      </c>
      <c r="C117" s="48" t="s">
        <v>23</v>
      </c>
      <c r="D117" s="48" t="s">
        <v>5</v>
      </c>
      <c r="E117" s="60">
        <v>700</v>
      </c>
      <c r="F117" s="60">
        <v>700</v>
      </c>
      <c r="G117" s="60">
        <v>700</v>
      </c>
      <c r="H117" s="45">
        <f>700-700</f>
        <v>0</v>
      </c>
      <c r="I117" s="45">
        <f>700-700</f>
        <v>0</v>
      </c>
      <c r="J117" s="60">
        <v>700</v>
      </c>
      <c r="K117" s="60">
        <v>700</v>
      </c>
      <c r="L117" s="60">
        <v>700</v>
      </c>
    </row>
    <row r="118" spans="1:12" s="20" customFormat="1" ht="47.25">
      <c r="A118" s="135" t="s">
        <v>131</v>
      </c>
      <c r="B118" s="14" t="s">
        <v>541</v>
      </c>
      <c r="C118" s="48" t="s">
        <v>23</v>
      </c>
      <c r="D118" s="48" t="s">
        <v>5</v>
      </c>
      <c r="E118" s="22">
        <v>400</v>
      </c>
      <c r="F118" s="22">
        <v>400</v>
      </c>
      <c r="G118" s="22">
        <v>400</v>
      </c>
      <c r="H118" s="45">
        <f>400-400</f>
        <v>0</v>
      </c>
      <c r="I118" s="45">
        <f>400-400</f>
        <v>0</v>
      </c>
      <c r="J118" s="22">
        <v>400</v>
      </c>
      <c r="K118" s="22">
        <v>400</v>
      </c>
      <c r="L118" s="22">
        <v>400</v>
      </c>
    </row>
    <row r="119" spans="1:12" s="20" customFormat="1" ht="47.25">
      <c r="A119" s="135" t="s">
        <v>132</v>
      </c>
      <c r="B119" s="53" t="s">
        <v>121</v>
      </c>
      <c r="C119" s="48" t="s">
        <v>23</v>
      </c>
      <c r="D119" s="48" t="s">
        <v>5</v>
      </c>
      <c r="E119" s="22">
        <v>600</v>
      </c>
      <c r="F119" s="22">
        <v>600</v>
      </c>
      <c r="G119" s="22">
        <v>600</v>
      </c>
      <c r="H119" s="45">
        <f>600-600</f>
        <v>0</v>
      </c>
      <c r="I119" s="45">
        <f>600-600</f>
        <v>0</v>
      </c>
      <c r="J119" s="22">
        <v>600</v>
      </c>
      <c r="K119" s="22">
        <v>600</v>
      </c>
      <c r="L119" s="22">
        <v>600</v>
      </c>
    </row>
    <row r="120" spans="1:12" s="20" customFormat="1" ht="31.5">
      <c r="A120" s="135" t="s">
        <v>210</v>
      </c>
      <c r="B120" s="53" t="s">
        <v>123</v>
      </c>
      <c r="C120" s="48" t="s">
        <v>23</v>
      </c>
      <c r="D120" s="48" t="s">
        <v>5</v>
      </c>
      <c r="E120" s="22">
        <v>200</v>
      </c>
      <c r="F120" s="45">
        <v>0</v>
      </c>
      <c r="G120" s="45">
        <v>0</v>
      </c>
      <c r="H120" s="45">
        <v>0</v>
      </c>
      <c r="I120" s="45">
        <f>200-200</f>
        <v>0</v>
      </c>
      <c r="J120" s="22">
        <v>200</v>
      </c>
      <c r="K120" s="22">
        <v>200</v>
      </c>
      <c r="L120" s="22">
        <v>200</v>
      </c>
    </row>
    <row r="121" spans="1:12" s="20" customFormat="1" ht="31.5">
      <c r="A121" s="135" t="s">
        <v>211</v>
      </c>
      <c r="B121" s="14" t="s">
        <v>125</v>
      </c>
      <c r="C121" s="50" t="s">
        <v>136</v>
      </c>
      <c r="D121" s="48" t="s">
        <v>5</v>
      </c>
      <c r="E121" s="22">
        <v>250</v>
      </c>
      <c r="F121" s="22">
        <v>250</v>
      </c>
      <c r="G121" s="22">
        <v>250</v>
      </c>
      <c r="H121" s="45">
        <f>250-250</f>
        <v>0</v>
      </c>
      <c r="I121" s="45">
        <f>250-250</f>
        <v>0</v>
      </c>
      <c r="J121" s="22">
        <v>250</v>
      </c>
      <c r="K121" s="22">
        <v>250</v>
      </c>
      <c r="L121" s="22">
        <v>250</v>
      </c>
    </row>
    <row r="122" spans="1:12" s="20" customFormat="1" ht="31.5">
      <c r="A122" s="135" t="s">
        <v>342</v>
      </c>
      <c r="B122" s="14" t="s">
        <v>127</v>
      </c>
      <c r="C122" s="48" t="s">
        <v>23</v>
      </c>
      <c r="D122" s="48" t="s">
        <v>5</v>
      </c>
      <c r="E122" s="22">
        <v>820</v>
      </c>
      <c r="F122" s="22">
        <v>820</v>
      </c>
      <c r="G122" s="22">
        <v>820</v>
      </c>
      <c r="H122" s="45">
        <f>820-820</f>
        <v>0</v>
      </c>
      <c r="I122" s="45">
        <f>820-820</f>
        <v>0</v>
      </c>
      <c r="J122" s="22">
        <v>820</v>
      </c>
      <c r="K122" s="22">
        <v>820</v>
      </c>
      <c r="L122" s="22">
        <v>820</v>
      </c>
    </row>
    <row r="123" spans="1:12" s="20" customFormat="1" ht="31.5">
      <c r="A123" s="135" t="s">
        <v>212</v>
      </c>
      <c r="B123" s="14" t="s">
        <v>129</v>
      </c>
      <c r="C123" s="48" t="s">
        <v>23</v>
      </c>
      <c r="D123" s="48" t="s">
        <v>5</v>
      </c>
      <c r="E123" s="22">
        <v>100</v>
      </c>
      <c r="F123" s="22">
        <v>100</v>
      </c>
      <c r="G123" s="45">
        <f>100-100</f>
        <v>0</v>
      </c>
      <c r="H123" s="45">
        <f>100-100</f>
        <v>0</v>
      </c>
      <c r="I123" s="45">
        <f>100-100</f>
        <v>0</v>
      </c>
      <c r="J123" s="22">
        <v>100</v>
      </c>
      <c r="K123" s="22">
        <v>100</v>
      </c>
      <c r="L123" s="22">
        <v>100</v>
      </c>
    </row>
    <row r="124" spans="1:12" s="20" customFormat="1" ht="31.5">
      <c r="A124" s="135" t="s">
        <v>219</v>
      </c>
      <c r="B124" s="53" t="s">
        <v>320</v>
      </c>
      <c r="C124" s="1" t="s">
        <v>26</v>
      </c>
      <c r="D124" s="1" t="s">
        <v>5</v>
      </c>
      <c r="E124" s="45">
        <v>0</v>
      </c>
      <c r="F124" s="25">
        <v>400</v>
      </c>
      <c r="G124" s="25">
        <v>300</v>
      </c>
      <c r="H124" s="45">
        <f>300-300</f>
        <v>0</v>
      </c>
      <c r="I124" s="45">
        <f>300-300</f>
        <v>0</v>
      </c>
      <c r="J124" s="25">
        <v>300</v>
      </c>
      <c r="K124" s="25">
        <v>300</v>
      </c>
      <c r="L124" s="25">
        <v>300</v>
      </c>
    </row>
    <row r="125" spans="1:12" s="20" customFormat="1" ht="31.5">
      <c r="A125" s="135" t="s">
        <v>243</v>
      </c>
      <c r="B125" s="61" t="s">
        <v>312</v>
      </c>
      <c r="C125" s="1" t="s">
        <v>26</v>
      </c>
      <c r="D125" s="1" t="s">
        <v>5</v>
      </c>
      <c r="E125" s="45">
        <v>0</v>
      </c>
      <c r="F125" s="25">
        <v>160</v>
      </c>
      <c r="G125" s="25">
        <v>130</v>
      </c>
      <c r="H125" s="45">
        <f>130-130</f>
        <v>0</v>
      </c>
      <c r="I125" s="45">
        <f>140-140</f>
        <v>0</v>
      </c>
      <c r="J125" s="25">
        <v>140</v>
      </c>
      <c r="K125" s="25">
        <v>150</v>
      </c>
      <c r="L125" s="25">
        <v>150</v>
      </c>
    </row>
    <row r="126" spans="1:12" s="20" customFormat="1" ht="31.5">
      <c r="A126" s="135" t="s">
        <v>343</v>
      </c>
      <c r="B126" s="61" t="s">
        <v>313</v>
      </c>
      <c r="C126" s="1" t="s">
        <v>26</v>
      </c>
      <c r="D126" s="1" t="s">
        <v>5</v>
      </c>
      <c r="E126" s="45">
        <v>0</v>
      </c>
      <c r="F126" s="24" t="s">
        <v>441</v>
      </c>
      <c r="G126" s="24" t="s">
        <v>441</v>
      </c>
      <c r="H126" s="45">
        <f>510-510</f>
        <v>0</v>
      </c>
      <c r="I126" s="45">
        <f>520-520</f>
        <v>0</v>
      </c>
      <c r="J126" s="24" t="s">
        <v>442</v>
      </c>
      <c r="K126" s="24" t="s">
        <v>443</v>
      </c>
      <c r="L126" s="24" t="s">
        <v>443</v>
      </c>
    </row>
    <row r="127" spans="1:12" s="20" customFormat="1" ht="31.5">
      <c r="A127" s="135" t="s">
        <v>344</v>
      </c>
      <c r="B127" s="14" t="s">
        <v>314</v>
      </c>
      <c r="C127" s="1" t="s">
        <v>26</v>
      </c>
      <c r="D127" s="13" t="s">
        <v>5</v>
      </c>
      <c r="E127" s="13">
        <v>190</v>
      </c>
      <c r="F127" s="13">
        <v>200</v>
      </c>
      <c r="G127" s="13">
        <v>160</v>
      </c>
      <c r="H127" s="45">
        <f>160-160</f>
        <v>0</v>
      </c>
      <c r="I127" s="45">
        <f>170-170</f>
        <v>0</v>
      </c>
      <c r="J127" s="13">
        <v>170</v>
      </c>
      <c r="K127" s="13">
        <v>180</v>
      </c>
      <c r="L127" s="13">
        <v>180</v>
      </c>
    </row>
    <row r="128" spans="1:12" s="20" customFormat="1" ht="31.5">
      <c r="A128" s="135" t="s">
        <v>345</v>
      </c>
      <c r="B128" s="62" t="s">
        <v>256</v>
      </c>
      <c r="C128" s="1" t="s">
        <v>26</v>
      </c>
      <c r="D128" s="13" t="s">
        <v>5</v>
      </c>
      <c r="E128" s="13">
        <v>1615</v>
      </c>
      <c r="F128" s="13">
        <v>1000</v>
      </c>
      <c r="G128" s="13">
        <v>1510</v>
      </c>
      <c r="H128" s="45">
        <f>1510-1510</f>
        <v>0</v>
      </c>
      <c r="I128" s="45">
        <f>1520-1520</f>
        <v>0</v>
      </c>
      <c r="J128" s="13">
        <v>1520</v>
      </c>
      <c r="K128" s="13">
        <v>1530</v>
      </c>
      <c r="L128" s="25">
        <v>1530</v>
      </c>
    </row>
    <row r="129" spans="1:12" s="20" customFormat="1" ht="31.5">
      <c r="A129" s="135" t="s">
        <v>346</v>
      </c>
      <c r="B129" s="62" t="s">
        <v>213</v>
      </c>
      <c r="C129" s="1" t="s">
        <v>26</v>
      </c>
      <c r="D129" s="13" t="s">
        <v>5</v>
      </c>
      <c r="E129" s="13">
        <v>1587</v>
      </c>
      <c r="F129" s="13">
        <v>1800</v>
      </c>
      <c r="G129" s="13">
        <v>1587</v>
      </c>
      <c r="H129" s="45">
        <f>1587-1587</f>
        <v>0</v>
      </c>
      <c r="I129" s="45">
        <f>1587-1587</f>
        <v>0</v>
      </c>
      <c r="J129" s="13">
        <v>1587</v>
      </c>
      <c r="K129" s="13">
        <v>1587</v>
      </c>
      <c r="L129" s="13">
        <v>1587</v>
      </c>
    </row>
    <row r="130" spans="1:12" s="20" customFormat="1" ht="31.5">
      <c r="A130" s="135" t="s">
        <v>347</v>
      </c>
      <c r="B130" s="62" t="s">
        <v>214</v>
      </c>
      <c r="C130" s="1" t="s">
        <v>26</v>
      </c>
      <c r="D130" s="13" t="s">
        <v>5</v>
      </c>
      <c r="E130" s="13">
        <v>183</v>
      </c>
      <c r="F130" s="13">
        <v>200</v>
      </c>
      <c r="G130" s="13">
        <v>183</v>
      </c>
      <c r="H130" s="45">
        <f>183-183</f>
        <v>0</v>
      </c>
      <c r="I130" s="45">
        <f>183-183</f>
        <v>0</v>
      </c>
      <c r="J130" s="13">
        <v>183</v>
      </c>
      <c r="K130" s="13">
        <v>183</v>
      </c>
      <c r="L130" s="13">
        <v>183</v>
      </c>
    </row>
    <row r="131" spans="1:12" s="20" customFormat="1" ht="31.5">
      <c r="A131" s="135" t="s">
        <v>348</v>
      </c>
      <c r="B131" s="62" t="s">
        <v>215</v>
      </c>
      <c r="C131" s="1" t="s">
        <v>26</v>
      </c>
      <c r="D131" s="13" t="s">
        <v>5</v>
      </c>
      <c r="E131" s="13">
        <v>275</v>
      </c>
      <c r="F131" s="13">
        <v>150</v>
      </c>
      <c r="G131" s="13">
        <v>275</v>
      </c>
      <c r="H131" s="45">
        <f>275-275</f>
        <v>0</v>
      </c>
      <c r="I131" s="45">
        <f>275-275</f>
        <v>0</v>
      </c>
      <c r="J131" s="13">
        <v>275</v>
      </c>
      <c r="K131" s="13">
        <v>275</v>
      </c>
      <c r="L131" s="13">
        <v>275</v>
      </c>
    </row>
    <row r="132" spans="1:12" s="20" customFormat="1" ht="31.5">
      <c r="A132" s="135" t="s">
        <v>349</v>
      </c>
      <c r="B132" s="63" t="s">
        <v>315</v>
      </c>
      <c r="C132" s="48" t="s">
        <v>26</v>
      </c>
      <c r="D132" s="1" t="s">
        <v>5</v>
      </c>
      <c r="E132" s="45">
        <v>0</v>
      </c>
      <c r="F132" s="1" t="s">
        <v>444</v>
      </c>
      <c r="G132" s="1" t="s">
        <v>444</v>
      </c>
      <c r="H132" s="45">
        <f>310-310</f>
        <v>0</v>
      </c>
      <c r="I132" s="45">
        <f>320-320</f>
        <v>0</v>
      </c>
      <c r="J132" s="1" t="s">
        <v>445</v>
      </c>
      <c r="K132" s="1" t="s">
        <v>445</v>
      </c>
      <c r="L132" s="1" t="s">
        <v>445</v>
      </c>
    </row>
    <row r="133" spans="1:12" s="20" customFormat="1" ht="31.5">
      <c r="A133" s="135" t="s">
        <v>350</v>
      </c>
      <c r="B133" s="63" t="s">
        <v>316</v>
      </c>
      <c r="C133" s="48" t="s">
        <v>26</v>
      </c>
      <c r="D133" s="1" t="s">
        <v>5</v>
      </c>
      <c r="E133" s="45">
        <v>0</v>
      </c>
      <c r="F133" s="13">
        <v>120</v>
      </c>
      <c r="G133" s="13">
        <v>450</v>
      </c>
      <c r="H133" s="45">
        <f>450-450</f>
        <v>0</v>
      </c>
      <c r="I133" s="45">
        <f>470-470</f>
        <v>0</v>
      </c>
      <c r="J133" s="13">
        <v>470</v>
      </c>
      <c r="K133" s="13">
        <v>470</v>
      </c>
      <c r="L133" s="13">
        <v>470</v>
      </c>
    </row>
    <row r="134" spans="1:12" s="20" customFormat="1" ht="31.5">
      <c r="A134" s="135" t="s">
        <v>352</v>
      </c>
      <c r="B134" s="62" t="s">
        <v>353</v>
      </c>
      <c r="C134" s="48" t="s">
        <v>23</v>
      </c>
      <c r="D134" s="13" t="s">
        <v>5</v>
      </c>
      <c r="E134" s="45">
        <v>0</v>
      </c>
      <c r="F134" s="13">
        <v>300</v>
      </c>
      <c r="G134" s="13">
        <v>300</v>
      </c>
      <c r="H134" s="45">
        <f>300-300</f>
        <v>0</v>
      </c>
      <c r="I134" s="45">
        <f>300-300</f>
        <v>0</v>
      </c>
      <c r="J134" s="13">
        <v>300</v>
      </c>
      <c r="K134" s="13">
        <v>300</v>
      </c>
      <c r="L134" s="13">
        <v>300</v>
      </c>
    </row>
    <row r="135" spans="1:12" s="20" customFormat="1" ht="47.25">
      <c r="A135" s="135" t="s">
        <v>351</v>
      </c>
      <c r="B135" s="14" t="s">
        <v>458</v>
      </c>
      <c r="C135" s="50" t="s">
        <v>133</v>
      </c>
      <c r="D135" s="13" t="s">
        <v>9</v>
      </c>
      <c r="E135" s="13">
        <v>100</v>
      </c>
      <c r="F135" s="45">
        <v>0</v>
      </c>
      <c r="G135" s="45">
        <v>0</v>
      </c>
      <c r="H135" s="45">
        <v>0</v>
      </c>
      <c r="I135" s="45">
        <f>100-100</f>
        <v>0</v>
      </c>
      <c r="J135" s="13">
        <v>100</v>
      </c>
      <c r="K135" s="13">
        <v>100</v>
      </c>
      <c r="L135" s="13">
        <v>100</v>
      </c>
    </row>
    <row r="136" spans="1:12" s="20" customFormat="1" ht="31.5">
      <c r="A136" s="135" t="s">
        <v>514</v>
      </c>
      <c r="B136" s="14" t="s">
        <v>515</v>
      </c>
      <c r="C136" s="48" t="s">
        <v>26</v>
      </c>
      <c r="D136" s="13" t="s">
        <v>5</v>
      </c>
      <c r="E136" s="45">
        <v>0</v>
      </c>
      <c r="F136" s="13">
        <v>250</v>
      </c>
      <c r="G136" s="13">
        <v>253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</row>
    <row r="137" spans="1:12" s="20" customFormat="1" ht="31.5">
      <c r="A137" s="135" t="s">
        <v>525</v>
      </c>
      <c r="B137" s="14" t="s">
        <v>528</v>
      </c>
      <c r="C137" s="48" t="s">
        <v>26</v>
      </c>
      <c r="D137" s="13" t="s">
        <v>5</v>
      </c>
      <c r="E137" s="45">
        <v>0</v>
      </c>
      <c r="F137" s="45">
        <v>0</v>
      </c>
      <c r="G137" s="13">
        <v>150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</row>
    <row r="138" spans="1:12" s="20" customFormat="1" ht="47.25">
      <c r="A138" s="135" t="s">
        <v>526</v>
      </c>
      <c r="B138" s="14" t="s">
        <v>529</v>
      </c>
      <c r="C138" s="48" t="s">
        <v>26</v>
      </c>
      <c r="D138" s="13" t="s">
        <v>5</v>
      </c>
      <c r="E138" s="45">
        <v>0</v>
      </c>
      <c r="F138" s="45">
        <v>0</v>
      </c>
      <c r="G138" s="13">
        <v>150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</row>
    <row r="139" spans="1:12" s="20" customFormat="1" ht="31.5">
      <c r="A139" s="135" t="s">
        <v>527</v>
      </c>
      <c r="B139" s="14" t="s">
        <v>530</v>
      </c>
      <c r="C139" s="48" t="s">
        <v>26</v>
      </c>
      <c r="D139" s="13" t="s">
        <v>5</v>
      </c>
      <c r="E139" s="45">
        <v>0</v>
      </c>
      <c r="F139" s="45">
        <v>0</v>
      </c>
      <c r="G139" s="13">
        <v>100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</row>
    <row r="140" spans="1:32" s="20" customFormat="1" ht="31.5">
      <c r="A140" s="42" t="s">
        <v>25</v>
      </c>
      <c r="B140" s="47" t="s">
        <v>103</v>
      </c>
      <c r="C140" s="48"/>
      <c r="D140" s="48"/>
      <c r="E140" s="13"/>
      <c r="F140" s="13"/>
      <c r="G140" s="43"/>
      <c r="H140" s="43"/>
      <c r="I140" s="43"/>
      <c r="J140" s="43"/>
      <c r="K140" s="43"/>
      <c r="L140" s="4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4"/>
      <c r="X140" s="9"/>
      <c r="Y140" s="9"/>
      <c r="Z140" s="2"/>
      <c r="AA140" s="2"/>
      <c r="AB140" s="2"/>
      <c r="AC140" s="2"/>
      <c r="AD140" s="2"/>
      <c r="AE140" s="23"/>
      <c r="AF140" s="23"/>
    </row>
    <row r="141" spans="1:32" s="20" customFormat="1" ht="31.5">
      <c r="A141" s="135" t="s">
        <v>138</v>
      </c>
      <c r="B141" s="53" t="s">
        <v>139</v>
      </c>
      <c r="C141" s="48" t="s">
        <v>26</v>
      </c>
      <c r="D141" s="48" t="s">
        <v>5</v>
      </c>
      <c r="E141" s="64">
        <v>260</v>
      </c>
      <c r="F141" s="64">
        <v>260</v>
      </c>
      <c r="G141" s="64">
        <v>260</v>
      </c>
      <c r="H141" s="45">
        <f>260-260</f>
        <v>0</v>
      </c>
      <c r="I141" s="45">
        <f>260-260</f>
        <v>0</v>
      </c>
      <c r="J141" s="64">
        <v>260</v>
      </c>
      <c r="K141" s="64">
        <v>260</v>
      </c>
      <c r="L141" s="64">
        <v>260</v>
      </c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4"/>
      <c r="X141" s="9"/>
      <c r="Y141" s="9"/>
      <c r="Z141" s="2"/>
      <c r="AA141" s="2"/>
      <c r="AB141" s="2"/>
      <c r="AC141" s="2"/>
      <c r="AD141" s="2"/>
      <c r="AE141" s="23"/>
      <c r="AF141" s="23"/>
    </row>
    <row r="142" spans="1:32" s="20" customFormat="1" ht="31.5">
      <c r="A142" s="135" t="s">
        <v>140</v>
      </c>
      <c r="B142" s="53" t="s">
        <v>141</v>
      </c>
      <c r="C142" s="48" t="s">
        <v>26</v>
      </c>
      <c r="D142" s="48" t="s">
        <v>5</v>
      </c>
      <c r="E142" s="64">
        <v>480</v>
      </c>
      <c r="F142" s="64">
        <v>480</v>
      </c>
      <c r="G142" s="45">
        <f>480-480</f>
        <v>0</v>
      </c>
      <c r="H142" s="45">
        <f>480-480</f>
        <v>0</v>
      </c>
      <c r="I142" s="45">
        <f>480-480</f>
        <v>0</v>
      </c>
      <c r="J142" s="64">
        <v>480</v>
      </c>
      <c r="K142" s="64">
        <v>480</v>
      </c>
      <c r="L142" s="13">
        <v>480</v>
      </c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4"/>
      <c r="X142" s="9"/>
      <c r="Y142" s="9"/>
      <c r="Z142" s="2"/>
      <c r="AA142" s="2"/>
      <c r="AB142" s="2"/>
      <c r="AC142" s="2"/>
      <c r="AD142" s="2"/>
      <c r="AE142" s="23"/>
      <c r="AF142" s="23"/>
    </row>
    <row r="143" spans="1:32" s="20" customFormat="1" ht="31.5">
      <c r="A143" s="135" t="s">
        <v>142</v>
      </c>
      <c r="B143" s="53" t="s">
        <v>143</v>
      </c>
      <c r="C143" s="48" t="s">
        <v>26</v>
      </c>
      <c r="D143" s="48" t="s">
        <v>5</v>
      </c>
      <c r="E143" s="22">
        <v>1040</v>
      </c>
      <c r="F143" s="64" t="s">
        <v>431</v>
      </c>
      <c r="G143" s="64" t="s">
        <v>431</v>
      </c>
      <c r="H143" s="45">
        <f>1040-1040</f>
        <v>0</v>
      </c>
      <c r="I143" s="45">
        <f>1040-1040</f>
        <v>0</v>
      </c>
      <c r="J143" s="64" t="s">
        <v>431</v>
      </c>
      <c r="K143" s="64" t="s">
        <v>431</v>
      </c>
      <c r="L143" s="64" t="s">
        <v>431</v>
      </c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4"/>
      <c r="X143" s="9"/>
      <c r="Y143" s="9"/>
      <c r="Z143" s="2"/>
      <c r="AA143" s="2"/>
      <c r="AB143" s="2"/>
      <c r="AC143" s="2"/>
      <c r="AD143" s="2"/>
      <c r="AE143" s="23"/>
      <c r="AF143" s="23"/>
    </row>
    <row r="144" spans="1:32" s="20" customFormat="1" ht="47.25">
      <c r="A144" s="135" t="s">
        <v>144</v>
      </c>
      <c r="B144" s="49" t="s">
        <v>334</v>
      </c>
      <c r="C144" s="50" t="s">
        <v>336</v>
      </c>
      <c r="D144" s="1" t="s">
        <v>9</v>
      </c>
      <c r="E144" s="13">
        <v>86</v>
      </c>
      <c r="F144" s="13">
        <v>86</v>
      </c>
      <c r="G144" s="13">
        <v>86</v>
      </c>
      <c r="H144" s="45">
        <f>86-86</f>
        <v>0</v>
      </c>
      <c r="I144" s="45">
        <f>86-86</f>
        <v>0</v>
      </c>
      <c r="J144" s="13">
        <v>86</v>
      </c>
      <c r="K144" s="13">
        <v>86</v>
      </c>
      <c r="L144" s="13">
        <v>86</v>
      </c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4"/>
      <c r="X144" s="9"/>
      <c r="Y144" s="9"/>
      <c r="Z144" s="2"/>
      <c r="AA144" s="2"/>
      <c r="AB144" s="2"/>
      <c r="AC144" s="2"/>
      <c r="AD144" s="2"/>
      <c r="AE144" s="23"/>
      <c r="AF144" s="23"/>
    </row>
    <row r="145" spans="1:32" s="20" customFormat="1" ht="47.25">
      <c r="A145" s="135" t="s">
        <v>145</v>
      </c>
      <c r="B145" s="49" t="s">
        <v>146</v>
      </c>
      <c r="C145" s="50" t="s">
        <v>336</v>
      </c>
      <c r="D145" s="1" t="s">
        <v>9</v>
      </c>
      <c r="E145" s="13">
        <v>100</v>
      </c>
      <c r="F145" s="25">
        <v>100</v>
      </c>
      <c r="G145" s="25">
        <v>100</v>
      </c>
      <c r="H145" s="45">
        <f>100-100</f>
        <v>0</v>
      </c>
      <c r="I145" s="45">
        <f>100-100</f>
        <v>0</v>
      </c>
      <c r="J145" s="25">
        <v>100</v>
      </c>
      <c r="K145" s="25">
        <v>100</v>
      </c>
      <c r="L145" s="25">
        <v>100</v>
      </c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4"/>
      <c r="X145" s="9"/>
      <c r="Y145" s="9"/>
      <c r="Z145" s="2"/>
      <c r="AA145" s="2"/>
      <c r="AB145" s="2"/>
      <c r="AC145" s="2"/>
      <c r="AD145" s="2"/>
      <c r="AE145" s="23"/>
      <c r="AF145" s="23"/>
    </row>
    <row r="146" spans="1:32" s="20" customFormat="1" ht="31.5">
      <c r="A146" s="135" t="s">
        <v>147</v>
      </c>
      <c r="B146" s="49" t="s">
        <v>250</v>
      </c>
      <c r="C146" s="1" t="s">
        <v>26</v>
      </c>
      <c r="D146" s="1" t="s">
        <v>5</v>
      </c>
      <c r="E146" s="13">
        <v>100</v>
      </c>
      <c r="F146" s="45">
        <v>0</v>
      </c>
      <c r="G146" s="45">
        <v>0</v>
      </c>
      <c r="H146" s="45">
        <v>0</v>
      </c>
      <c r="I146" s="45">
        <f>100-100</f>
        <v>0</v>
      </c>
      <c r="J146" s="13">
        <v>100</v>
      </c>
      <c r="K146" s="13">
        <v>100</v>
      </c>
      <c r="L146" s="13">
        <v>100</v>
      </c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4"/>
      <c r="X146" s="9"/>
      <c r="Y146" s="9"/>
      <c r="Z146" s="2"/>
      <c r="AA146" s="2"/>
      <c r="AB146" s="2"/>
      <c r="AC146" s="2"/>
      <c r="AD146" s="2"/>
      <c r="AE146" s="23"/>
      <c r="AF146" s="23"/>
    </row>
    <row r="147" spans="1:32" s="20" customFormat="1" ht="47.25">
      <c r="A147" s="135" t="s">
        <v>149</v>
      </c>
      <c r="B147" s="49" t="s">
        <v>148</v>
      </c>
      <c r="C147" s="50" t="s">
        <v>336</v>
      </c>
      <c r="D147" s="1" t="s">
        <v>9</v>
      </c>
      <c r="E147" s="13">
        <v>76</v>
      </c>
      <c r="F147" s="25">
        <v>76</v>
      </c>
      <c r="G147" s="25">
        <v>76</v>
      </c>
      <c r="H147" s="45">
        <f>76-76</f>
        <v>0</v>
      </c>
      <c r="I147" s="45">
        <f>76-76</f>
        <v>0</v>
      </c>
      <c r="J147" s="25">
        <v>76</v>
      </c>
      <c r="K147" s="25">
        <v>76</v>
      </c>
      <c r="L147" s="13">
        <v>76</v>
      </c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4"/>
      <c r="X147" s="9"/>
      <c r="Y147" s="9"/>
      <c r="Z147" s="2"/>
      <c r="AA147" s="2"/>
      <c r="AB147" s="2"/>
      <c r="AC147" s="2"/>
      <c r="AD147" s="2"/>
      <c r="AE147" s="23"/>
      <c r="AF147" s="23"/>
    </row>
    <row r="148" spans="1:32" s="20" customFormat="1" ht="47.25">
      <c r="A148" s="135" t="s">
        <v>354</v>
      </c>
      <c r="B148" s="49" t="s">
        <v>239</v>
      </c>
      <c r="C148" s="50" t="s">
        <v>336</v>
      </c>
      <c r="D148" s="1" t="s">
        <v>9</v>
      </c>
      <c r="E148" s="13">
        <v>75</v>
      </c>
      <c r="F148" s="25">
        <v>75</v>
      </c>
      <c r="G148" s="25">
        <v>75</v>
      </c>
      <c r="H148" s="45">
        <f>75-75</f>
        <v>0</v>
      </c>
      <c r="I148" s="45">
        <f>75-75</f>
        <v>0</v>
      </c>
      <c r="J148" s="25">
        <v>75</v>
      </c>
      <c r="K148" s="25">
        <v>75</v>
      </c>
      <c r="L148" s="13">
        <v>75</v>
      </c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4"/>
      <c r="X148" s="9"/>
      <c r="Y148" s="9"/>
      <c r="Z148" s="2"/>
      <c r="AA148" s="2"/>
      <c r="AB148" s="2"/>
      <c r="AC148" s="2"/>
      <c r="AD148" s="2"/>
      <c r="AE148" s="23"/>
      <c r="AF148" s="23"/>
    </row>
    <row r="149" spans="1:32" s="20" customFormat="1" ht="47.25">
      <c r="A149" s="135" t="s">
        <v>151</v>
      </c>
      <c r="B149" s="49" t="s">
        <v>335</v>
      </c>
      <c r="C149" s="50" t="s">
        <v>336</v>
      </c>
      <c r="D149" s="1" t="s">
        <v>9</v>
      </c>
      <c r="E149" s="45">
        <v>0</v>
      </c>
      <c r="F149" s="25">
        <v>35</v>
      </c>
      <c r="G149" s="25">
        <v>35</v>
      </c>
      <c r="H149" s="45">
        <f>35-35</f>
        <v>0</v>
      </c>
      <c r="I149" s="45">
        <f>35-35</f>
        <v>0</v>
      </c>
      <c r="J149" s="25">
        <v>35</v>
      </c>
      <c r="K149" s="25">
        <v>35</v>
      </c>
      <c r="L149" s="13">
        <v>35</v>
      </c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4"/>
      <c r="X149" s="9"/>
      <c r="Y149" s="9"/>
      <c r="Z149" s="2"/>
      <c r="AA149" s="2"/>
      <c r="AB149" s="2"/>
      <c r="AC149" s="2"/>
      <c r="AD149" s="2"/>
      <c r="AE149" s="23"/>
      <c r="AF149" s="23"/>
    </row>
    <row r="150" spans="1:32" s="20" customFormat="1" ht="47.25">
      <c r="A150" s="135" t="s">
        <v>152</v>
      </c>
      <c r="B150" s="53" t="s">
        <v>150</v>
      </c>
      <c r="C150" s="50" t="s">
        <v>337</v>
      </c>
      <c r="D150" s="50" t="s">
        <v>9</v>
      </c>
      <c r="E150" s="64">
        <v>32</v>
      </c>
      <c r="F150" s="64" t="s">
        <v>432</v>
      </c>
      <c r="G150" s="64" t="s">
        <v>432</v>
      </c>
      <c r="H150" s="45">
        <f>32-32</f>
        <v>0</v>
      </c>
      <c r="I150" s="45">
        <f>32-32</f>
        <v>0</v>
      </c>
      <c r="J150" s="64" t="s">
        <v>432</v>
      </c>
      <c r="K150" s="64" t="s">
        <v>432</v>
      </c>
      <c r="L150" s="64" t="s">
        <v>432</v>
      </c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4"/>
      <c r="X150" s="9"/>
      <c r="Y150" s="9"/>
      <c r="Z150" s="2"/>
      <c r="AA150" s="2"/>
      <c r="AB150" s="2"/>
      <c r="AC150" s="2"/>
      <c r="AD150" s="2"/>
      <c r="AE150" s="23"/>
      <c r="AF150" s="23"/>
    </row>
    <row r="151" spans="1:32" s="20" customFormat="1" ht="43.5" customHeight="1">
      <c r="A151" s="135" t="s">
        <v>154</v>
      </c>
      <c r="B151" s="53" t="s">
        <v>325</v>
      </c>
      <c r="C151" s="50" t="s">
        <v>337</v>
      </c>
      <c r="D151" s="50" t="s">
        <v>9</v>
      </c>
      <c r="E151" s="45">
        <v>0</v>
      </c>
      <c r="F151" s="45">
        <v>0</v>
      </c>
      <c r="G151" s="45">
        <f>6-6</f>
        <v>0</v>
      </c>
      <c r="H151" s="45">
        <f>7-7</f>
        <v>0</v>
      </c>
      <c r="I151" s="45">
        <f>14-14</f>
        <v>0</v>
      </c>
      <c r="J151" s="64">
        <v>15</v>
      </c>
      <c r="K151" s="64">
        <v>16</v>
      </c>
      <c r="L151" s="13">
        <v>17</v>
      </c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4"/>
      <c r="X151" s="9"/>
      <c r="Y151" s="9"/>
      <c r="Z151" s="2"/>
      <c r="AA151" s="2"/>
      <c r="AB151" s="2"/>
      <c r="AC151" s="2"/>
      <c r="AD151" s="2"/>
      <c r="AE151" s="23"/>
      <c r="AF151" s="23"/>
    </row>
    <row r="152" spans="1:32" s="20" customFormat="1" ht="43.5" customHeight="1">
      <c r="A152" s="135" t="s">
        <v>156</v>
      </c>
      <c r="B152" s="53" t="s">
        <v>326</v>
      </c>
      <c r="C152" s="50" t="s">
        <v>133</v>
      </c>
      <c r="D152" s="50" t="s">
        <v>9</v>
      </c>
      <c r="E152" s="45">
        <v>0</v>
      </c>
      <c r="F152" s="45">
        <v>0</v>
      </c>
      <c r="G152" s="64" t="s">
        <v>542</v>
      </c>
      <c r="H152" s="45">
        <v>0</v>
      </c>
      <c r="I152" s="45">
        <f>8-8</f>
        <v>0</v>
      </c>
      <c r="J152" s="64">
        <v>9</v>
      </c>
      <c r="K152" s="64">
        <v>10</v>
      </c>
      <c r="L152" s="13">
        <v>11</v>
      </c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4"/>
      <c r="X152" s="9"/>
      <c r="Y152" s="9"/>
      <c r="Z152" s="2"/>
      <c r="AA152" s="2"/>
      <c r="AB152" s="2"/>
      <c r="AC152" s="2"/>
      <c r="AD152" s="2"/>
      <c r="AE152" s="23"/>
      <c r="AF152" s="23"/>
    </row>
    <row r="153" spans="1:32" s="20" customFormat="1" ht="31.5">
      <c r="A153" s="135" t="s">
        <v>158</v>
      </c>
      <c r="B153" s="49" t="s">
        <v>459</v>
      </c>
      <c r="C153" s="50" t="s">
        <v>26</v>
      </c>
      <c r="D153" s="48" t="s">
        <v>5</v>
      </c>
      <c r="E153" s="64">
        <v>34</v>
      </c>
      <c r="F153" s="45">
        <v>0</v>
      </c>
      <c r="G153" s="45">
        <f>34-34</f>
        <v>0</v>
      </c>
      <c r="H153" s="45">
        <f>34-34</f>
        <v>0</v>
      </c>
      <c r="I153" s="45">
        <f>34-34</f>
        <v>0</v>
      </c>
      <c r="J153" s="64">
        <v>34</v>
      </c>
      <c r="K153" s="64">
        <v>34</v>
      </c>
      <c r="L153" s="64">
        <v>34</v>
      </c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4"/>
      <c r="X153" s="9"/>
      <c r="Y153" s="9"/>
      <c r="Z153" s="2"/>
      <c r="AA153" s="2"/>
      <c r="AB153" s="2"/>
      <c r="AC153" s="2"/>
      <c r="AD153" s="2"/>
      <c r="AE153" s="23"/>
      <c r="AF153" s="23"/>
    </row>
    <row r="154" spans="1:32" s="20" customFormat="1" ht="31.5">
      <c r="A154" s="135" t="s">
        <v>160</v>
      </c>
      <c r="B154" s="49" t="s">
        <v>323</v>
      </c>
      <c r="C154" s="1" t="s">
        <v>26</v>
      </c>
      <c r="D154" s="48" t="s">
        <v>5</v>
      </c>
      <c r="E154" s="45">
        <v>0</v>
      </c>
      <c r="F154" s="64">
        <v>190</v>
      </c>
      <c r="G154" s="64">
        <v>160</v>
      </c>
      <c r="H154" s="45">
        <f>160-160</f>
        <v>0</v>
      </c>
      <c r="I154" s="45">
        <f>170-170</f>
        <v>0</v>
      </c>
      <c r="J154" s="64">
        <v>170</v>
      </c>
      <c r="K154" s="64">
        <v>180</v>
      </c>
      <c r="L154" s="13">
        <v>180</v>
      </c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4"/>
      <c r="X154" s="9"/>
      <c r="Y154" s="9"/>
      <c r="Z154" s="2"/>
      <c r="AA154" s="2"/>
      <c r="AB154" s="2"/>
      <c r="AC154" s="2"/>
      <c r="AD154" s="2"/>
      <c r="AE154" s="23"/>
      <c r="AF154" s="23"/>
    </row>
    <row r="155" spans="1:32" s="20" customFormat="1" ht="31.5">
      <c r="A155" s="135" t="s">
        <v>216</v>
      </c>
      <c r="B155" s="49" t="s">
        <v>324</v>
      </c>
      <c r="C155" s="1" t="s">
        <v>26</v>
      </c>
      <c r="D155" s="48" t="s">
        <v>5</v>
      </c>
      <c r="E155" s="45">
        <v>0</v>
      </c>
      <c r="F155" s="64">
        <v>100</v>
      </c>
      <c r="G155" s="64">
        <v>310</v>
      </c>
      <c r="H155" s="45">
        <f>310-310</f>
        <v>0</v>
      </c>
      <c r="I155" s="45">
        <f>320-320</f>
        <v>0</v>
      </c>
      <c r="J155" s="64">
        <v>320</v>
      </c>
      <c r="K155" s="64">
        <v>330</v>
      </c>
      <c r="L155" s="13">
        <v>330</v>
      </c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4"/>
      <c r="X155" s="9"/>
      <c r="Y155" s="9"/>
      <c r="Z155" s="2"/>
      <c r="AA155" s="2"/>
      <c r="AB155" s="2"/>
      <c r="AC155" s="2"/>
      <c r="AD155" s="2"/>
      <c r="AE155" s="23"/>
      <c r="AF155" s="23"/>
    </row>
    <row r="156" spans="1:32" s="20" customFormat="1" ht="47.25">
      <c r="A156" s="135" t="s">
        <v>217</v>
      </c>
      <c r="B156" s="11" t="s">
        <v>153</v>
      </c>
      <c r="C156" s="1" t="s">
        <v>26</v>
      </c>
      <c r="D156" s="13" t="s">
        <v>5</v>
      </c>
      <c r="E156" s="13">
        <v>870</v>
      </c>
      <c r="F156" s="13">
        <v>670</v>
      </c>
      <c r="G156" s="13">
        <v>870</v>
      </c>
      <c r="H156" s="45">
        <f>870-870</f>
        <v>0</v>
      </c>
      <c r="I156" s="45">
        <f>870-870</f>
        <v>0</v>
      </c>
      <c r="J156" s="13">
        <v>870</v>
      </c>
      <c r="K156" s="13">
        <v>870</v>
      </c>
      <c r="L156" s="13">
        <v>870</v>
      </c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4"/>
      <c r="X156" s="9"/>
      <c r="Y156" s="9"/>
      <c r="Z156" s="2"/>
      <c r="AA156" s="2"/>
      <c r="AB156" s="2"/>
      <c r="AC156" s="2"/>
      <c r="AD156" s="2"/>
      <c r="AE156" s="23"/>
      <c r="AF156" s="23"/>
    </row>
    <row r="157" spans="1:32" s="20" customFormat="1" ht="31.5">
      <c r="A157" s="135" t="s">
        <v>222</v>
      </c>
      <c r="B157" s="11" t="s">
        <v>155</v>
      </c>
      <c r="C157" s="1" t="s">
        <v>26</v>
      </c>
      <c r="D157" s="13" t="s">
        <v>5</v>
      </c>
      <c r="E157" s="13">
        <v>123</v>
      </c>
      <c r="F157" s="13">
        <v>150</v>
      </c>
      <c r="G157" s="13">
        <v>123</v>
      </c>
      <c r="H157" s="45">
        <f>123-123</f>
        <v>0</v>
      </c>
      <c r="I157" s="45">
        <f>123-123</f>
        <v>0</v>
      </c>
      <c r="J157" s="13">
        <v>123</v>
      </c>
      <c r="K157" s="13">
        <v>123</v>
      </c>
      <c r="L157" s="13">
        <v>123</v>
      </c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4"/>
      <c r="X157" s="9"/>
      <c r="Y157" s="9"/>
      <c r="Z157" s="2"/>
      <c r="AA157" s="2"/>
      <c r="AB157" s="2"/>
      <c r="AC157" s="2"/>
      <c r="AD157" s="2"/>
      <c r="AE157" s="23"/>
      <c r="AF157" s="23"/>
    </row>
    <row r="158" spans="1:32" s="20" customFormat="1" ht="31.5">
      <c r="A158" s="135" t="s">
        <v>355</v>
      </c>
      <c r="B158" s="11" t="s">
        <v>157</v>
      </c>
      <c r="C158" s="1" t="s">
        <v>26</v>
      </c>
      <c r="D158" s="13" t="s">
        <v>5</v>
      </c>
      <c r="E158" s="13">
        <v>1240</v>
      </c>
      <c r="F158" s="13">
        <v>1240</v>
      </c>
      <c r="G158" s="13">
        <v>1240</v>
      </c>
      <c r="H158" s="45">
        <f>1240-1240</f>
        <v>0</v>
      </c>
      <c r="I158" s="45">
        <f>1240-1240</f>
        <v>0</v>
      </c>
      <c r="J158" s="13">
        <v>1240</v>
      </c>
      <c r="K158" s="13">
        <v>1240</v>
      </c>
      <c r="L158" s="13">
        <v>1240</v>
      </c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4"/>
      <c r="X158" s="9"/>
      <c r="Y158" s="9"/>
      <c r="Z158" s="2"/>
      <c r="AA158" s="2"/>
      <c r="AB158" s="2"/>
      <c r="AC158" s="2"/>
      <c r="AD158" s="2"/>
      <c r="AE158" s="23"/>
      <c r="AF158" s="23"/>
    </row>
    <row r="159" spans="1:32" s="20" customFormat="1" ht="31.5">
      <c r="A159" s="135" t="s">
        <v>290</v>
      </c>
      <c r="B159" s="11" t="s">
        <v>159</v>
      </c>
      <c r="C159" s="1" t="s">
        <v>26</v>
      </c>
      <c r="D159" s="13" t="s">
        <v>5</v>
      </c>
      <c r="E159" s="13">
        <v>270</v>
      </c>
      <c r="F159" s="13">
        <v>330</v>
      </c>
      <c r="G159" s="13">
        <v>270</v>
      </c>
      <c r="H159" s="45">
        <f>270-270</f>
        <v>0</v>
      </c>
      <c r="I159" s="45">
        <f>270-270</f>
        <v>0</v>
      </c>
      <c r="J159" s="13">
        <v>270</v>
      </c>
      <c r="K159" s="13">
        <v>270</v>
      </c>
      <c r="L159" s="13">
        <v>270</v>
      </c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4"/>
      <c r="X159" s="9"/>
      <c r="Y159" s="9"/>
      <c r="Z159" s="2"/>
      <c r="AA159" s="2"/>
      <c r="AB159" s="2"/>
      <c r="AC159" s="2"/>
      <c r="AD159" s="2"/>
      <c r="AE159" s="23"/>
      <c r="AF159" s="23"/>
    </row>
    <row r="160" spans="1:32" s="20" customFormat="1" ht="31.5">
      <c r="A160" s="135" t="s">
        <v>356</v>
      </c>
      <c r="B160" s="11" t="s">
        <v>321</v>
      </c>
      <c r="C160" s="1" t="s">
        <v>26</v>
      </c>
      <c r="D160" s="13" t="s">
        <v>5</v>
      </c>
      <c r="E160" s="13">
        <v>254</v>
      </c>
      <c r="F160" s="13">
        <v>250</v>
      </c>
      <c r="G160" s="13">
        <v>254</v>
      </c>
      <c r="H160" s="45">
        <f>254-254</f>
        <v>0</v>
      </c>
      <c r="I160" s="45">
        <f>254-254</f>
        <v>0</v>
      </c>
      <c r="J160" s="13">
        <v>254</v>
      </c>
      <c r="K160" s="13">
        <v>254</v>
      </c>
      <c r="L160" s="13">
        <v>254</v>
      </c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4"/>
      <c r="X160" s="9"/>
      <c r="Y160" s="9"/>
      <c r="Z160" s="2"/>
      <c r="AA160" s="2"/>
      <c r="AB160" s="2"/>
      <c r="AC160" s="2"/>
      <c r="AD160" s="2"/>
      <c r="AE160" s="23"/>
      <c r="AF160" s="23"/>
    </row>
    <row r="161" spans="1:32" s="20" customFormat="1" ht="31.5">
      <c r="A161" s="135" t="s">
        <v>357</v>
      </c>
      <c r="B161" s="11" t="s">
        <v>218</v>
      </c>
      <c r="C161" s="1" t="s">
        <v>26</v>
      </c>
      <c r="D161" s="13" t="s">
        <v>5</v>
      </c>
      <c r="E161" s="13">
        <v>162</v>
      </c>
      <c r="F161" s="13">
        <v>100</v>
      </c>
      <c r="G161" s="13">
        <v>162</v>
      </c>
      <c r="H161" s="45">
        <f>162-162</f>
        <v>0</v>
      </c>
      <c r="I161" s="45">
        <f>162-162</f>
        <v>0</v>
      </c>
      <c r="J161" s="13">
        <v>162</v>
      </c>
      <c r="K161" s="13">
        <v>162</v>
      </c>
      <c r="L161" s="13">
        <v>162</v>
      </c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4"/>
      <c r="X161" s="9"/>
      <c r="Y161" s="9"/>
      <c r="Z161" s="2"/>
      <c r="AA161" s="2"/>
      <c r="AB161" s="2"/>
      <c r="AC161" s="2"/>
      <c r="AD161" s="2"/>
      <c r="AE161" s="23"/>
      <c r="AF161" s="23"/>
    </row>
    <row r="162" spans="1:32" s="20" customFormat="1" ht="31.5">
      <c r="A162" s="135" t="s">
        <v>358</v>
      </c>
      <c r="B162" s="11" t="s">
        <v>266</v>
      </c>
      <c r="C162" s="1" t="s">
        <v>26</v>
      </c>
      <c r="D162" s="13" t="s">
        <v>5</v>
      </c>
      <c r="E162" s="13">
        <v>1500</v>
      </c>
      <c r="F162" s="13">
        <v>1100</v>
      </c>
      <c r="G162" s="13">
        <v>1500</v>
      </c>
      <c r="H162" s="45">
        <f>1500-1500</f>
        <v>0</v>
      </c>
      <c r="I162" s="45">
        <f>1500-1500</f>
        <v>0</v>
      </c>
      <c r="J162" s="13">
        <v>1500</v>
      </c>
      <c r="K162" s="13">
        <v>1500</v>
      </c>
      <c r="L162" s="13">
        <v>1500</v>
      </c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4"/>
      <c r="X162" s="9"/>
      <c r="Y162" s="9"/>
      <c r="Z162" s="2"/>
      <c r="AA162" s="2"/>
      <c r="AB162" s="2"/>
      <c r="AC162" s="2"/>
      <c r="AD162" s="2"/>
      <c r="AE162" s="23"/>
      <c r="AF162" s="23"/>
    </row>
    <row r="163" spans="1:32" s="20" customFormat="1" ht="47.25">
      <c r="A163" s="135" t="s">
        <v>359</v>
      </c>
      <c r="B163" s="11" t="s">
        <v>449</v>
      </c>
      <c r="C163" s="1" t="s">
        <v>26</v>
      </c>
      <c r="D163" s="13" t="s">
        <v>5</v>
      </c>
      <c r="E163" s="45">
        <v>0</v>
      </c>
      <c r="F163" s="13">
        <v>150</v>
      </c>
      <c r="G163" s="13">
        <v>320</v>
      </c>
      <c r="H163" s="45">
        <f>320-320</f>
        <v>0</v>
      </c>
      <c r="I163" s="45">
        <f>340-340</f>
        <v>0</v>
      </c>
      <c r="J163" s="13">
        <v>340</v>
      </c>
      <c r="K163" s="13">
        <v>350</v>
      </c>
      <c r="L163" s="13">
        <v>350</v>
      </c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4"/>
      <c r="X163" s="9"/>
      <c r="Y163" s="9"/>
      <c r="Z163" s="2"/>
      <c r="AA163" s="2"/>
      <c r="AB163" s="2"/>
      <c r="AC163" s="2"/>
      <c r="AD163" s="2"/>
      <c r="AE163" s="23"/>
      <c r="AF163" s="23"/>
    </row>
    <row r="164" spans="1:32" s="20" customFormat="1" ht="31.5">
      <c r="A164" s="135" t="s">
        <v>360</v>
      </c>
      <c r="B164" s="11" t="s">
        <v>468</v>
      </c>
      <c r="C164" s="1" t="s">
        <v>26</v>
      </c>
      <c r="D164" s="13" t="s">
        <v>5</v>
      </c>
      <c r="E164" s="45">
        <v>0</v>
      </c>
      <c r="F164" s="13">
        <v>192</v>
      </c>
      <c r="G164" s="13">
        <v>120</v>
      </c>
      <c r="H164" s="45">
        <f>120-120</f>
        <v>0</v>
      </c>
      <c r="I164" s="45">
        <f>120-120</f>
        <v>0</v>
      </c>
      <c r="J164" s="13">
        <v>120</v>
      </c>
      <c r="K164" s="13">
        <v>120</v>
      </c>
      <c r="L164" s="13">
        <v>120</v>
      </c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4"/>
      <c r="X164" s="9"/>
      <c r="Y164" s="9"/>
      <c r="Z164" s="2"/>
      <c r="AA164" s="2"/>
      <c r="AB164" s="2"/>
      <c r="AC164" s="2"/>
      <c r="AD164" s="2"/>
      <c r="AE164" s="23"/>
      <c r="AF164" s="23"/>
    </row>
    <row r="165" spans="1:32" s="20" customFormat="1" ht="31.5">
      <c r="A165" s="135" t="s">
        <v>361</v>
      </c>
      <c r="B165" s="11" t="s">
        <v>322</v>
      </c>
      <c r="C165" s="1" t="s">
        <v>26</v>
      </c>
      <c r="D165" s="13" t="s">
        <v>5</v>
      </c>
      <c r="E165" s="45">
        <v>0</v>
      </c>
      <c r="F165" s="45">
        <f>150-150</f>
        <v>0</v>
      </c>
      <c r="G165" s="13">
        <v>150</v>
      </c>
      <c r="H165" s="45">
        <f>150-150</f>
        <v>0</v>
      </c>
      <c r="I165" s="45">
        <f>150-150</f>
        <v>0</v>
      </c>
      <c r="J165" s="13">
        <v>150</v>
      </c>
      <c r="K165" s="13">
        <v>150</v>
      </c>
      <c r="L165" s="13">
        <v>150</v>
      </c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4"/>
      <c r="X165" s="9"/>
      <c r="Y165" s="9"/>
      <c r="Z165" s="2"/>
      <c r="AA165" s="2"/>
      <c r="AB165" s="2"/>
      <c r="AC165" s="2"/>
      <c r="AD165" s="2"/>
      <c r="AE165" s="23"/>
      <c r="AF165" s="23"/>
    </row>
    <row r="166" spans="1:32" s="20" customFormat="1" ht="47.25">
      <c r="A166" s="135" t="s">
        <v>362</v>
      </c>
      <c r="B166" s="65" t="s">
        <v>223</v>
      </c>
      <c r="C166" s="1" t="s">
        <v>224</v>
      </c>
      <c r="D166" s="13" t="s">
        <v>11</v>
      </c>
      <c r="E166" s="13">
        <v>5</v>
      </c>
      <c r="F166" s="13">
        <v>9</v>
      </c>
      <c r="G166" s="13">
        <v>9</v>
      </c>
      <c r="H166" s="45">
        <f>9-9</f>
        <v>0</v>
      </c>
      <c r="I166" s="45">
        <f>9-9</f>
        <v>0</v>
      </c>
      <c r="J166" s="13">
        <v>10</v>
      </c>
      <c r="K166" s="13">
        <v>10</v>
      </c>
      <c r="L166" s="13">
        <v>10</v>
      </c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4"/>
      <c r="X166" s="9"/>
      <c r="Y166" s="9"/>
      <c r="Z166" s="2"/>
      <c r="AA166" s="2"/>
      <c r="AB166" s="2"/>
      <c r="AC166" s="2"/>
      <c r="AD166" s="2"/>
      <c r="AE166" s="23"/>
      <c r="AF166" s="23"/>
    </row>
    <row r="167" spans="1:32" s="20" customFormat="1" ht="63">
      <c r="A167" s="135" t="s">
        <v>448</v>
      </c>
      <c r="B167" s="11" t="s">
        <v>295</v>
      </c>
      <c r="C167" s="50" t="s">
        <v>26</v>
      </c>
      <c r="D167" s="48" t="s">
        <v>5</v>
      </c>
      <c r="E167" s="45">
        <v>0</v>
      </c>
      <c r="F167" s="13">
        <v>310</v>
      </c>
      <c r="G167" s="13">
        <v>315</v>
      </c>
      <c r="H167" s="45">
        <f>320-320</f>
        <v>0</v>
      </c>
      <c r="I167" s="45">
        <f>325-325</f>
        <v>0</v>
      </c>
      <c r="J167" s="13">
        <v>330</v>
      </c>
      <c r="K167" s="13">
        <v>335</v>
      </c>
      <c r="L167" s="13">
        <v>340</v>
      </c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4"/>
      <c r="X167" s="9"/>
      <c r="Y167" s="9"/>
      <c r="Z167" s="2"/>
      <c r="AA167" s="2"/>
      <c r="AB167" s="2"/>
      <c r="AC167" s="2"/>
      <c r="AD167" s="2"/>
      <c r="AE167" s="23"/>
      <c r="AF167" s="23"/>
    </row>
    <row r="168" spans="1:32" s="20" customFormat="1" ht="31.5">
      <c r="A168" s="135" t="s">
        <v>531</v>
      </c>
      <c r="B168" s="11" t="s">
        <v>532</v>
      </c>
      <c r="C168" s="50" t="s">
        <v>26</v>
      </c>
      <c r="D168" s="48" t="s">
        <v>5</v>
      </c>
      <c r="E168" s="45">
        <v>0</v>
      </c>
      <c r="F168" s="45">
        <v>0</v>
      </c>
      <c r="G168" s="84">
        <v>110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4"/>
      <c r="X168" s="9"/>
      <c r="Y168" s="9"/>
      <c r="Z168" s="2"/>
      <c r="AA168" s="2"/>
      <c r="AB168" s="2"/>
      <c r="AC168" s="2"/>
      <c r="AD168" s="2"/>
      <c r="AE168" s="23"/>
      <c r="AF168" s="23"/>
    </row>
    <row r="169" spans="1:32" s="20" customFormat="1" ht="31.5">
      <c r="A169" s="42" t="s">
        <v>27</v>
      </c>
      <c r="B169" s="47" t="s">
        <v>102</v>
      </c>
      <c r="C169" s="48"/>
      <c r="D169" s="48"/>
      <c r="E169" s="43"/>
      <c r="F169" s="43"/>
      <c r="G169" s="43"/>
      <c r="H169" s="43"/>
      <c r="I169" s="43"/>
      <c r="J169" s="43"/>
      <c r="K169" s="43"/>
      <c r="L169" s="4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4"/>
      <c r="X169" s="9"/>
      <c r="Y169" s="9"/>
      <c r="Z169" s="2"/>
      <c r="AA169" s="2"/>
      <c r="AB169" s="2"/>
      <c r="AC169" s="2"/>
      <c r="AD169" s="2"/>
      <c r="AE169" s="23"/>
      <c r="AF169" s="23"/>
    </row>
    <row r="170" spans="1:23" s="20" customFormat="1" ht="31.5">
      <c r="A170" s="135" t="s">
        <v>161</v>
      </c>
      <c r="B170" s="53" t="s">
        <v>162</v>
      </c>
      <c r="C170" s="48" t="s">
        <v>26</v>
      </c>
      <c r="D170" s="48" t="s">
        <v>5</v>
      </c>
      <c r="E170" s="22">
        <v>720</v>
      </c>
      <c r="F170" s="22">
        <v>720</v>
      </c>
      <c r="G170" s="22">
        <v>720</v>
      </c>
      <c r="H170" s="45">
        <f>720-720</f>
        <v>0</v>
      </c>
      <c r="I170" s="45">
        <f>730-730</f>
        <v>0</v>
      </c>
      <c r="J170" s="22">
        <v>730</v>
      </c>
      <c r="K170" s="22">
        <v>730</v>
      </c>
      <c r="L170" s="22">
        <v>730</v>
      </c>
      <c r="M170" s="23"/>
      <c r="N170" s="12"/>
      <c r="O170" s="9"/>
      <c r="P170" s="9"/>
      <c r="Q170" s="2"/>
      <c r="R170" s="2"/>
      <c r="S170" s="2"/>
      <c r="T170" s="2"/>
      <c r="U170" s="2"/>
      <c r="V170" s="23"/>
      <c r="W170" s="23"/>
    </row>
    <row r="171" spans="1:23" s="20" customFormat="1" ht="31.5">
      <c r="A171" s="135" t="s">
        <v>163</v>
      </c>
      <c r="B171" s="53" t="s">
        <v>164</v>
      </c>
      <c r="C171" s="48" t="s">
        <v>26</v>
      </c>
      <c r="D171" s="48" t="s">
        <v>5</v>
      </c>
      <c r="E171" s="13">
        <v>100</v>
      </c>
      <c r="F171" s="13">
        <v>100</v>
      </c>
      <c r="G171" s="45">
        <f>100-100</f>
        <v>0</v>
      </c>
      <c r="H171" s="45">
        <f>100-100</f>
        <v>0</v>
      </c>
      <c r="I171" s="45">
        <f>100-100</f>
        <v>0</v>
      </c>
      <c r="J171" s="13">
        <v>100</v>
      </c>
      <c r="K171" s="13">
        <v>100</v>
      </c>
      <c r="L171" s="13">
        <v>100</v>
      </c>
      <c r="M171" s="23"/>
      <c r="N171" s="12"/>
      <c r="O171" s="9"/>
      <c r="P171" s="9"/>
      <c r="Q171" s="2"/>
      <c r="R171" s="2"/>
      <c r="S171" s="2"/>
      <c r="T171" s="2"/>
      <c r="U171" s="2"/>
      <c r="V171" s="23"/>
      <c r="W171" s="23"/>
    </row>
    <row r="172" spans="1:23" s="20" customFormat="1" ht="78.75">
      <c r="A172" s="135" t="s">
        <v>165</v>
      </c>
      <c r="B172" s="49" t="s">
        <v>259</v>
      </c>
      <c r="C172" s="48" t="s">
        <v>186</v>
      </c>
      <c r="D172" s="48" t="s">
        <v>9</v>
      </c>
      <c r="E172" s="22">
        <v>100</v>
      </c>
      <c r="F172" s="22">
        <v>100</v>
      </c>
      <c r="G172" s="22">
        <v>100</v>
      </c>
      <c r="H172" s="45">
        <f>100-100</f>
        <v>0</v>
      </c>
      <c r="I172" s="45">
        <f>100-100</f>
        <v>0</v>
      </c>
      <c r="J172" s="22">
        <v>100</v>
      </c>
      <c r="K172" s="22">
        <v>100</v>
      </c>
      <c r="L172" s="22">
        <v>100</v>
      </c>
      <c r="M172" s="23"/>
      <c r="N172" s="12"/>
      <c r="O172" s="9"/>
      <c r="P172" s="9"/>
      <c r="Q172" s="2"/>
      <c r="R172" s="2"/>
      <c r="S172" s="2"/>
      <c r="T172" s="2"/>
      <c r="U172" s="2"/>
      <c r="V172" s="23"/>
      <c r="W172" s="23"/>
    </row>
    <row r="173" spans="1:23" s="20" customFormat="1" ht="47.25">
      <c r="A173" s="135" t="s">
        <v>166</v>
      </c>
      <c r="B173" s="53" t="s">
        <v>167</v>
      </c>
      <c r="C173" s="50" t="s">
        <v>133</v>
      </c>
      <c r="D173" s="48" t="s">
        <v>9</v>
      </c>
      <c r="E173" s="22">
        <v>42</v>
      </c>
      <c r="F173" s="22">
        <v>42</v>
      </c>
      <c r="G173" s="22">
        <v>42</v>
      </c>
      <c r="H173" s="45">
        <f>42-42</f>
        <v>0</v>
      </c>
      <c r="I173" s="45">
        <f>42-42</f>
        <v>0</v>
      </c>
      <c r="J173" s="22">
        <v>42</v>
      </c>
      <c r="K173" s="22">
        <v>42</v>
      </c>
      <c r="L173" s="13">
        <v>42</v>
      </c>
      <c r="M173" s="23"/>
      <c r="N173" s="12"/>
      <c r="O173" s="9"/>
      <c r="P173" s="9"/>
      <c r="Q173" s="2"/>
      <c r="R173" s="2"/>
      <c r="S173" s="2"/>
      <c r="T173" s="2"/>
      <c r="U173" s="2"/>
      <c r="V173" s="23"/>
      <c r="W173" s="23"/>
    </row>
    <row r="174" spans="1:23" s="20" customFormat="1" ht="47.25">
      <c r="A174" s="135" t="s">
        <v>168</v>
      </c>
      <c r="B174" s="53" t="s">
        <v>169</v>
      </c>
      <c r="C174" s="50" t="s">
        <v>133</v>
      </c>
      <c r="D174" s="48" t="s">
        <v>9</v>
      </c>
      <c r="E174" s="22">
        <v>100</v>
      </c>
      <c r="F174" s="22">
        <v>100</v>
      </c>
      <c r="G174" s="22">
        <v>100</v>
      </c>
      <c r="H174" s="45">
        <f>100-100</f>
        <v>0</v>
      </c>
      <c r="I174" s="45">
        <f>100-100</f>
        <v>0</v>
      </c>
      <c r="J174" s="22">
        <v>100</v>
      </c>
      <c r="K174" s="22">
        <v>100</v>
      </c>
      <c r="L174" s="13">
        <v>100</v>
      </c>
      <c r="M174" s="23"/>
      <c r="N174" s="12"/>
      <c r="O174" s="9"/>
      <c r="P174" s="9"/>
      <c r="Q174" s="2"/>
      <c r="R174" s="2"/>
      <c r="S174" s="2"/>
      <c r="T174" s="2"/>
      <c r="U174" s="2"/>
      <c r="V174" s="23"/>
      <c r="W174" s="23"/>
    </row>
    <row r="175" spans="1:23" s="20" customFormat="1" ht="47.25">
      <c r="A175" s="135" t="s">
        <v>170</v>
      </c>
      <c r="B175" s="53" t="s">
        <v>171</v>
      </c>
      <c r="C175" s="50" t="s">
        <v>133</v>
      </c>
      <c r="D175" s="48" t="s">
        <v>9</v>
      </c>
      <c r="E175" s="22">
        <v>30</v>
      </c>
      <c r="F175" s="22">
        <v>30</v>
      </c>
      <c r="G175" s="22">
        <v>30</v>
      </c>
      <c r="H175" s="45">
        <f>30-30</f>
        <v>0</v>
      </c>
      <c r="I175" s="45">
        <f>30-30</f>
        <v>0</v>
      </c>
      <c r="J175" s="22">
        <v>30</v>
      </c>
      <c r="K175" s="22">
        <v>30</v>
      </c>
      <c r="L175" s="13">
        <v>30</v>
      </c>
      <c r="M175" s="23"/>
      <c r="N175" s="12"/>
      <c r="O175" s="9"/>
      <c r="P175" s="9"/>
      <c r="Q175" s="2"/>
      <c r="R175" s="2"/>
      <c r="S175" s="2"/>
      <c r="T175" s="2"/>
      <c r="U175" s="2"/>
      <c r="V175" s="23"/>
      <c r="W175" s="23"/>
    </row>
    <row r="176" spans="1:23" s="20" customFormat="1" ht="47.25">
      <c r="A176" s="135" t="s">
        <v>172</v>
      </c>
      <c r="B176" s="62" t="s">
        <v>226</v>
      </c>
      <c r="C176" s="50" t="s">
        <v>133</v>
      </c>
      <c r="D176" s="48" t="s">
        <v>9</v>
      </c>
      <c r="E176" s="22">
        <v>40</v>
      </c>
      <c r="F176" s="22">
        <v>40</v>
      </c>
      <c r="G176" s="22">
        <v>40</v>
      </c>
      <c r="H176" s="45">
        <f>40-40</f>
        <v>0</v>
      </c>
      <c r="I176" s="45">
        <f>40-40</f>
        <v>0</v>
      </c>
      <c r="J176" s="22">
        <v>40</v>
      </c>
      <c r="K176" s="22">
        <v>40</v>
      </c>
      <c r="L176" s="13">
        <v>40</v>
      </c>
      <c r="M176" s="23"/>
      <c r="N176" s="12"/>
      <c r="O176" s="9"/>
      <c r="P176" s="9"/>
      <c r="Q176" s="2"/>
      <c r="R176" s="2"/>
      <c r="S176" s="2"/>
      <c r="T176" s="2"/>
      <c r="U176" s="2"/>
      <c r="V176" s="23"/>
      <c r="W176" s="23"/>
    </row>
    <row r="177" spans="1:23" s="20" customFormat="1" ht="31.5">
      <c r="A177" s="135" t="s">
        <v>173</v>
      </c>
      <c r="B177" s="53" t="s">
        <v>174</v>
      </c>
      <c r="C177" s="48" t="s">
        <v>26</v>
      </c>
      <c r="D177" s="48" t="s">
        <v>5</v>
      </c>
      <c r="E177" s="45">
        <v>0</v>
      </c>
      <c r="F177" s="22">
        <v>100</v>
      </c>
      <c r="G177" s="45">
        <f>100-100</f>
        <v>0</v>
      </c>
      <c r="H177" s="45">
        <f>100-100</f>
        <v>0</v>
      </c>
      <c r="I177" s="45">
        <f>100-100</f>
        <v>0</v>
      </c>
      <c r="J177" s="22">
        <v>100</v>
      </c>
      <c r="K177" s="13">
        <v>100</v>
      </c>
      <c r="L177" s="13">
        <v>100</v>
      </c>
      <c r="M177" s="23"/>
      <c r="N177" s="12"/>
      <c r="O177" s="9"/>
      <c r="P177" s="9"/>
      <c r="Q177" s="2"/>
      <c r="R177" s="2"/>
      <c r="S177" s="2"/>
      <c r="T177" s="2"/>
      <c r="U177" s="2"/>
      <c r="V177" s="23"/>
      <c r="W177" s="23"/>
    </row>
    <row r="178" spans="1:23" s="20" customFormat="1" ht="47.25">
      <c r="A178" s="135" t="s">
        <v>175</v>
      </c>
      <c r="B178" s="53" t="s">
        <v>260</v>
      </c>
      <c r="C178" s="50" t="s">
        <v>133</v>
      </c>
      <c r="D178" s="48" t="s">
        <v>9</v>
      </c>
      <c r="E178" s="22">
        <v>16</v>
      </c>
      <c r="F178" s="22">
        <v>16</v>
      </c>
      <c r="G178" s="22">
        <v>16</v>
      </c>
      <c r="H178" s="45">
        <f>16-16</f>
        <v>0</v>
      </c>
      <c r="I178" s="45">
        <f>16-16</f>
        <v>0</v>
      </c>
      <c r="J178" s="22">
        <v>16</v>
      </c>
      <c r="K178" s="22">
        <v>16</v>
      </c>
      <c r="L178" s="22">
        <v>16</v>
      </c>
      <c r="M178" s="23"/>
      <c r="N178" s="12"/>
      <c r="O178" s="9"/>
      <c r="P178" s="9"/>
      <c r="Q178" s="2"/>
      <c r="R178" s="2"/>
      <c r="S178" s="2"/>
      <c r="T178" s="2"/>
      <c r="U178" s="2"/>
      <c r="V178" s="23"/>
      <c r="W178" s="23"/>
    </row>
    <row r="179" spans="1:23" s="20" customFormat="1" ht="47.25">
      <c r="A179" s="135" t="s">
        <v>176</v>
      </c>
      <c r="B179" s="53" t="s">
        <v>177</v>
      </c>
      <c r="C179" s="50" t="s">
        <v>133</v>
      </c>
      <c r="D179" s="48" t="s">
        <v>5</v>
      </c>
      <c r="E179" s="22">
        <v>350</v>
      </c>
      <c r="F179" s="22">
        <v>350</v>
      </c>
      <c r="G179" s="45">
        <f>35-35</f>
        <v>0</v>
      </c>
      <c r="H179" s="45">
        <f>35-35</f>
        <v>0</v>
      </c>
      <c r="I179" s="45">
        <f>35-35</f>
        <v>0</v>
      </c>
      <c r="J179" s="22">
        <v>350</v>
      </c>
      <c r="K179" s="22">
        <v>350</v>
      </c>
      <c r="L179" s="22">
        <v>350</v>
      </c>
      <c r="M179" s="23"/>
      <c r="N179" s="12"/>
      <c r="O179" s="9"/>
      <c r="P179" s="9"/>
      <c r="Q179" s="2"/>
      <c r="R179" s="2"/>
      <c r="S179" s="2"/>
      <c r="T179" s="2"/>
      <c r="U179" s="2"/>
      <c r="V179" s="23"/>
      <c r="W179" s="23"/>
    </row>
    <row r="180" spans="1:23" s="20" customFormat="1" ht="31.5">
      <c r="A180" s="135" t="s">
        <v>178</v>
      </c>
      <c r="B180" s="53" t="s">
        <v>179</v>
      </c>
      <c r="C180" s="48" t="s">
        <v>26</v>
      </c>
      <c r="D180" s="48" t="s">
        <v>5</v>
      </c>
      <c r="E180" s="22">
        <v>100</v>
      </c>
      <c r="F180" s="45">
        <v>0</v>
      </c>
      <c r="G180" s="45">
        <v>0</v>
      </c>
      <c r="H180" s="45">
        <v>0</v>
      </c>
      <c r="I180" s="45">
        <f>100-100</f>
        <v>0</v>
      </c>
      <c r="J180" s="22">
        <v>100</v>
      </c>
      <c r="K180" s="22">
        <v>100</v>
      </c>
      <c r="L180" s="22">
        <v>100</v>
      </c>
      <c r="M180" s="23"/>
      <c r="N180" s="12"/>
      <c r="O180" s="9"/>
      <c r="P180" s="9"/>
      <c r="Q180" s="2"/>
      <c r="R180" s="2"/>
      <c r="S180" s="2"/>
      <c r="T180" s="2"/>
      <c r="U180" s="2"/>
      <c r="V180" s="23"/>
      <c r="W180" s="23"/>
    </row>
    <row r="181" spans="1:23" s="20" customFormat="1" ht="31.5">
      <c r="A181" s="135" t="s">
        <v>180</v>
      </c>
      <c r="B181" s="53" t="s">
        <v>181</v>
      </c>
      <c r="C181" s="48" t="s">
        <v>26</v>
      </c>
      <c r="D181" s="48" t="s">
        <v>5</v>
      </c>
      <c r="E181" s="22">
        <v>420</v>
      </c>
      <c r="F181" s="22">
        <v>420</v>
      </c>
      <c r="G181" s="22">
        <v>420</v>
      </c>
      <c r="H181" s="45">
        <f>420-420</f>
        <v>0</v>
      </c>
      <c r="I181" s="45">
        <f>420-420</f>
        <v>0</v>
      </c>
      <c r="J181" s="22">
        <v>420</v>
      </c>
      <c r="K181" s="22">
        <v>420</v>
      </c>
      <c r="L181" s="22">
        <v>420</v>
      </c>
      <c r="M181" s="23"/>
      <c r="N181" s="12"/>
      <c r="O181" s="9"/>
      <c r="P181" s="9"/>
      <c r="Q181" s="2"/>
      <c r="R181" s="2"/>
      <c r="S181" s="2"/>
      <c r="T181" s="2"/>
      <c r="U181" s="2"/>
      <c r="V181" s="23"/>
      <c r="W181" s="23"/>
    </row>
    <row r="182" spans="1:23" s="20" customFormat="1" ht="31.5">
      <c r="A182" s="135" t="s">
        <v>182</v>
      </c>
      <c r="B182" s="53" t="s">
        <v>183</v>
      </c>
      <c r="C182" s="48" t="s">
        <v>26</v>
      </c>
      <c r="D182" s="48" t="s">
        <v>5</v>
      </c>
      <c r="E182" s="22">
        <v>1550</v>
      </c>
      <c r="F182" s="64" t="s">
        <v>433</v>
      </c>
      <c r="G182" s="64" t="s">
        <v>433</v>
      </c>
      <c r="H182" s="45">
        <f>1550-1550</f>
        <v>0</v>
      </c>
      <c r="I182" s="45">
        <f>1550-1550</f>
        <v>0</v>
      </c>
      <c r="J182" s="64" t="s">
        <v>433</v>
      </c>
      <c r="K182" s="64" t="s">
        <v>433</v>
      </c>
      <c r="L182" s="64" t="s">
        <v>433</v>
      </c>
      <c r="M182" s="23"/>
      <c r="N182" s="12"/>
      <c r="O182" s="9"/>
      <c r="P182" s="9"/>
      <c r="Q182" s="2"/>
      <c r="R182" s="2"/>
      <c r="S182" s="2"/>
      <c r="T182" s="2"/>
      <c r="U182" s="2"/>
      <c r="V182" s="23"/>
      <c r="W182" s="23"/>
    </row>
    <row r="183" spans="1:23" s="20" customFormat="1" ht="31.5">
      <c r="A183" s="135" t="s">
        <v>288</v>
      </c>
      <c r="B183" s="53" t="s">
        <v>184</v>
      </c>
      <c r="C183" s="48" t="s">
        <v>26</v>
      </c>
      <c r="D183" s="48" t="s">
        <v>5</v>
      </c>
      <c r="E183" s="22">
        <v>100</v>
      </c>
      <c r="F183" s="22">
        <v>100</v>
      </c>
      <c r="G183" s="45">
        <f>100-100</f>
        <v>0</v>
      </c>
      <c r="H183" s="45">
        <f>100-100</f>
        <v>0</v>
      </c>
      <c r="I183" s="45">
        <f>100-100</f>
        <v>0</v>
      </c>
      <c r="J183" s="22">
        <v>100</v>
      </c>
      <c r="K183" s="22">
        <v>100</v>
      </c>
      <c r="L183" s="22">
        <v>100</v>
      </c>
      <c r="M183" s="23"/>
      <c r="N183" s="12"/>
      <c r="O183" s="9"/>
      <c r="P183" s="9"/>
      <c r="Q183" s="2"/>
      <c r="R183" s="2"/>
      <c r="S183" s="2"/>
      <c r="T183" s="2"/>
      <c r="U183" s="2"/>
      <c r="V183" s="23"/>
      <c r="W183" s="23"/>
    </row>
    <row r="184" spans="1:23" s="20" customFormat="1" ht="47.25">
      <c r="A184" s="135" t="s">
        <v>185</v>
      </c>
      <c r="B184" s="53" t="s">
        <v>240</v>
      </c>
      <c r="C184" s="50" t="s">
        <v>133</v>
      </c>
      <c r="D184" s="48" t="s">
        <v>9</v>
      </c>
      <c r="E184" s="22">
        <v>36</v>
      </c>
      <c r="F184" s="22">
        <v>50</v>
      </c>
      <c r="G184" s="22">
        <v>36</v>
      </c>
      <c r="H184" s="45">
        <f>36-36</f>
        <v>0</v>
      </c>
      <c r="I184" s="45">
        <f>36-36</f>
        <v>0</v>
      </c>
      <c r="J184" s="22">
        <v>36</v>
      </c>
      <c r="K184" s="22">
        <v>36</v>
      </c>
      <c r="L184" s="22">
        <v>36</v>
      </c>
      <c r="M184" s="23"/>
      <c r="N184" s="12"/>
      <c r="O184" s="9"/>
      <c r="P184" s="9"/>
      <c r="Q184" s="2"/>
      <c r="R184" s="2"/>
      <c r="S184" s="2"/>
      <c r="T184" s="2"/>
      <c r="U184" s="2"/>
      <c r="V184" s="23"/>
      <c r="W184" s="23"/>
    </row>
    <row r="185" spans="1:23" s="20" customFormat="1" ht="78.75">
      <c r="A185" s="135" t="s">
        <v>220</v>
      </c>
      <c r="B185" s="53" t="s">
        <v>221</v>
      </c>
      <c r="C185" s="50" t="s">
        <v>225</v>
      </c>
      <c r="D185" s="48" t="s">
        <v>9</v>
      </c>
      <c r="E185" s="22">
        <v>42</v>
      </c>
      <c r="F185" s="13">
        <v>60</v>
      </c>
      <c r="G185" s="22">
        <v>42</v>
      </c>
      <c r="H185" s="45">
        <f>42-42</f>
        <v>0</v>
      </c>
      <c r="I185" s="45">
        <f>42-42</f>
        <v>0</v>
      </c>
      <c r="J185" s="22">
        <v>42</v>
      </c>
      <c r="K185" s="13">
        <v>42</v>
      </c>
      <c r="L185" s="13">
        <v>42</v>
      </c>
      <c r="M185" s="23"/>
      <c r="N185" s="12"/>
      <c r="O185" s="9"/>
      <c r="P185" s="9"/>
      <c r="Q185" s="2"/>
      <c r="R185" s="2"/>
      <c r="S185" s="2"/>
      <c r="T185" s="2"/>
      <c r="U185" s="2"/>
      <c r="V185" s="23"/>
      <c r="W185" s="23"/>
    </row>
    <row r="186" spans="1:23" s="20" customFormat="1" ht="47.25">
      <c r="A186" s="135" t="s">
        <v>244</v>
      </c>
      <c r="B186" s="66" t="s">
        <v>251</v>
      </c>
      <c r="C186" s="50" t="s">
        <v>133</v>
      </c>
      <c r="D186" s="48" t="s">
        <v>9</v>
      </c>
      <c r="E186" s="13">
        <v>21</v>
      </c>
      <c r="F186" s="13">
        <v>24</v>
      </c>
      <c r="G186" s="13">
        <v>24</v>
      </c>
      <c r="H186" s="45">
        <f>24-24</f>
        <v>0</v>
      </c>
      <c r="I186" s="45">
        <f>24-24</f>
        <v>0</v>
      </c>
      <c r="J186" s="13">
        <v>24</v>
      </c>
      <c r="K186" s="22">
        <v>24</v>
      </c>
      <c r="L186" s="13">
        <v>24</v>
      </c>
      <c r="M186" s="23"/>
      <c r="N186" s="12"/>
      <c r="O186" s="9"/>
      <c r="P186" s="9"/>
      <c r="Q186" s="2"/>
      <c r="R186" s="2"/>
      <c r="S186" s="2"/>
      <c r="T186" s="2"/>
      <c r="U186" s="2"/>
      <c r="V186" s="23"/>
      <c r="W186" s="23"/>
    </row>
    <row r="187" spans="1:23" s="20" customFormat="1" ht="47.25">
      <c r="A187" s="135" t="s">
        <v>245</v>
      </c>
      <c r="B187" s="66" t="s">
        <v>252</v>
      </c>
      <c r="C187" s="50" t="s">
        <v>133</v>
      </c>
      <c r="D187" s="48" t="s">
        <v>9</v>
      </c>
      <c r="E187" s="13">
        <v>21</v>
      </c>
      <c r="F187" s="13">
        <v>100</v>
      </c>
      <c r="G187" s="45">
        <f>100-100</f>
        <v>0</v>
      </c>
      <c r="H187" s="45">
        <f>100-100</f>
        <v>0</v>
      </c>
      <c r="I187" s="45">
        <f>100-100</f>
        <v>0</v>
      </c>
      <c r="J187" s="13">
        <v>100</v>
      </c>
      <c r="K187" s="13">
        <v>100</v>
      </c>
      <c r="L187" s="13">
        <v>100</v>
      </c>
      <c r="M187" s="23"/>
      <c r="N187" s="12"/>
      <c r="O187" s="9"/>
      <c r="P187" s="9"/>
      <c r="Q187" s="2"/>
      <c r="R187" s="2"/>
      <c r="S187" s="2"/>
      <c r="T187" s="2"/>
      <c r="U187" s="2"/>
      <c r="V187" s="23"/>
      <c r="W187" s="23"/>
    </row>
    <row r="188" spans="1:23" s="20" customFormat="1" ht="63">
      <c r="A188" s="135" t="s">
        <v>291</v>
      </c>
      <c r="B188" s="66" t="s">
        <v>294</v>
      </c>
      <c r="C188" s="50" t="s">
        <v>296</v>
      </c>
      <c r="D188" s="48" t="s">
        <v>9</v>
      </c>
      <c r="E188" s="45">
        <v>0</v>
      </c>
      <c r="F188" s="13">
        <v>55</v>
      </c>
      <c r="G188" s="13">
        <v>55</v>
      </c>
      <c r="H188" s="45">
        <f>55-55</f>
        <v>0</v>
      </c>
      <c r="I188" s="45">
        <f>55-55</f>
        <v>0</v>
      </c>
      <c r="J188" s="13">
        <v>55</v>
      </c>
      <c r="K188" s="13">
        <v>55</v>
      </c>
      <c r="L188" s="13">
        <v>55</v>
      </c>
      <c r="M188" s="23"/>
      <c r="N188" s="12"/>
      <c r="O188" s="9"/>
      <c r="P188" s="9"/>
      <c r="Q188" s="2"/>
      <c r="R188" s="2"/>
      <c r="S188" s="2"/>
      <c r="T188" s="2"/>
      <c r="U188" s="2"/>
      <c r="V188" s="23"/>
      <c r="W188" s="23"/>
    </row>
    <row r="189" spans="1:23" s="20" customFormat="1" ht="31.5">
      <c r="A189" s="135" t="s">
        <v>363</v>
      </c>
      <c r="B189" s="66" t="s">
        <v>364</v>
      </c>
      <c r="C189" s="48" t="s">
        <v>26</v>
      </c>
      <c r="D189" s="1" t="s">
        <v>5</v>
      </c>
      <c r="E189" s="45">
        <v>0</v>
      </c>
      <c r="F189" s="13">
        <v>250</v>
      </c>
      <c r="G189" s="13">
        <v>250</v>
      </c>
      <c r="H189" s="45">
        <f>250-250</f>
        <v>0</v>
      </c>
      <c r="I189" s="45">
        <f>250-250</f>
        <v>0</v>
      </c>
      <c r="J189" s="13">
        <v>250</v>
      </c>
      <c r="K189" s="13">
        <v>250</v>
      </c>
      <c r="L189" s="13">
        <v>250</v>
      </c>
      <c r="M189" s="23"/>
      <c r="N189" s="12"/>
      <c r="O189" s="9"/>
      <c r="P189" s="9"/>
      <c r="Q189" s="2"/>
      <c r="R189" s="2"/>
      <c r="S189" s="2"/>
      <c r="T189" s="2"/>
      <c r="U189" s="2"/>
      <c r="V189" s="23"/>
      <c r="W189" s="23"/>
    </row>
    <row r="190" spans="1:23" s="20" customFormat="1" ht="31.5">
      <c r="A190" s="135" t="s">
        <v>365</v>
      </c>
      <c r="B190" s="66" t="s">
        <v>317</v>
      </c>
      <c r="C190" s="48" t="s">
        <v>26</v>
      </c>
      <c r="D190" s="1" t="s">
        <v>5</v>
      </c>
      <c r="E190" s="13">
        <v>553</v>
      </c>
      <c r="F190" s="45">
        <f>553-553</f>
        <v>0</v>
      </c>
      <c r="G190" s="13">
        <v>553</v>
      </c>
      <c r="H190" s="45">
        <f>553-553</f>
        <v>0</v>
      </c>
      <c r="I190" s="45">
        <f>553-553</f>
        <v>0</v>
      </c>
      <c r="J190" s="13">
        <v>553</v>
      </c>
      <c r="K190" s="13">
        <v>553</v>
      </c>
      <c r="L190" s="13">
        <v>553</v>
      </c>
      <c r="M190" s="23"/>
      <c r="N190" s="12"/>
      <c r="O190" s="9"/>
      <c r="P190" s="9"/>
      <c r="Q190" s="2"/>
      <c r="R190" s="2"/>
      <c r="S190" s="2"/>
      <c r="T190" s="2"/>
      <c r="U190" s="2"/>
      <c r="V190" s="23"/>
      <c r="W190" s="23"/>
    </row>
    <row r="191" spans="1:23" s="20" customFormat="1" ht="31.5">
      <c r="A191" s="135" t="s">
        <v>366</v>
      </c>
      <c r="B191" s="66" t="s">
        <v>318</v>
      </c>
      <c r="C191" s="48" t="s">
        <v>26</v>
      </c>
      <c r="D191" s="1" t="s">
        <v>5</v>
      </c>
      <c r="E191" s="45">
        <v>0</v>
      </c>
      <c r="F191" s="13">
        <v>130</v>
      </c>
      <c r="G191" s="13">
        <v>150</v>
      </c>
      <c r="H191" s="45">
        <f>150-150</f>
        <v>0</v>
      </c>
      <c r="I191" s="45">
        <f>150-150</f>
        <v>0</v>
      </c>
      <c r="J191" s="13">
        <v>150</v>
      </c>
      <c r="K191" s="13">
        <v>150</v>
      </c>
      <c r="L191" s="13">
        <v>150</v>
      </c>
      <c r="M191" s="23"/>
      <c r="N191" s="12"/>
      <c r="O191" s="9"/>
      <c r="P191" s="9"/>
      <c r="Q191" s="2"/>
      <c r="R191" s="2"/>
      <c r="S191" s="2"/>
      <c r="T191" s="2"/>
      <c r="U191" s="2"/>
      <c r="V191" s="23"/>
      <c r="W191" s="23"/>
    </row>
    <row r="192" spans="1:23" s="20" customFormat="1" ht="31.5">
      <c r="A192" s="135" t="s">
        <v>536</v>
      </c>
      <c r="B192" s="66" t="s">
        <v>319</v>
      </c>
      <c r="C192" s="48" t="s">
        <v>26</v>
      </c>
      <c r="D192" s="1" t="s">
        <v>5</v>
      </c>
      <c r="E192" s="45">
        <v>0</v>
      </c>
      <c r="F192" s="13">
        <v>800</v>
      </c>
      <c r="G192" s="13">
        <v>150</v>
      </c>
      <c r="H192" s="45">
        <f>150-150</f>
        <v>0</v>
      </c>
      <c r="I192" s="45">
        <f>150-150</f>
        <v>0</v>
      </c>
      <c r="J192" s="13">
        <v>150</v>
      </c>
      <c r="K192" s="13">
        <v>150</v>
      </c>
      <c r="L192" s="13">
        <v>150</v>
      </c>
      <c r="M192" s="23"/>
      <c r="N192" s="12"/>
      <c r="O192" s="9"/>
      <c r="P192" s="9"/>
      <c r="Q192" s="2"/>
      <c r="R192" s="2"/>
      <c r="S192" s="2"/>
      <c r="T192" s="2"/>
      <c r="U192" s="2"/>
      <c r="V192" s="23"/>
      <c r="W192" s="23"/>
    </row>
    <row r="193" spans="1:12" s="20" customFormat="1" ht="47.25">
      <c r="A193" s="15" t="s">
        <v>28</v>
      </c>
      <c r="B193" s="62" t="s">
        <v>29</v>
      </c>
      <c r="C193" s="48"/>
      <c r="D193" s="1"/>
      <c r="E193" s="1"/>
      <c r="F193" s="1"/>
      <c r="G193" s="1"/>
      <c r="H193" s="1"/>
      <c r="I193" s="1"/>
      <c r="J193" s="1"/>
      <c r="K193" s="1"/>
      <c r="L193" s="1"/>
    </row>
    <row r="194" spans="1:12" s="20" customFormat="1" ht="31.5">
      <c r="A194" s="135" t="s">
        <v>187</v>
      </c>
      <c r="B194" s="49" t="s">
        <v>477</v>
      </c>
      <c r="C194" s="48" t="s">
        <v>26</v>
      </c>
      <c r="D194" s="1" t="s">
        <v>5</v>
      </c>
      <c r="E194" s="13">
        <v>152</v>
      </c>
      <c r="F194" s="13">
        <v>105</v>
      </c>
      <c r="G194" s="13">
        <v>105</v>
      </c>
      <c r="H194" s="45">
        <f>105-105</f>
        <v>0</v>
      </c>
      <c r="I194" s="45">
        <f>152-152</f>
        <v>0</v>
      </c>
      <c r="J194" s="13">
        <v>152</v>
      </c>
      <c r="K194" s="13">
        <v>152</v>
      </c>
      <c r="L194" s="13">
        <v>152</v>
      </c>
    </row>
    <row r="195" spans="1:12" s="20" customFormat="1" ht="31.5">
      <c r="A195" s="135" t="s">
        <v>188</v>
      </c>
      <c r="B195" s="49" t="s">
        <v>478</v>
      </c>
      <c r="C195" s="48" t="s">
        <v>26</v>
      </c>
      <c r="D195" s="1" t="s">
        <v>5</v>
      </c>
      <c r="E195" s="13">
        <v>463</v>
      </c>
      <c r="F195" s="13">
        <v>463</v>
      </c>
      <c r="G195" s="13">
        <v>463</v>
      </c>
      <c r="H195" s="45">
        <f>463-463</f>
        <v>0</v>
      </c>
      <c r="I195" s="45">
        <f>463-463</f>
        <v>0</v>
      </c>
      <c r="J195" s="13">
        <v>463</v>
      </c>
      <c r="K195" s="13">
        <v>463</v>
      </c>
      <c r="L195" s="13">
        <v>463</v>
      </c>
    </row>
    <row r="196" spans="1:12" s="20" customFormat="1" ht="31.5">
      <c r="A196" s="135" t="s">
        <v>189</v>
      </c>
      <c r="B196" s="53" t="s">
        <v>311</v>
      </c>
      <c r="C196" s="48" t="s">
        <v>26</v>
      </c>
      <c r="D196" s="1" t="s">
        <v>5</v>
      </c>
      <c r="E196" s="45">
        <v>0</v>
      </c>
      <c r="F196" s="1" t="s">
        <v>437</v>
      </c>
      <c r="G196" s="1" t="s">
        <v>437</v>
      </c>
      <c r="H196" s="45">
        <f>300-300</f>
        <v>0</v>
      </c>
      <c r="I196" s="45">
        <f>300-300</f>
        <v>0</v>
      </c>
      <c r="J196" s="1" t="s">
        <v>437</v>
      </c>
      <c r="K196" s="1" t="s">
        <v>437</v>
      </c>
      <c r="L196" s="1" t="s">
        <v>437</v>
      </c>
    </row>
    <row r="197" spans="1:12" s="20" customFormat="1" ht="31.5">
      <c r="A197" s="135" t="s">
        <v>190</v>
      </c>
      <c r="B197" s="53" t="s">
        <v>191</v>
      </c>
      <c r="C197" s="48" t="s">
        <v>26</v>
      </c>
      <c r="D197" s="13" t="s">
        <v>5</v>
      </c>
      <c r="E197" s="13">
        <v>399</v>
      </c>
      <c r="F197" s="1" t="s">
        <v>437</v>
      </c>
      <c r="G197" s="1" t="s">
        <v>437</v>
      </c>
      <c r="H197" s="45">
        <f>300-300</f>
        <v>0</v>
      </c>
      <c r="I197" s="45">
        <f>399-399</f>
        <v>0</v>
      </c>
      <c r="J197" s="1" t="s">
        <v>438</v>
      </c>
      <c r="K197" s="1" t="s">
        <v>438</v>
      </c>
      <c r="L197" s="1" t="s">
        <v>438</v>
      </c>
    </row>
    <row r="198" spans="1:12" s="20" customFormat="1" ht="31.5">
      <c r="A198" s="87" t="s">
        <v>276</v>
      </c>
      <c r="B198" s="82" t="s">
        <v>469</v>
      </c>
      <c r="C198" s="48" t="s">
        <v>26</v>
      </c>
      <c r="D198" s="13" t="s">
        <v>5</v>
      </c>
      <c r="E198" s="45">
        <v>0</v>
      </c>
      <c r="F198" s="1" t="s">
        <v>539</v>
      </c>
      <c r="G198" s="1" t="s">
        <v>539</v>
      </c>
      <c r="H198" s="45">
        <f>220-220</f>
        <v>0</v>
      </c>
      <c r="I198" s="45">
        <f>220-220</f>
        <v>0</v>
      </c>
      <c r="J198" s="1" t="s">
        <v>539</v>
      </c>
      <c r="K198" s="1" t="s">
        <v>539</v>
      </c>
      <c r="L198" s="1" t="s">
        <v>539</v>
      </c>
    </row>
    <row r="199" spans="1:12" s="20" customFormat="1" ht="141.75">
      <c r="A199" s="116" t="s">
        <v>367</v>
      </c>
      <c r="B199" s="118" t="s">
        <v>277</v>
      </c>
      <c r="C199" s="48" t="s">
        <v>369</v>
      </c>
      <c r="D199" s="13" t="s">
        <v>11</v>
      </c>
      <c r="E199" s="24">
        <v>5010</v>
      </c>
      <c r="F199" s="24">
        <v>15000</v>
      </c>
      <c r="G199" s="24">
        <v>20000</v>
      </c>
      <c r="H199" s="24">
        <v>25000</v>
      </c>
      <c r="I199" s="24">
        <v>30000</v>
      </c>
      <c r="J199" s="24">
        <v>35000</v>
      </c>
      <c r="K199" s="24">
        <v>40000</v>
      </c>
      <c r="L199" s="24">
        <v>45000</v>
      </c>
    </row>
    <row r="200" spans="1:12" s="20" customFormat="1" ht="110.25">
      <c r="A200" s="117"/>
      <c r="B200" s="119"/>
      <c r="C200" s="48" t="s">
        <v>278</v>
      </c>
      <c r="D200" s="43" t="s">
        <v>9</v>
      </c>
      <c r="E200" s="13">
        <v>82</v>
      </c>
      <c r="F200" s="13">
        <v>90</v>
      </c>
      <c r="G200" s="13">
        <v>90</v>
      </c>
      <c r="H200" s="13">
        <v>90</v>
      </c>
      <c r="I200" s="13">
        <v>90</v>
      </c>
      <c r="J200" s="13">
        <v>90</v>
      </c>
      <c r="K200" s="13">
        <v>90</v>
      </c>
      <c r="L200" s="13">
        <v>90</v>
      </c>
    </row>
    <row r="201" spans="1:12" s="20" customFormat="1" ht="78.75">
      <c r="A201" s="137" t="s">
        <v>30</v>
      </c>
      <c r="B201" s="115" t="s">
        <v>70</v>
      </c>
      <c r="C201" s="67" t="s">
        <v>65</v>
      </c>
      <c r="D201" s="43" t="s">
        <v>9</v>
      </c>
      <c r="E201" s="25">
        <v>100</v>
      </c>
      <c r="F201" s="25">
        <v>100</v>
      </c>
      <c r="G201" s="45">
        <f aca="true" t="shared" si="0" ref="G201:I202">100-100</f>
        <v>0</v>
      </c>
      <c r="H201" s="45">
        <f t="shared" si="0"/>
        <v>0</v>
      </c>
      <c r="I201" s="45">
        <f t="shared" si="0"/>
        <v>0</v>
      </c>
      <c r="J201" s="25">
        <v>100</v>
      </c>
      <c r="K201" s="25">
        <v>100</v>
      </c>
      <c r="L201" s="25">
        <v>100</v>
      </c>
    </row>
    <row r="202" spans="1:12" s="20" customFormat="1" ht="173.25">
      <c r="A202" s="137"/>
      <c r="B202" s="115"/>
      <c r="C202" s="67" t="s">
        <v>32</v>
      </c>
      <c r="D202" s="43" t="s">
        <v>9</v>
      </c>
      <c r="E202" s="25">
        <v>100</v>
      </c>
      <c r="F202" s="25">
        <v>100</v>
      </c>
      <c r="G202" s="45">
        <f t="shared" si="0"/>
        <v>0</v>
      </c>
      <c r="H202" s="45">
        <f t="shared" si="0"/>
        <v>0</v>
      </c>
      <c r="I202" s="45">
        <f t="shared" si="0"/>
        <v>0</v>
      </c>
      <c r="J202" s="25">
        <v>100</v>
      </c>
      <c r="K202" s="25">
        <v>100</v>
      </c>
      <c r="L202" s="25">
        <v>100</v>
      </c>
    </row>
    <row r="203" spans="1:12" s="20" customFormat="1" ht="157.5">
      <c r="A203" s="15" t="s">
        <v>31</v>
      </c>
      <c r="B203" s="53" t="s">
        <v>34</v>
      </c>
      <c r="C203" s="67" t="s">
        <v>255</v>
      </c>
      <c r="D203" s="1" t="s">
        <v>9</v>
      </c>
      <c r="E203" s="25">
        <v>100</v>
      </c>
      <c r="F203" s="25">
        <v>100</v>
      </c>
      <c r="G203" s="25">
        <v>100</v>
      </c>
      <c r="H203" s="25">
        <v>100</v>
      </c>
      <c r="I203" s="25">
        <v>100</v>
      </c>
      <c r="J203" s="25">
        <v>100</v>
      </c>
      <c r="K203" s="25">
        <v>100</v>
      </c>
      <c r="L203" s="25">
        <v>100</v>
      </c>
    </row>
    <row r="204" spans="1:12" s="20" customFormat="1" ht="141.75">
      <c r="A204" s="15" t="s">
        <v>33</v>
      </c>
      <c r="B204" s="68" t="s">
        <v>99</v>
      </c>
      <c r="C204" s="43" t="s">
        <v>66</v>
      </c>
      <c r="D204" s="43" t="s">
        <v>5</v>
      </c>
      <c r="E204" s="13">
        <v>880</v>
      </c>
      <c r="F204" s="1">
        <v>823</v>
      </c>
      <c r="G204" s="1">
        <v>842</v>
      </c>
      <c r="H204" s="1">
        <v>842</v>
      </c>
      <c r="I204" s="1">
        <v>842</v>
      </c>
      <c r="J204" s="24">
        <v>1111</v>
      </c>
      <c r="K204" s="24">
        <v>1111</v>
      </c>
      <c r="L204" s="24">
        <v>1111</v>
      </c>
    </row>
    <row r="205" spans="1:12" s="20" customFormat="1" ht="126">
      <c r="A205" s="15" t="s">
        <v>35</v>
      </c>
      <c r="B205" s="68" t="s">
        <v>534</v>
      </c>
      <c r="C205" s="43" t="s">
        <v>535</v>
      </c>
      <c r="D205" s="43" t="s">
        <v>5</v>
      </c>
      <c r="E205" s="25">
        <v>4167</v>
      </c>
      <c r="F205" s="25">
        <v>4037</v>
      </c>
      <c r="G205" s="25">
        <v>4012</v>
      </c>
      <c r="H205" s="25">
        <v>4012</v>
      </c>
      <c r="I205" s="25">
        <v>4012</v>
      </c>
      <c r="J205" s="25">
        <v>4593</v>
      </c>
      <c r="K205" s="25">
        <v>4593</v>
      </c>
      <c r="L205" s="25">
        <v>4593</v>
      </c>
    </row>
    <row r="206" spans="1:15" s="20" customFormat="1" ht="126">
      <c r="A206" s="15" t="s">
        <v>36</v>
      </c>
      <c r="B206" s="68" t="s">
        <v>229</v>
      </c>
      <c r="C206" s="1" t="s">
        <v>287</v>
      </c>
      <c r="D206" s="43" t="s">
        <v>5</v>
      </c>
      <c r="E206" s="24">
        <v>1188</v>
      </c>
      <c r="F206" s="24">
        <v>1667</v>
      </c>
      <c r="G206" s="24">
        <v>1856</v>
      </c>
      <c r="H206" s="24">
        <v>1856</v>
      </c>
      <c r="I206" s="24">
        <v>1856</v>
      </c>
      <c r="J206" s="24">
        <v>1329</v>
      </c>
      <c r="K206" s="24">
        <v>1350</v>
      </c>
      <c r="L206" s="25">
        <v>1368</v>
      </c>
      <c r="O206" s="36"/>
    </row>
    <row r="207" spans="1:15" s="20" customFormat="1" ht="110.25">
      <c r="A207" s="15" t="s">
        <v>37</v>
      </c>
      <c r="B207" s="78" t="s">
        <v>456</v>
      </c>
      <c r="C207" s="50" t="s">
        <v>457</v>
      </c>
      <c r="D207" s="48" t="s">
        <v>9</v>
      </c>
      <c r="E207" s="45">
        <v>0</v>
      </c>
      <c r="F207" s="24">
        <v>100</v>
      </c>
      <c r="G207" s="24">
        <v>100</v>
      </c>
      <c r="H207" s="24">
        <v>100</v>
      </c>
      <c r="I207" s="24">
        <v>100</v>
      </c>
      <c r="J207" s="24">
        <v>100</v>
      </c>
      <c r="K207" s="24">
        <v>100</v>
      </c>
      <c r="L207" s="24">
        <v>100</v>
      </c>
      <c r="O207" s="36"/>
    </row>
    <row r="208" spans="1:12" s="20" customFormat="1" ht="94.5">
      <c r="A208" s="15" t="s">
        <v>38</v>
      </c>
      <c r="B208" s="53" t="s">
        <v>232</v>
      </c>
      <c r="C208" s="1" t="s">
        <v>41</v>
      </c>
      <c r="D208" s="1" t="s">
        <v>5</v>
      </c>
      <c r="E208" s="25">
        <v>14708</v>
      </c>
      <c r="F208" s="25">
        <f>14739-1614</f>
        <v>13125</v>
      </c>
      <c r="G208" s="25">
        <v>11914</v>
      </c>
      <c r="H208" s="25">
        <v>11914</v>
      </c>
      <c r="I208" s="25">
        <v>11914</v>
      </c>
      <c r="J208" s="25">
        <v>14901</v>
      </c>
      <c r="K208" s="25">
        <v>14901</v>
      </c>
      <c r="L208" s="25">
        <v>14901</v>
      </c>
    </row>
    <row r="209" spans="1:12" s="20" customFormat="1" ht="141.75">
      <c r="A209" s="15" t="s">
        <v>39</v>
      </c>
      <c r="B209" s="53" t="s">
        <v>43</v>
      </c>
      <c r="C209" s="43" t="s">
        <v>44</v>
      </c>
      <c r="D209" s="1" t="s">
        <v>5</v>
      </c>
      <c r="E209" s="25">
        <v>14708</v>
      </c>
      <c r="F209" s="25">
        <f>13125+38+11</f>
        <v>13174</v>
      </c>
      <c r="G209" s="45">
        <v>0</v>
      </c>
      <c r="H209" s="45">
        <v>0</v>
      </c>
      <c r="I209" s="45">
        <v>0</v>
      </c>
      <c r="J209" s="25">
        <v>14901</v>
      </c>
      <c r="K209" s="25">
        <v>14901</v>
      </c>
      <c r="L209" s="25">
        <v>14901</v>
      </c>
    </row>
    <row r="210" spans="1:12" s="20" customFormat="1" ht="78.75">
      <c r="A210" s="15" t="s">
        <v>40</v>
      </c>
      <c r="B210" s="68" t="s">
        <v>446</v>
      </c>
      <c r="C210" s="1" t="s">
        <v>447</v>
      </c>
      <c r="D210" s="13" t="s">
        <v>11</v>
      </c>
      <c r="E210" s="45">
        <v>0</v>
      </c>
      <c r="F210" s="25">
        <v>25</v>
      </c>
      <c r="G210" s="25">
        <v>25</v>
      </c>
      <c r="H210" s="25">
        <v>25</v>
      </c>
      <c r="I210" s="25">
        <v>25</v>
      </c>
      <c r="J210" s="25">
        <v>25</v>
      </c>
      <c r="K210" s="25">
        <v>25</v>
      </c>
      <c r="L210" s="25">
        <v>25</v>
      </c>
    </row>
    <row r="211" spans="1:12" s="20" customFormat="1" ht="151.5" customHeight="1">
      <c r="A211" s="15" t="s">
        <v>42</v>
      </c>
      <c r="B211" s="68" t="s">
        <v>267</v>
      </c>
      <c r="C211" s="1" t="s">
        <v>268</v>
      </c>
      <c r="D211" s="13" t="s">
        <v>5</v>
      </c>
      <c r="E211" s="25">
        <v>8460</v>
      </c>
      <c r="F211" s="22">
        <v>11740</v>
      </c>
      <c r="G211" s="22">
        <f>10640</f>
        <v>10640</v>
      </c>
      <c r="H211" s="22">
        <f>10640</f>
        <v>10640</v>
      </c>
      <c r="I211" s="22">
        <f>10640</f>
        <v>10640</v>
      </c>
      <c r="J211" s="45">
        <v>0</v>
      </c>
      <c r="K211" s="45">
        <v>0</v>
      </c>
      <c r="L211" s="45">
        <v>0</v>
      </c>
    </row>
    <row r="212" spans="1:12" s="20" customFormat="1" ht="126">
      <c r="A212" s="15" t="s">
        <v>52</v>
      </c>
      <c r="B212" s="68" t="s">
        <v>470</v>
      </c>
      <c r="C212" s="1" t="s">
        <v>475</v>
      </c>
      <c r="D212" s="13" t="s">
        <v>5</v>
      </c>
      <c r="E212" s="45">
        <v>0</v>
      </c>
      <c r="F212" s="22">
        <v>31320</v>
      </c>
      <c r="G212" s="22">
        <v>32326</v>
      </c>
      <c r="H212" s="22">
        <v>33075</v>
      </c>
      <c r="I212" s="22">
        <v>33196</v>
      </c>
      <c r="J212" s="45">
        <v>0</v>
      </c>
      <c r="K212" s="45">
        <v>0</v>
      </c>
      <c r="L212" s="45">
        <v>0</v>
      </c>
    </row>
    <row r="213" spans="1:12" s="20" customFormat="1" ht="23.25" customHeight="1">
      <c r="A213" s="69">
        <v>4</v>
      </c>
      <c r="B213" s="109" t="s">
        <v>371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1"/>
    </row>
    <row r="214" spans="1:12" s="20" customFormat="1" ht="31.5">
      <c r="A214" s="41" t="s">
        <v>306</v>
      </c>
      <c r="B214" s="70" t="s">
        <v>100</v>
      </c>
      <c r="C214" s="43"/>
      <c r="D214" s="1"/>
      <c r="E214" s="43"/>
      <c r="F214" s="43"/>
      <c r="G214" s="43"/>
      <c r="H214" s="43"/>
      <c r="I214" s="43"/>
      <c r="J214" s="43"/>
      <c r="K214" s="43"/>
      <c r="L214" s="43"/>
    </row>
    <row r="215" spans="1:12" s="20" customFormat="1" ht="31.5">
      <c r="A215" s="71" t="s">
        <v>192</v>
      </c>
      <c r="B215" s="49" t="s">
        <v>193</v>
      </c>
      <c r="C215" s="43" t="s">
        <v>67</v>
      </c>
      <c r="D215" s="1" t="s">
        <v>9</v>
      </c>
      <c r="E215" s="25">
        <v>100</v>
      </c>
      <c r="F215" s="25">
        <v>100</v>
      </c>
      <c r="G215" s="25">
        <v>100</v>
      </c>
      <c r="H215" s="45">
        <f>100-100</f>
        <v>0</v>
      </c>
      <c r="I215" s="45">
        <f>100-100</f>
        <v>0</v>
      </c>
      <c r="J215" s="25">
        <v>100</v>
      </c>
      <c r="K215" s="25">
        <v>100</v>
      </c>
      <c r="L215" s="25">
        <v>100</v>
      </c>
    </row>
    <row r="216" spans="1:12" s="20" customFormat="1" ht="31.5">
      <c r="A216" s="71" t="s">
        <v>194</v>
      </c>
      <c r="B216" s="49" t="s">
        <v>195</v>
      </c>
      <c r="C216" s="43" t="s">
        <v>67</v>
      </c>
      <c r="D216" s="13" t="s">
        <v>9</v>
      </c>
      <c r="E216" s="25">
        <v>20</v>
      </c>
      <c r="F216" s="25">
        <v>20</v>
      </c>
      <c r="G216" s="25">
        <v>20</v>
      </c>
      <c r="H216" s="45">
        <f>20-20</f>
        <v>0</v>
      </c>
      <c r="I216" s="45">
        <f>20-20</f>
        <v>0</v>
      </c>
      <c r="J216" s="25">
        <v>20</v>
      </c>
      <c r="K216" s="25">
        <v>20</v>
      </c>
      <c r="L216" s="25">
        <v>20</v>
      </c>
    </row>
    <row r="217" spans="1:12" s="20" customFormat="1" ht="31.5">
      <c r="A217" s="71" t="s">
        <v>196</v>
      </c>
      <c r="B217" s="72" t="s">
        <v>197</v>
      </c>
      <c r="C217" s="43" t="s">
        <v>67</v>
      </c>
      <c r="D217" s="1" t="s">
        <v>9</v>
      </c>
      <c r="E217" s="43">
        <v>100</v>
      </c>
      <c r="F217" s="43">
        <v>100</v>
      </c>
      <c r="G217" s="43">
        <v>100</v>
      </c>
      <c r="H217" s="45">
        <f>100-100</f>
        <v>0</v>
      </c>
      <c r="I217" s="45">
        <f>100-100</f>
        <v>0</v>
      </c>
      <c r="J217" s="43">
        <v>100</v>
      </c>
      <c r="K217" s="43">
        <v>100</v>
      </c>
      <c r="L217" s="43">
        <v>100</v>
      </c>
    </row>
    <row r="218" spans="1:12" s="20" customFormat="1" ht="31.5">
      <c r="A218" s="71" t="s">
        <v>198</v>
      </c>
      <c r="B218" s="49" t="s">
        <v>199</v>
      </c>
      <c r="C218" s="43" t="s">
        <v>67</v>
      </c>
      <c r="D218" s="13" t="s">
        <v>200</v>
      </c>
      <c r="E218" s="13">
        <v>55</v>
      </c>
      <c r="F218" s="13">
        <v>55</v>
      </c>
      <c r="G218" s="13">
        <v>55</v>
      </c>
      <c r="H218" s="45">
        <f>55-55</f>
        <v>0</v>
      </c>
      <c r="I218" s="45">
        <f>55-55</f>
        <v>0</v>
      </c>
      <c r="J218" s="13">
        <v>55</v>
      </c>
      <c r="K218" s="13">
        <v>55</v>
      </c>
      <c r="L218" s="13">
        <v>55</v>
      </c>
    </row>
    <row r="219" spans="1:12" s="20" customFormat="1" ht="31.5">
      <c r="A219" s="71" t="s">
        <v>246</v>
      </c>
      <c r="B219" s="49" t="s">
        <v>253</v>
      </c>
      <c r="C219" s="43" t="s">
        <v>67</v>
      </c>
      <c r="D219" s="13" t="s">
        <v>200</v>
      </c>
      <c r="E219" s="25">
        <v>87</v>
      </c>
      <c r="F219" s="25">
        <v>87</v>
      </c>
      <c r="G219" s="25">
        <v>87</v>
      </c>
      <c r="H219" s="45">
        <f>87-87</f>
        <v>0</v>
      </c>
      <c r="I219" s="45">
        <f>87-87</f>
        <v>0</v>
      </c>
      <c r="J219" s="25">
        <v>87</v>
      </c>
      <c r="K219" s="25">
        <v>87</v>
      </c>
      <c r="L219" s="25">
        <v>87</v>
      </c>
    </row>
    <row r="220" spans="1:12" s="20" customFormat="1" ht="31.5">
      <c r="A220" s="71" t="s">
        <v>247</v>
      </c>
      <c r="B220" s="49" t="s">
        <v>254</v>
      </c>
      <c r="C220" s="43" t="s">
        <v>67</v>
      </c>
      <c r="D220" s="13" t="s">
        <v>200</v>
      </c>
      <c r="E220" s="25">
        <v>96</v>
      </c>
      <c r="F220" s="45">
        <v>0</v>
      </c>
      <c r="G220" s="25">
        <v>96</v>
      </c>
      <c r="H220" s="25">
        <v>96</v>
      </c>
      <c r="I220" s="25">
        <v>96</v>
      </c>
      <c r="J220" s="25">
        <v>96</v>
      </c>
      <c r="K220" s="25">
        <v>96</v>
      </c>
      <c r="L220" s="25">
        <v>96</v>
      </c>
    </row>
    <row r="221" spans="1:12" s="20" customFormat="1" ht="31.5">
      <c r="A221" s="71" t="s">
        <v>271</v>
      </c>
      <c r="B221" s="49" t="s">
        <v>280</v>
      </c>
      <c r="C221" s="43" t="s">
        <v>45</v>
      </c>
      <c r="D221" s="1" t="s">
        <v>5</v>
      </c>
      <c r="E221" s="25">
        <v>15</v>
      </c>
      <c r="F221" s="24" t="s">
        <v>439</v>
      </c>
      <c r="G221" s="24" t="s">
        <v>439</v>
      </c>
      <c r="H221" s="24" t="s">
        <v>439</v>
      </c>
      <c r="I221" s="24" t="s">
        <v>439</v>
      </c>
      <c r="J221" s="24" t="s">
        <v>439</v>
      </c>
      <c r="K221" s="24" t="s">
        <v>439</v>
      </c>
      <c r="L221" s="24" t="s">
        <v>439</v>
      </c>
    </row>
    <row r="222" spans="1:12" s="20" customFormat="1" ht="31.5">
      <c r="A222" s="71" t="s">
        <v>272</v>
      </c>
      <c r="B222" s="49" t="s">
        <v>281</v>
      </c>
      <c r="C222" s="43" t="s">
        <v>45</v>
      </c>
      <c r="D222" s="1" t="s">
        <v>5</v>
      </c>
      <c r="E222" s="25">
        <v>60</v>
      </c>
      <c r="F222" s="25">
        <v>60</v>
      </c>
      <c r="G222" s="25">
        <v>60</v>
      </c>
      <c r="H222" s="25">
        <v>60</v>
      </c>
      <c r="I222" s="25">
        <v>60</v>
      </c>
      <c r="J222" s="25">
        <v>60</v>
      </c>
      <c r="K222" s="43">
        <v>60</v>
      </c>
      <c r="L222" s="43">
        <v>60</v>
      </c>
    </row>
    <row r="223" spans="1:12" s="20" customFormat="1" ht="31.5">
      <c r="A223" s="71" t="s">
        <v>273</v>
      </c>
      <c r="B223" s="49" t="s">
        <v>282</v>
      </c>
      <c r="C223" s="43" t="s">
        <v>283</v>
      </c>
      <c r="D223" s="13" t="s">
        <v>200</v>
      </c>
      <c r="E223" s="25">
        <v>20</v>
      </c>
      <c r="F223" s="25">
        <v>15</v>
      </c>
      <c r="G223" s="25">
        <v>20</v>
      </c>
      <c r="H223" s="25">
        <v>20</v>
      </c>
      <c r="I223" s="25">
        <v>20</v>
      </c>
      <c r="J223" s="25">
        <v>20</v>
      </c>
      <c r="K223" s="13">
        <v>20</v>
      </c>
      <c r="L223" s="13">
        <v>20</v>
      </c>
    </row>
    <row r="224" spans="1:12" s="20" customFormat="1" ht="47.25">
      <c r="A224" s="71" t="s">
        <v>292</v>
      </c>
      <c r="B224" s="49" t="s">
        <v>293</v>
      </c>
      <c r="C224" s="50" t="s">
        <v>297</v>
      </c>
      <c r="D224" s="13" t="s">
        <v>200</v>
      </c>
      <c r="E224" s="45">
        <v>0</v>
      </c>
      <c r="F224" s="25">
        <v>100</v>
      </c>
      <c r="G224" s="25">
        <v>100</v>
      </c>
      <c r="H224" s="45">
        <f>100-100</f>
        <v>0</v>
      </c>
      <c r="I224" s="45">
        <f>100-100</f>
        <v>0</v>
      </c>
      <c r="J224" s="25">
        <v>100</v>
      </c>
      <c r="K224" s="25">
        <v>100</v>
      </c>
      <c r="L224" s="13">
        <v>100</v>
      </c>
    </row>
    <row r="225" spans="1:12" s="20" customFormat="1" ht="94.5">
      <c r="A225" s="71" t="s">
        <v>372</v>
      </c>
      <c r="B225" s="49" t="s">
        <v>373</v>
      </c>
      <c r="C225" s="3" t="s">
        <v>385</v>
      </c>
      <c r="D225" s="1" t="s">
        <v>9</v>
      </c>
      <c r="E225" s="45">
        <v>0</v>
      </c>
      <c r="F225" s="13">
        <v>10</v>
      </c>
      <c r="G225" s="25">
        <v>20</v>
      </c>
      <c r="H225" s="25">
        <v>30</v>
      </c>
      <c r="I225" s="25">
        <v>50</v>
      </c>
      <c r="J225" s="25">
        <v>50</v>
      </c>
      <c r="K225" s="13">
        <v>50</v>
      </c>
      <c r="L225" s="13">
        <v>50</v>
      </c>
    </row>
    <row r="226" spans="1:12" s="20" customFormat="1" ht="47.25">
      <c r="A226" s="71" t="s">
        <v>374</v>
      </c>
      <c r="B226" s="49" t="s">
        <v>454</v>
      </c>
      <c r="C226" s="3" t="s">
        <v>452</v>
      </c>
      <c r="D226" s="1" t="s">
        <v>9</v>
      </c>
      <c r="E226" s="45">
        <v>0</v>
      </c>
      <c r="F226" s="13">
        <v>50</v>
      </c>
      <c r="G226" s="13">
        <v>50</v>
      </c>
      <c r="H226" s="13">
        <v>50</v>
      </c>
      <c r="I226" s="13">
        <v>50</v>
      </c>
      <c r="J226" s="13">
        <v>50</v>
      </c>
      <c r="K226" s="13">
        <v>50</v>
      </c>
      <c r="L226" s="13">
        <v>50</v>
      </c>
    </row>
    <row r="227" spans="1:12" s="20" customFormat="1" ht="63">
      <c r="A227" s="71" t="s">
        <v>375</v>
      </c>
      <c r="B227" s="49" t="s">
        <v>376</v>
      </c>
      <c r="C227" s="3" t="s">
        <v>384</v>
      </c>
      <c r="D227" s="1" t="s">
        <v>9</v>
      </c>
      <c r="E227" s="45">
        <v>0</v>
      </c>
      <c r="F227" s="13">
        <v>3</v>
      </c>
      <c r="G227" s="25">
        <v>5</v>
      </c>
      <c r="H227" s="25">
        <v>8</v>
      </c>
      <c r="I227" s="25">
        <v>10</v>
      </c>
      <c r="J227" s="25">
        <v>10</v>
      </c>
      <c r="K227" s="13">
        <v>10</v>
      </c>
      <c r="L227" s="13">
        <v>10</v>
      </c>
    </row>
    <row r="228" spans="1:12" s="20" customFormat="1" ht="157.5">
      <c r="A228" s="71" t="s">
        <v>377</v>
      </c>
      <c r="B228" s="49" t="s">
        <v>378</v>
      </c>
      <c r="C228" s="3" t="s">
        <v>383</v>
      </c>
      <c r="D228" s="1" t="s">
        <v>9</v>
      </c>
      <c r="E228" s="45">
        <v>0</v>
      </c>
      <c r="F228" s="13">
        <v>15</v>
      </c>
      <c r="G228" s="25">
        <v>30</v>
      </c>
      <c r="H228" s="25">
        <v>40</v>
      </c>
      <c r="I228" s="25">
        <v>50</v>
      </c>
      <c r="J228" s="25">
        <v>50</v>
      </c>
      <c r="K228" s="13">
        <v>50</v>
      </c>
      <c r="L228" s="13">
        <v>50</v>
      </c>
    </row>
    <row r="229" spans="1:12" s="20" customFormat="1" ht="47.25">
      <c r="A229" s="71" t="s">
        <v>379</v>
      </c>
      <c r="B229" s="49" t="s">
        <v>380</v>
      </c>
      <c r="C229" s="1" t="s">
        <v>386</v>
      </c>
      <c r="D229" s="1" t="s">
        <v>9</v>
      </c>
      <c r="E229" s="45">
        <v>0</v>
      </c>
      <c r="F229" s="73">
        <v>64</v>
      </c>
      <c r="G229" s="73">
        <v>65</v>
      </c>
      <c r="H229" s="73">
        <v>66</v>
      </c>
      <c r="I229" s="73">
        <v>67</v>
      </c>
      <c r="J229" s="73">
        <v>68</v>
      </c>
      <c r="K229" s="73">
        <v>69</v>
      </c>
      <c r="L229" s="73">
        <v>70</v>
      </c>
    </row>
    <row r="230" spans="1:12" s="20" customFormat="1" ht="110.25">
      <c r="A230" s="71" t="s">
        <v>381</v>
      </c>
      <c r="B230" s="49" t="s">
        <v>382</v>
      </c>
      <c r="C230" s="74" t="s">
        <v>387</v>
      </c>
      <c r="D230" s="75" t="s">
        <v>9</v>
      </c>
      <c r="E230" s="45">
        <v>0</v>
      </c>
      <c r="F230" s="76">
        <v>7</v>
      </c>
      <c r="G230" s="77">
        <v>10</v>
      </c>
      <c r="H230" s="77">
        <v>12</v>
      </c>
      <c r="I230" s="77">
        <v>15</v>
      </c>
      <c r="J230" s="77">
        <v>17</v>
      </c>
      <c r="K230" s="76">
        <v>20</v>
      </c>
      <c r="L230" s="76">
        <v>20</v>
      </c>
    </row>
    <row r="231" spans="1:12" s="20" customFormat="1" ht="78.75">
      <c r="A231" s="71" t="s">
        <v>471</v>
      </c>
      <c r="B231" s="49" t="s">
        <v>472</v>
      </c>
      <c r="C231" s="74" t="s">
        <v>479</v>
      </c>
      <c r="D231" s="75" t="s">
        <v>9</v>
      </c>
      <c r="E231" s="45">
        <v>0</v>
      </c>
      <c r="F231" s="76">
        <v>75</v>
      </c>
      <c r="G231" s="77">
        <v>80</v>
      </c>
      <c r="H231" s="77">
        <v>85</v>
      </c>
      <c r="I231" s="77">
        <v>90</v>
      </c>
      <c r="J231" s="77">
        <v>100</v>
      </c>
      <c r="K231" s="76">
        <v>100</v>
      </c>
      <c r="L231" s="76">
        <v>100</v>
      </c>
    </row>
    <row r="232" spans="1:12" s="20" customFormat="1" ht="94.5">
      <c r="A232" s="15" t="s">
        <v>73</v>
      </c>
      <c r="B232" s="53" t="s">
        <v>230</v>
      </c>
      <c r="C232" s="67" t="s">
        <v>69</v>
      </c>
      <c r="D232" s="43" t="s">
        <v>9</v>
      </c>
      <c r="E232" s="25">
        <v>100</v>
      </c>
      <c r="F232" s="25">
        <v>100</v>
      </c>
      <c r="G232" s="45">
        <f aca="true" t="shared" si="1" ref="G232:I233">100-100</f>
        <v>0</v>
      </c>
      <c r="H232" s="45">
        <f t="shared" si="1"/>
        <v>0</v>
      </c>
      <c r="I232" s="45">
        <f t="shared" si="1"/>
        <v>0</v>
      </c>
      <c r="J232" s="25">
        <v>100</v>
      </c>
      <c r="K232" s="25">
        <v>100</v>
      </c>
      <c r="L232" s="25">
        <v>100</v>
      </c>
    </row>
    <row r="233" spans="1:12" s="20" customFormat="1" ht="315">
      <c r="A233" s="15" t="s">
        <v>74</v>
      </c>
      <c r="B233" s="53" t="s">
        <v>231</v>
      </c>
      <c r="C233" s="67" t="s">
        <v>71</v>
      </c>
      <c r="D233" s="43" t="s">
        <v>9</v>
      </c>
      <c r="E233" s="25">
        <v>100</v>
      </c>
      <c r="F233" s="25">
        <v>100</v>
      </c>
      <c r="G233" s="45">
        <f t="shared" si="1"/>
        <v>0</v>
      </c>
      <c r="H233" s="45">
        <f t="shared" si="1"/>
        <v>0</v>
      </c>
      <c r="I233" s="45">
        <f t="shared" si="1"/>
        <v>0</v>
      </c>
      <c r="J233" s="25">
        <v>100</v>
      </c>
      <c r="K233" s="25">
        <v>100</v>
      </c>
      <c r="L233" s="25">
        <v>100</v>
      </c>
    </row>
    <row r="234" spans="1:12" s="20" customFormat="1" ht="126">
      <c r="A234" s="15" t="s">
        <v>75</v>
      </c>
      <c r="B234" s="49" t="s">
        <v>248</v>
      </c>
      <c r="C234" s="3" t="s">
        <v>68</v>
      </c>
      <c r="D234" s="43" t="s">
        <v>5</v>
      </c>
      <c r="E234" s="25">
        <v>1</v>
      </c>
      <c r="F234" s="25">
        <v>1</v>
      </c>
      <c r="G234" s="25">
        <v>1</v>
      </c>
      <c r="H234" s="45">
        <v>0</v>
      </c>
      <c r="I234" s="45">
        <v>0</v>
      </c>
      <c r="J234" s="25">
        <v>53</v>
      </c>
      <c r="K234" s="25">
        <v>53</v>
      </c>
      <c r="L234" s="25">
        <v>53</v>
      </c>
    </row>
    <row r="235" spans="1:12" s="20" customFormat="1" ht="110.25">
      <c r="A235" s="15" t="s">
        <v>76</v>
      </c>
      <c r="B235" s="49" t="s">
        <v>257</v>
      </c>
      <c r="C235" s="67" t="s">
        <v>453</v>
      </c>
      <c r="D235" s="43" t="s">
        <v>9</v>
      </c>
      <c r="E235" s="25">
        <v>100</v>
      </c>
      <c r="F235" s="45">
        <f>100-100</f>
        <v>0</v>
      </c>
      <c r="G235" s="45">
        <f>100-100</f>
        <v>0</v>
      </c>
      <c r="H235" s="45">
        <f>100-100</f>
        <v>0</v>
      </c>
      <c r="I235" s="45">
        <f>100-100</f>
        <v>0</v>
      </c>
      <c r="J235" s="25">
        <v>100</v>
      </c>
      <c r="K235" s="25">
        <v>100</v>
      </c>
      <c r="L235" s="25">
        <v>100</v>
      </c>
    </row>
    <row r="236" spans="1:12" s="20" customFormat="1" ht="110.25">
      <c r="A236" s="15" t="s">
        <v>77</v>
      </c>
      <c r="B236" s="53" t="s">
        <v>46</v>
      </c>
      <c r="C236" s="3" t="s">
        <v>47</v>
      </c>
      <c r="D236" s="1" t="s">
        <v>9</v>
      </c>
      <c r="E236" s="25">
        <v>100</v>
      </c>
      <c r="F236" s="25">
        <v>100</v>
      </c>
      <c r="G236" s="25">
        <v>100</v>
      </c>
      <c r="H236" s="25">
        <v>100</v>
      </c>
      <c r="I236" s="25">
        <v>100</v>
      </c>
      <c r="J236" s="25">
        <v>100</v>
      </c>
      <c r="K236" s="25">
        <v>100</v>
      </c>
      <c r="L236" s="25">
        <v>100</v>
      </c>
    </row>
    <row r="237" spans="1:12" s="20" customFormat="1" ht="110.25">
      <c r="A237" s="15" t="s">
        <v>78</v>
      </c>
      <c r="B237" s="53" t="s">
        <v>258</v>
      </c>
      <c r="C237" s="3" t="s">
        <v>234</v>
      </c>
      <c r="D237" s="1" t="s">
        <v>9</v>
      </c>
      <c r="E237" s="25">
        <v>100</v>
      </c>
      <c r="F237" s="25">
        <v>100</v>
      </c>
      <c r="G237" s="45">
        <v>0</v>
      </c>
      <c r="H237" s="45">
        <v>0</v>
      </c>
      <c r="I237" s="45">
        <v>0</v>
      </c>
      <c r="J237" s="25">
        <v>100</v>
      </c>
      <c r="K237" s="25">
        <v>100</v>
      </c>
      <c r="L237" s="25">
        <v>100</v>
      </c>
    </row>
    <row r="238" spans="1:12" s="20" customFormat="1" ht="110.25">
      <c r="A238" s="15" t="s">
        <v>233</v>
      </c>
      <c r="B238" s="78" t="s">
        <v>269</v>
      </c>
      <c r="C238" s="3" t="s">
        <v>455</v>
      </c>
      <c r="D238" s="1" t="s">
        <v>9</v>
      </c>
      <c r="E238" s="25">
        <v>100</v>
      </c>
      <c r="F238" s="25">
        <v>100</v>
      </c>
      <c r="G238" s="45">
        <v>0</v>
      </c>
      <c r="H238" s="45">
        <v>0</v>
      </c>
      <c r="I238" s="45">
        <v>0</v>
      </c>
      <c r="J238" s="25">
        <v>100</v>
      </c>
      <c r="K238" s="25">
        <v>100</v>
      </c>
      <c r="L238" s="25">
        <v>100</v>
      </c>
    </row>
    <row r="239" spans="1:12" s="20" customFormat="1" ht="157.5">
      <c r="A239" s="15" t="s">
        <v>473</v>
      </c>
      <c r="B239" s="78" t="s">
        <v>474</v>
      </c>
      <c r="C239" s="3" t="s">
        <v>68</v>
      </c>
      <c r="D239" s="43" t="s">
        <v>5</v>
      </c>
      <c r="E239" s="45">
        <v>0</v>
      </c>
      <c r="F239" s="25">
        <f>325+2+24+341+2+2+1-51</f>
        <v>646</v>
      </c>
      <c r="G239" s="25">
        <f>325+2+24+341+1</f>
        <v>693</v>
      </c>
      <c r="H239" s="25">
        <f>325+2+24+341+9</f>
        <v>701</v>
      </c>
      <c r="I239" s="25">
        <f>325+2+24+341+9</f>
        <v>701</v>
      </c>
      <c r="J239" s="45">
        <v>0</v>
      </c>
      <c r="K239" s="45">
        <v>0</v>
      </c>
      <c r="L239" s="45">
        <v>0</v>
      </c>
    </row>
    <row r="240" spans="1:12" s="20" customFormat="1" ht="78.75">
      <c r="A240" s="15" t="s">
        <v>492</v>
      </c>
      <c r="B240" s="78" t="s">
        <v>493</v>
      </c>
      <c r="C240" s="1" t="s">
        <v>69</v>
      </c>
      <c r="D240" s="43" t="s">
        <v>9</v>
      </c>
      <c r="E240" s="45">
        <v>0</v>
      </c>
      <c r="F240" s="25">
        <v>100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</row>
    <row r="241" spans="1:12" s="20" customFormat="1" ht="112.5" customHeight="1">
      <c r="A241" s="15" t="s">
        <v>497</v>
      </c>
      <c r="B241" s="78" t="s">
        <v>498</v>
      </c>
      <c r="C241" s="1" t="s">
        <v>499</v>
      </c>
      <c r="D241" s="43" t="s">
        <v>9</v>
      </c>
      <c r="E241" s="45">
        <v>0</v>
      </c>
      <c r="F241" s="25">
        <v>100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</row>
    <row r="242" spans="1:12" s="20" customFormat="1" ht="141.75">
      <c r="A242" s="15" t="s">
        <v>522</v>
      </c>
      <c r="B242" s="78" t="s">
        <v>523</v>
      </c>
      <c r="C242" s="1" t="s">
        <v>524</v>
      </c>
      <c r="D242" s="43" t="s">
        <v>9</v>
      </c>
      <c r="E242" s="45">
        <v>0</v>
      </c>
      <c r="F242" s="25">
        <v>100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</row>
  </sheetData>
  <sheetProtection/>
  <autoFilter ref="A13:AF242"/>
  <mergeCells count="53">
    <mergeCell ref="B83:B84"/>
    <mergeCell ref="B95:L95"/>
    <mergeCell ref="A90:A91"/>
    <mergeCell ref="B90:B91"/>
    <mergeCell ref="A81:A82"/>
    <mergeCell ref="B81:B82"/>
    <mergeCell ref="A83:A84"/>
    <mergeCell ref="B9:L9"/>
    <mergeCell ref="B11:B12"/>
    <mergeCell ref="A47:A48"/>
    <mergeCell ref="C11:C12"/>
    <mergeCell ref="D11:D12"/>
    <mergeCell ref="E11:E12"/>
    <mergeCell ref="A23:A25"/>
    <mergeCell ref="A28:A30"/>
    <mergeCell ref="B23:B25"/>
    <mergeCell ref="B47:B48"/>
    <mergeCell ref="B213:L213"/>
    <mergeCell ref="A109:A111"/>
    <mergeCell ref="C109:C111"/>
    <mergeCell ref="A201:A202"/>
    <mergeCell ref="B201:B202"/>
    <mergeCell ref="A199:A200"/>
    <mergeCell ref="B199:B200"/>
    <mergeCell ref="D109:D111"/>
    <mergeCell ref="A44:A45"/>
    <mergeCell ref="B44:B45"/>
    <mergeCell ref="A73:A78"/>
    <mergeCell ref="A56:A57"/>
    <mergeCell ref="B56:B57"/>
    <mergeCell ref="A62:A63"/>
    <mergeCell ref="B62:B63"/>
    <mergeCell ref="B73:B78"/>
    <mergeCell ref="H1:L1"/>
    <mergeCell ref="H2:L2"/>
    <mergeCell ref="H3:L3"/>
    <mergeCell ref="A67:A70"/>
    <mergeCell ref="B67:B70"/>
    <mergeCell ref="H6:L6"/>
    <mergeCell ref="A14:L14"/>
    <mergeCell ref="A11:A12"/>
    <mergeCell ref="F11:L11"/>
    <mergeCell ref="B34:B35"/>
    <mergeCell ref="A36:A37"/>
    <mergeCell ref="B36:B37"/>
    <mergeCell ref="A42:A43"/>
    <mergeCell ref="B42:B43"/>
    <mergeCell ref="B15:L15"/>
    <mergeCell ref="B28:B30"/>
    <mergeCell ref="A34:A35"/>
    <mergeCell ref="B21:L21"/>
    <mergeCell ref="A18:A19"/>
    <mergeCell ref="B18:B19"/>
  </mergeCells>
  <printOptions/>
  <pageMargins left="0.35433070866141736" right="0.2362204724409449" top="0.5905511811023623" bottom="0.31496062992125984" header="0.15748031496062992" footer="0"/>
  <pageSetup fitToHeight="2" horizontalDpi="600" verticalDpi="600" orientation="portrait" paperSize="9" scale="44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mestoivanchenko.lv</dc:creator>
  <cp:keywords/>
  <dc:description/>
  <cp:lastModifiedBy>litkina.iv</cp:lastModifiedBy>
  <cp:lastPrinted>2022-01-18T05:50:48Z</cp:lastPrinted>
  <dcterms:created xsi:type="dcterms:W3CDTF">2016-04-29T06:19:22Z</dcterms:created>
  <dcterms:modified xsi:type="dcterms:W3CDTF">2022-02-22T14:34:42Z</dcterms:modified>
  <cp:category/>
  <cp:version/>
  <cp:contentType/>
  <cp:contentStatus/>
</cp:coreProperties>
</file>