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50" windowWidth="17400" windowHeight="9210"/>
  </bookViews>
  <sheets>
    <sheet name="7 изм" sheetId="13" r:id="rId1"/>
  </sheets>
  <definedNames>
    <definedName name="_xlnm.Print_Area" localSheetId="0">'7 изм'!$A$1:$U$97</definedName>
  </definedNames>
  <calcPr calcId="124519"/>
</workbook>
</file>

<file path=xl/calcChain.xml><?xml version="1.0" encoding="utf-8"?>
<calcChain xmlns="http://schemas.openxmlformats.org/spreadsheetml/2006/main">
  <c r="T62" i="13"/>
  <c r="Q62"/>
  <c r="N62"/>
  <c r="N60" s="1"/>
  <c r="K22"/>
  <c r="Q60" l="1"/>
  <c r="K78" l="1"/>
  <c r="U78" s="1"/>
  <c r="U80" s="1"/>
  <c r="K72"/>
  <c r="K59"/>
  <c r="K58"/>
  <c r="K53"/>
  <c r="K55" s="1"/>
  <c r="K54" s="1"/>
  <c r="K47"/>
  <c r="K50" s="1"/>
  <c r="K34"/>
  <c r="U34" s="1"/>
  <c r="K30"/>
  <c r="K32" s="1"/>
  <c r="K31" s="1"/>
  <c r="K11"/>
  <c r="K26" s="1"/>
  <c r="K16"/>
  <c r="K64"/>
  <c r="K83"/>
  <c r="K82"/>
  <c r="K73"/>
  <c r="U73" s="1"/>
  <c r="K66"/>
  <c r="K65" s="1"/>
  <c r="K45"/>
  <c r="Q84"/>
  <c r="N84"/>
  <c r="H84"/>
  <c r="T83"/>
  <c r="U83" s="1"/>
  <c r="T82"/>
  <c r="T80"/>
  <c r="Q80"/>
  <c r="N80"/>
  <c r="K80"/>
  <c r="H80"/>
  <c r="T79"/>
  <c r="Q79"/>
  <c r="N79"/>
  <c r="H79"/>
  <c r="T76"/>
  <c r="Q76"/>
  <c r="N76"/>
  <c r="N75" s="1"/>
  <c r="T75"/>
  <c r="Q75"/>
  <c r="H74"/>
  <c r="H72"/>
  <c r="T70"/>
  <c r="T69" s="1"/>
  <c r="Q70"/>
  <c r="Q69" s="1"/>
  <c r="N70"/>
  <c r="N69" s="1"/>
  <c r="K68"/>
  <c r="K70" s="1"/>
  <c r="K69" s="1"/>
  <c r="H68"/>
  <c r="H70" s="1"/>
  <c r="T66"/>
  <c r="Q66"/>
  <c r="Q65" s="1"/>
  <c r="N66"/>
  <c r="N65" s="1"/>
  <c r="T65"/>
  <c r="H64"/>
  <c r="H66" s="1"/>
  <c r="T60"/>
  <c r="H59"/>
  <c r="H57"/>
  <c r="H61" s="1"/>
  <c r="T55"/>
  <c r="T54" s="1"/>
  <c r="Q55"/>
  <c r="Q54" s="1"/>
  <c r="N55"/>
  <c r="N54" s="1"/>
  <c r="H53"/>
  <c r="H55" s="1"/>
  <c r="T51"/>
  <c r="Q51"/>
  <c r="N51"/>
  <c r="T50"/>
  <c r="T49" s="1"/>
  <c r="Q50"/>
  <c r="N50"/>
  <c r="U48"/>
  <c r="H47"/>
  <c r="H50" s="1"/>
  <c r="K46"/>
  <c r="H46"/>
  <c r="H45"/>
  <c r="U45" s="1"/>
  <c r="K44"/>
  <c r="U44" s="1"/>
  <c r="K43"/>
  <c r="U43" s="1"/>
  <c r="K42"/>
  <c r="H42"/>
  <c r="K41"/>
  <c r="U41" s="1"/>
  <c r="U40"/>
  <c r="U39"/>
  <c r="K38"/>
  <c r="U38" s="1"/>
  <c r="K37"/>
  <c r="U37" s="1"/>
  <c r="H36"/>
  <c r="U35"/>
  <c r="Q32"/>
  <c r="Q31" s="1"/>
  <c r="N32"/>
  <c r="N31" s="1"/>
  <c r="T30"/>
  <c r="T32" s="1"/>
  <c r="T31" s="1"/>
  <c r="H30"/>
  <c r="H32" s="1"/>
  <c r="T28"/>
  <c r="H28"/>
  <c r="T27"/>
  <c r="Q27"/>
  <c r="N27"/>
  <c r="T26"/>
  <c r="R88" s="1"/>
  <c r="Q26"/>
  <c r="O88" s="1"/>
  <c r="N26"/>
  <c r="U24"/>
  <c r="H24"/>
  <c r="Q23"/>
  <c r="Q28" s="1"/>
  <c r="N23"/>
  <c r="N28" s="1"/>
  <c r="K23"/>
  <c r="U22"/>
  <c r="U21"/>
  <c r="H20"/>
  <c r="U20" s="1"/>
  <c r="U19"/>
  <c r="H19"/>
  <c r="H18"/>
  <c r="U18" s="1"/>
  <c r="K17"/>
  <c r="H17"/>
  <c r="U17" s="1"/>
  <c r="H16"/>
  <c r="H15"/>
  <c r="U15" s="1"/>
  <c r="H14"/>
  <c r="U14" s="1"/>
  <c r="H13"/>
  <c r="U13" s="1"/>
  <c r="U12"/>
  <c r="H12"/>
  <c r="H11"/>
  <c r="K27" l="1"/>
  <c r="K25" s="1"/>
  <c r="N49"/>
  <c r="L87"/>
  <c r="R86"/>
  <c r="U47"/>
  <c r="U59"/>
  <c r="H76"/>
  <c r="H26"/>
  <c r="T84"/>
  <c r="R87" s="1"/>
  <c r="T25"/>
  <c r="H51"/>
  <c r="H49" s="1"/>
  <c r="U46"/>
  <c r="U82"/>
  <c r="O87"/>
  <c r="K76"/>
  <c r="N25"/>
  <c r="U50"/>
  <c r="U23"/>
  <c r="H27"/>
  <c r="F87" s="1"/>
  <c r="U36"/>
  <c r="U42"/>
  <c r="K84"/>
  <c r="L86"/>
  <c r="K79"/>
  <c r="U79" s="1"/>
  <c r="U72"/>
  <c r="K62"/>
  <c r="K60" s="1"/>
  <c r="U53"/>
  <c r="U64"/>
  <c r="U58"/>
  <c r="U16"/>
  <c r="U32"/>
  <c r="H31"/>
  <c r="U31" s="1"/>
  <c r="O86"/>
  <c r="Q25"/>
  <c r="U70"/>
  <c r="H69"/>
  <c r="U69" s="1"/>
  <c r="I88"/>
  <c r="H54"/>
  <c r="U54" s="1"/>
  <c r="U55"/>
  <c r="U61"/>
  <c r="U66"/>
  <c r="H65"/>
  <c r="U65" s="1"/>
  <c r="F88"/>
  <c r="K28"/>
  <c r="U28" s="1"/>
  <c r="U30"/>
  <c r="H62"/>
  <c r="K75"/>
  <c r="U11"/>
  <c r="K51"/>
  <c r="U57"/>
  <c r="U68"/>
  <c r="H75"/>
  <c r="Q49"/>
  <c r="U74"/>
  <c r="U62" l="1"/>
  <c r="U76"/>
  <c r="H25"/>
  <c r="U25" s="1"/>
  <c r="I87"/>
  <c r="R85"/>
  <c r="O85"/>
  <c r="U27"/>
  <c r="U26"/>
  <c r="U84"/>
  <c r="L85"/>
  <c r="U88"/>
  <c r="I86"/>
  <c r="I85" s="1"/>
  <c r="U51"/>
  <c r="U75"/>
  <c r="K49"/>
  <c r="U49" s="1"/>
  <c r="F86"/>
  <c r="H60"/>
  <c r="U60" s="1"/>
  <c r="U87" l="1"/>
  <c r="U86"/>
  <c r="F85"/>
  <c r="U85" s="1"/>
</calcChain>
</file>

<file path=xl/sharedStrings.xml><?xml version="1.0" encoding="utf-8"?>
<sst xmlns="http://schemas.openxmlformats.org/spreadsheetml/2006/main" count="576" uniqueCount="300">
  <si>
    <t>ВСЕГО по задаче 6, из них по главным распорядителям бюджетных средств:</t>
  </si>
  <si>
    <t>по мере необходимости</t>
  </si>
  <si>
    <t>ВСЕГО по задаче 7, из них по главным распорядителям бюджетных средств:</t>
  </si>
  <si>
    <t>в течение года</t>
  </si>
  <si>
    <t>Департамент социального обеспечения</t>
  </si>
  <si>
    <t>ВСЕГО по задаче 8, из них по главным распорядителям бюджетных средств:</t>
  </si>
  <si>
    <t>Департамент информационных технологий и связи (МАУ "МФЦ")</t>
  </si>
  <si>
    <t>5,0 тыс. руб.</t>
  </si>
  <si>
    <t>2,0 тыс. руб.</t>
  </si>
  <si>
    <t>0,5 тыс. руб.</t>
  </si>
  <si>
    <t>30,0 тыс. руб.</t>
  </si>
  <si>
    <t xml:space="preserve">Департамент информационных технологий и связи** </t>
  </si>
  <si>
    <t>Департамент образования*</t>
  </si>
  <si>
    <t xml:space="preserve">*- в том числе внебюджетные средства </t>
  </si>
  <si>
    <t>** - в том числе средства областного бюджета</t>
  </si>
  <si>
    <t>№ п/п</t>
  </si>
  <si>
    <t>Цель: Создание условий для улучшения качества жизни жителей городского округа Тольятти и обеспечения социальной стабильности, защита законных прав и интересов детей и семей, нуждающихся в особой заботе государства</t>
  </si>
  <si>
    <t>1.1.</t>
  </si>
  <si>
    <t>Предоставление субсидий юридическим лицам (за исключением субсидий государственным (муниципальным) учреждениям), индивидуальным предпринимателям, физическим лицам - производителям товаров, работ, услуг в целях возмещения затрат по предоставлению бесплатного, льготного питания обучающимся в муниципальных общеобразовательных учреждениях городского округа Тольятти</t>
  </si>
  <si>
    <t>1.2.</t>
  </si>
  <si>
    <t>1.3.</t>
  </si>
  <si>
    <t>1.4.</t>
  </si>
  <si>
    <t>-</t>
  </si>
  <si>
    <t>2.1.</t>
  </si>
  <si>
    <t>3.1.</t>
  </si>
  <si>
    <t>4.1.</t>
  </si>
  <si>
    <t>Ежемесячные денежные выплаты гражданам, являющимся матерями погибших (умерших, пропавших без вести) двух и более военнослужащих, проходивших военную службу по призыву (по контракту), сотрудников органов внутренних дел, Государственной противопожарной службы, уголовно – исполнительной системы, в связи с выполнением задач в условиях вооруженного конфликта немеждународного характера в Чеченской Республики на непосредственно прилегающей к ней территории Северного Кавказа, отнесенной к зоне вооруженного конфликта, а также в связи с выполнением задач в ходе контртеррористических операций на территории Северо-Кавказского региона</t>
  </si>
  <si>
    <t xml:space="preserve">Денежные выплаты на оплату социальных услуг, предоставляемых на условиях оплаты отдельным категориям граждан </t>
  </si>
  <si>
    <t xml:space="preserve">Ежемесячные денежные выплаты на оплату жилого помещения и коммунальных услуг отдельным категориям граждан, проживающим в домах, лишенных статуса домов системы социального обслуживания населения 
</t>
  </si>
  <si>
    <t>5.1.</t>
  </si>
  <si>
    <t>7.1.</t>
  </si>
  <si>
    <t>10.</t>
  </si>
  <si>
    <t>Источник финансового обеспечения</t>
  </si>
  <si>
    <t>Сроки исполнения</t>
  </si>
  <si>
    <t>количество</t>
  </si>
  <si>
    <t>Департамент образования</t>
  </si>
  <si>
    <t>бюджет городского округа</t>
  </si>
  <si>
    <t xml:space="preserve"> ежемесячно на учащихся: январь-май, сентябрь-декабрь  </t>
  </si>
  <si>
    <t>бюджет городского округа, внебюджетные средства</t>
  </si>
  <si>
    <t xml:space="preserve"> ежемесячно: январь-май, сентябрь-декабрь  </t>
  </si>
  <si>
    <t>Департамент информационных технологий и связи(МАУ "МФЦ")</t>
  </si>
  <si>
    <t>ежемесячно</t>
  </si>
  <si>
    <t>ежемесячно: июнь-декабрь</t>
  </si>
  <si>
    <t>ВСЕГО по задаче 1, из них по главным распорядителям бюджетных средств:</t>
  </si>
  <si>
    <t xml:space="preserve">Департамент информационных технологий и связи </t>
  </si>
  <si>
    <t>ВСЕГО по задаче 2, из них по главным распорядителям бюджетных средств:</t>
  </si>
  <si>
    <t xml:space="preserve">Департамент социального обеспечения </t>
  </si>
  <si>
    <t>ежемесячно (с 4 до 12 месяцев жизни получателя) (8 мес.)</t>
  </si>
  <si>
    <t>ВСЕГО по задаче 3, из них по главным распорядителям бюджетных средств:</t>
  </si>
  <si>
    <t>единовременно</t>
  </si>
  <si>
    <t>750,0 руб. в месяц</t>
  </si>
  <si>
    <t>14 тыс. руб. в месяц на 1 чел.</t>
  </si>
  <si>
    <t xml:space="preserve">ежемесячно </t>
  </si>
  <si>
    <t>1000,0 руб. в месяц</t>
  </si>
  <si>
    <t>бюджет городского округа; бюджет Самарской области</t>
  </si>
  <si>
    <t>ВСЕГО по задаче 4, из них по главным распорядителям бюджетных средств:</t>
  </si>
  <si>
    <t>1,5 тыс.руб</t>
  </si>
  <si>
    <t>Приобретение подарков для поздравления ветеранов Великой Отечественной войны 1941-1945 годов в связи с традиционно считающимися юбилейными днями рождения, начиная с  90-летия</t>
  </si>
  <si>
    <t>ТЖС - 1,5 т.руб. - средний размер выплаты 1 получателю,  ЧО - 9 т.руб. - средний размер выплаты 1 получателю</t>
  </si>
  <si>
    <t xml:space="preserve">237 получателей, в т.ч.: ТЖС - 191 получателей, ЧО - 46 получателей </t>
  </si>
  <si>
    <t>3 чел.</t>
  </si>
  <si>
    <t>субвенции областного бюджета</t>
  </si>
  <si>
    <t xml:space="preserve"> Потребность в финансовом обеспечении муниципальной программы</t>
  </si>
  <si>
    <t>2020 год</t>
  </si>
  <si>
    <t>2021год</t>
  </si>
  <si>
    <t>2022 год</t>
  </si>
  <si>
    <t xml:space="preserve">7 чел. </t>
  </si>
  <si>
    <t xml:space="preserve">10 216 чел. </t>
  </si>
  <si>
    <t xml:space="preserve">9876чел. * 332,61 руб. * 12 мес. = 39419 тыс. руб.,340 чел.*343,74 руб *6 мес.=701 тыс.руб.
</t>
  </si>
  <si>
    <t>385 чел.,               в т.ч.: учащ-ся - 190 чел., студенты -     195 чел.</t>
  </si>
  <si>
    <t>учащ-ся - 600,0 руб., студенты -           840,0 руб.</t>
  </si>
  <si>
    <t>1 чел.</t>
  </si>
  <si>
    <t xml:space="preserve">215 чел. </t>
  </si>
  <si>
    <t>11000 на 1 чел.                     (без учета областного софинансирования)</t>
  </si>
  <si>
    <t>17250руб. средний платеж по договору ренты в месяц (включая услуги по уходу)</t>
  </si>
  <si>
    <t>3 квартал</t>
  </si>
  <si>
    <t xml:space="preserve">10000 руб. </t>
  </si>
  <si>
    <t>100% ч/з кред. орг.</t>
  </si>
  <si>
    <t>ежемесячно: январь - май, сентябрь - декабрь</t>
  </si>
  <si>
    <t>86 чел.</t>
  </si>
  <si>
    <t>1000,0 руб.
 в месяц</t>
  </si>
  <si>
    <t xml:space="preserve">Предоставление ежемесячной денежной выплаты на проезд для отдельных категорий граждан из числа инвалидов </t>
  </si>
  <si>
    <t>Департамент социального обеспечения**</t>
  </si>
  <si>
    <t>1.5.</t>
  </si>
  <si>
    <t>9.</t>
  </si>
  <si>
    <t>10.1.</t>
  </si>
  <si>
    <t>2023 год</t>
  </si>
  <si>
    <t>2024 год</t>
  </si>
  <si>
    <t>Наименование целей, задач и  мероприятий муниципальной программы</t>
  </si>
  <si>
    <t>Ответтвенный исполнитель</t>
  </si>
  <si>
    <t>8.</t>
  </si>
  <si>
    <t>9.1.</t>
  </si>
  <si>
    <t>10.2.</t>
  </si>
  <si>
    <t>Департамент информационных технологий и связи(МАУ "МФЦ"), Управление муниципально службы и кадровой политики (УМСиКП)</t>
  </si>
  <si>
    <t>Департамент информационных технологий и связи(МАУ "МФЦ"), Управление физической культуры и спорта</t>
  </si>
  <si>
    <t>Комиссионное вознаграждение по операциям кредитной организации, связанным с перечислением публичных нормативных социальных выплат гражданам на территории городского округа Тольятти, либо доставка данных выплат через почтовые отделения связи.</t>
  </si>
  <si>
    <t>Предоставление компенсационной выплаты родственникам умершего (погибшего) Почетного гражданина городского округа Тольятти в случае осуществления ими изготовления и установки надгробного памятника на могиле умершего (погибшего) Почетного гражданина городского округа Тольятти за счет собственных средств</t>
  </si>
  <si>
    <t>Предоставление ежемесячного пособия на содержание детей умершего лица, замещавшего должность депутата, выборного должностного лица местного самоуправления, осуществлявшего свои полномочия в органах местного самоуправления городского округа Тольятти, а также лица, замещавшего должность муниципальной службы в органах местного самоуправления городского округа Тольятти, в случае его естественной смерти</t>
  </si>
  <si>
    <t>Предоставление единовременной компенсационной денежной выплаты Почетным гражданам городского округа Тольятти на оплату платных медицинских услуг, оказываемых медицинскими организациями, участвующими в реализации программы государственных гарантий бесплатного оказания гражданам медицинской помощи и территориальной программы государственных гарантий бесплатного оказания гражданам медицинской помощи, на иных условиях, чем предусмотрено указанными программами</t>
  </si>
  <si>
    <t>Предоставление компенсационной выплаты родственникам умершего (погибшего) Почетного гражданина городского округа Тольятти в случае осуществления ими погребения умершего (погибшего) Почетного гражданина городского округа Тольятти за счет собственных средств</t>
  </si>
  <si>
    <t>Предоставление ежемесячной денежной выплаты к пенсии отдельным категориям граждан</t>
  </si>
  <si>
    <t xml:space="preserve"> Предоставление ежемесячной денежной выплаты Почетным гражданам городского округа Тольятти</t>
  </si>
  <si>
    <t xml:space="preserve">Предоставление единовременной денежной выплаты для граждан, находящихся в трудной жизненной ситуации, чрезвычайных обстоятельствах </t>
  </si>
  <si>
    <t>Департамент информационных технологий и связи(МАУ "МФЦ"), Департамент социального обеспечения</t>
  </si>
  <si>
    <t>Предоставление единовременного пособия на первоочередные нужды</t>
  </si>
  <si>
    <t>Предоставление единовременного пособия в связи с принятием ребенка на воспитание в приемную семью, на патронатное воспитание</t>
  </si>
  <si>
    <t>Предоставление единовременного пособия на частичную компенсацию оплаты государственной пошлины за осуществление государственной регистрации прав на недвижимое имущество детей-сирот, детей, оставшихся без попечения родителей</t>
  </si>
  <si>
    <t>Предоставление единовременного пособия при зачислении детей-сирот, детей, оставшихся без попечения родителей, в 1-й класс образовательной организации, реализующей образовательные программы начального общего образования</t>
  </si>
  <si>
    <t>Предоставление единовременного пособия в связи с вручением медали "За особые успехи в учении" по окончании обучения в образовательной организации, реализующей образовательные программы среднего общего образования</t>
  </si>
  <si>
    <t xml:space="preserve"> Предоставление ежемесячного пособия на содержание ребенка, переданного на воспитание в приемную семью, на патронатное воспитание </t>
  </si>
  <si>
    <t xml:space="preserve"> год комиссия по хадаче 13</t>
  </si>
  <si>
    <t xml:space="preserve">48тыс. В </t>
  </si>
  <si>
    <t>Предоставление ежемесячной денежной выплаты спортсменам высокого класса, тренерам, подготовившим спортсменов высокого класса, бывшим работникам физкультурно-спортивных организаций</t>
  </si>
  <si>
    <t>Задача: 2 Предоставление дополнительных мер социальной поддержки обучающимся по очной форме обучения в расположенных на территории городского округа Тольятти образовательных организациях, реализующих основные профессиональные образовательные программы</t>
  </si>
  <si>
    <t>Предоставление социальных выплат ветеранам Великой Отечественной войны 1941-1945 годов, вдовам инвалидов и участников Великой Отечественной войны 1941-1945 годов, бывшим несовершеннолетним узникам концлагерей, гетто и других мест принудительного содержания, созданных фашистами и их союзниками в период Второй мировой войны, на проведение мероприятий, направленных на улучшение условий их проживания</t>
  </si>
  <si>
    <t xml:space="preserve">1000 руб.в мес </t>
  </si>
  <si>
    <t>8 чел.</t>
  </si>
  <si>
    <t xml:space="preserve">540 чел </t>
  </si>
  <si>
    <t>60000,0 руб в мес.</t>
  </si>
  <si>
    <t>Предоставление ежемесячных денежных выплат приглашенным для работы в государственные учреждения здравоохранения Самарской области, расположенные на территории городского округа Тольятти, гражданам, замещающим отдельные должности медицинских работников в данных учреждениях</t>
  </si>
  <si>
    <t>1.6.</t>
  </si>
  <si>
    <t>4100 выплаты</t>
  </si>
  <si>
    <t>1.7.</t>
  </si>
  <si>
    <t>Предоставление ежемесячных денежных выплат на оплату жилого помещения, занимаемого по договору найма жилого помещения частного жилищного фонда, поднайма жилого помещения частного, государственного и муниципального жилищного фонда, гражданам, замещающим отдельные должности медицинских работников в государственных учреждениях здравоохранения Самарской области, расположенных на территории городского округа Тольятти</t>
  </si>
  <si>
    <t>Дети до 3- лет 36,58 руб., от 3-х до 7 лет - 44,21 руб.</t>
  </si>
  <si>
    <t>1600 руб. (в среднем в месяц)</t>
  </si>
  <si>
    <t>1630 чел в т.ч. дети до 3- лет 230 чел., от 3-х до 7 лет 1400 чел.</t>
  </si>
  <si>
    <t>211 чел.</t>
  </si>
  <si>
    <t>2300руб. усредненный размер выплаты в месяц</t>
  </si>
  <si>
    <t xml:space="preserve">235 чел. </t>
  </si>
  <si>
    <t>157 выплат</t>
  </si>
  <si>
    <t>106 выплат</t>
  </si>
  <si>
    <t>3 выплаты</t>
  </si>
  <si>
    <t>Предоставление ежемесячных денежных выплат для отдельных категорий граждан, имеющих детей, которые имеют право на предоставление мер социальной поддержки, установленных для детей-инвалидов законодательством Российской Федерации</t>
  </si>
  <si>
    <t>Предоставление ежемесячных денежных выплат для отдельных категорий граждан, имеющих детей в возрасте до 1 года</t>
  </si>
  <si>
    <t xml:space="preserve">Предоставление ежемесячной денежной выплаты на приобретение льготных электронных проездных билетов обучающимся по очной форме обучения в расположенных на территории городского округа Тольятти образовательных организациях, реализующих основные профессиональные образовательные программы
</t>
  </si>
  <si>
    <t>30000,0 руб в мес.</t>
  </si>
  <si>
    <t xml:space="preserve">  Предоставление ежемесячной денежной выплаты в случае смерти (гибели) Почетных граждан городского округа Тольятти пережившим их супругам и родителям, проживавшим совместно с Почетным гражданином городского округа Тольятти на день его смерти (гибели)
</t>
  </si>
  <si>
    <t>Ежемесячные денежные выплаты гражданам, признанным инвалидами по причине – инвалидность с детства вследствие ранения (контузии, увечья), связанная с вооруженным конфликтом немеждународного характера в Чеченской Республике и на непосредственно прилегающей к ней территории Северного Кавказа, отнесенной к зоне вооруженного конфликта</t>
  </si>
  <si>
    <t xml:space="preserve">55000 руб.  на 1 чел.                   </t>
  </si>
  <si>
    <t>30000 руб. -  оплата услуг, связанных  с заключением договоров ренты  / 28000 руб. - оплата ритуальных услуг на 1 чел.</t>
  </si>
  <si>
    <t xml:space="preserve">41 чел </t>
  </si>
  <si>
    <t>бюжет Самарской области</t>
  </si>
  <si>
    <t>1 выплата</t>
  </si>
  <si>
    <t>238,0 тыс. руб.</t>
  </si>
  <si>
    <t>500 руб. на 1 чел.</t>
  </si>
  <si>
    <r>
      <t xml:space="preserve">6362 </t>
    </r>
    <r>
      <rPr>
        <sz val="8"/>
        <color theme="1"/>
        <rFont val="Times New Roman"/>
        <family val="1"/>
        <charset val="204"/>
      </rPr>
      <t>чел</t>
    </r>
  </si>
  <si>
    <t>3.2.</t>
  </si>
  <si>
    <t xml:space="preserve">Предоставление единовременной социальной выплаты на ремонт жилого помещения лицу из детей-сирот и детей, оставшихся без попечения родителей </t>
  </si>
  <si>
    <t>бесплатное питание:       280,0 руб.              льготное питание:   280,0 руб.( в.т.ч. 20% внебюджет)</t>
  </si>
  <si>
    <t>ежемесячно (ежедневная выплата за 180 дней посещения в год)</t>
  </si>
  <si>
    <t>298 чел.</t>
  </si>
  <si>
    <t>113 чел.*12 мес. ; 1 чел. *6 мес.</t>
  </si>
  <si>
    <t>коэф. 1 - 3949,0 руб.; коэф. 2 - 5923,50 руб.; коэф. 3 - 7898,0 руб.</t>
  </si>
  <si>
    <t>4481 выплата</t>
  </si>
  <si>
    <t xml:space="preserve">Приложение 3 к муниципальной программе "Создание условий для улучшения качества жизни жителей городского округа Тольятти" на 2020-2024 годы 
</t>
  </si>
  <si>
    <t xml:space="preserve">Приложение №3 к Постановлению администрации городского                 округа  Тольятти от                      №                    </t>
  </si>
  <si>
    <t>4 выплаты</t>
  </si>
  <si>
    <t>515 чел.</t>
  </si>
  <si>
    <t xml:space="preserve">Осуществление денежных выплат на вознаграждение, причитающееся приёмным родителям, патронатным воспитателям </t>
  </si>
  <si>
    <t xml:space="preserve"> (815 семей)1058 чел в т.ч. дети до 3- лет 114 чел., от 3-х до 7 лет 944 чел.</t>
  </si>
  <si>
    <t>учащ-ся - 609,0 руб., студенты -           870,0 руб.</t>
  </si>
  <si>
    <t>125 руб. (в среднем в месяц)</t>
  </si>
  <si>
    <t>647 руб.</t>
  </si>
  <si>
    <r>
      <t xml:space="preserve">учащ-ся - 609,0 </t>
    </r>
    <r>
      <rPr>
        <i/>
        <sz val="8"/>
        <color theme="1"/>
        <rFont val="Times New Roman"/>
        <family val="1"/>
        <charset val="204"/>
      </rPr>
      <t>руб.</t>
    </r>
    <r>
      <rPr>
        <sz val="10"/>
        <color theme="1"/>
        <rFont val="Times New Roman"/>
        <family val="1"/>
        <charset val="204"/>
      </rPr>
      <t xml:space="preserve">, студенты -           870,0 </t>
    </r>
    <r>
      <rPr>
        <i/>
        <sz val="8"/>
        <color theme="1"/>
        <rFont val="Times New Roman"/>
        <family val="1"/>
        <charset val="204"/>
      </rPr>
      <t>руб.</t>
    </r>
  </si>
  <si>
    <r>
      <t xml:space="preserve">5 </t>
    </r>
    <r>
      <rPr>
        <i/>
        <sz val="10"/>
        <color theme="1"/>
        <rFont val="Times New Roman"/>
        <family val="1"/>
        <charset val="204"/>
      </rPr>
      <t>чел.</t>
    </r>
  </si>
  <si>
    <r>
      <t xml:space="preserve">5591 </t>
    </r>
    <r>
      <rPr>
        <sz val="8"/>
        <color theme="1"/>
        <rFont val="Times New Roman"/>
        <family val="1"/>
        <charset val="204"/>
      </rPr>
      <t>чел</t>
    </r>
  </si>
  <si>
    <t>0 заявителей на заключение договора ренты / 2 умерших рентополучателя</t>
  </si>
  <si>
    <t>4040 выплат.</t>
  </si>
  <si>
    <t>55 выплата</t>
  </si>
  <si>
    <r>
      <t xml:space="preserve">7 </t>
    </r>
    <r>
      <rPr>
        <i/>
        <sz val="8"/>
        <color theme="1"/>
        <rFont val="Times New Roman"/>
        <family val="1"/>
        <charset val="204"/>
      </rPr>
      <t>чел.</t>
    </r>
    <r>
      <rPr>
        <i/>
        <sz val="10"/>
        <color indexed="8"/>
        <rFont val="Times New Roman"/>
        <family val="1"/>
        <charset val="204"/>
      </rPr>
      <t/>
    </r>
  </si>
  <si>
    <t xml:space="preserve">241 чел. </t>
  </si>
  <si>
    <r>
      <t xml:space="preserve">7 </t>
    </r>
    <r>
      <rPr>
        <i/>
        <sz val="8"/>
        <color theme="1"/>
        <rFont val="Times New Roman"/>
        <family val="1"/>
        <charset val="204"/>
      </rPr>
      <t>чел.</t>
    </r>
    <r>
      <rPr>
        <i/>
        <sz val="10"/>
        <rFont val="Times New Roman"/>
        <family val="1"/>
        <charset val="204"/>
      </rPr>
      <t/>
    </r>
  </si>
  <si>
    <r>
      <t xml:space="preserve">10,0 </t>
    </r>
    <r>
      <rPr>
        <i/>
        <u/>
        <sz val="8"/>
        <color theme="1"/>
        <rFont val="Times New Roman"/>
        <family val="1"/>
        <charset val="204"/>
      </rPr>
      <t>т.руб.</t>
    </r>
    <r>
      <rPr>
        <u/>
        <sz val="10"/>
        <color theme="1"/>
        <rFont val="Times New Roman"/>
        <family val="1"/>
        <charset val="204"/>
      </rPr>
      <t xml:space="preserve"> на 1 чел.</t>
    </r>
    <r>
      <rPr>
        <sz val="10"/>
        <color theme="1"/>
        <rFont val="Times New Roman"/>
        <family val="1"/>
        <charset val="204"/>
      </rPr>
      <t xml:space="preserve"> </t>
    </r>
  </si>
  <si>
    <r>
      <t xml:space="preserve">595 </t>
    </r>
    <r>
      <rPr>
        <i/>
        <sz val="8"/>
        <color theme="1"/>
        <rFont val="Times New Roman"/>
        <family val="1"/>
        <charset val="204"/>
      </rPr>
      <t>чел.</t>
    </r>
  </si>
  <si>
    <t>2566руб. усредненный размер выплаты в месяц</t>
  </si>
  <si>
    <t>65 выплат</t>
  </si>
  <si>
    <t>12 чел.</t>
  </si>
  <si>
    <t>Предоставление денежной выплаты в целях компенсации части платы, взимаемой с родителей (законных представителей) за присмотр и уход за детьми в муниципальных образовательных учреждениях городского округа Тольятти, реализующих образовательную программу дошкольного образования</t>
  </si>
  <si>
    <t>Предоставление единовременного пособия гражданам в связи с рождением детей в День исторического рождения города Тольятти (20 июня)</t>
  </si>
  <si>
    <t>1.8.</t>
  </si>
  <si>
    <t>1.9.</t>
  </si>
  <si>
    <t>1.10.</t>
  </si>
  <si>
    <t>1.11.</t>
  </si>
  <si>
    <t>1.12.</t>
  </si>
  <si>
    <t>1.13.</t>
  </si>
  <si>
    <t>1.14.</t>
  </si>
  <si>
    <t>Задача:  3 Предоставление социальных выплат гражданам, имеющим особые заслуги перед сообществом</t>
  </si>
  <si>
    <t>3.3.</t>
  </si>
  <si>
    <t>3.4.</t>
  </si>
  <si>
    <t>3.5.</t>
  </si>
  <si>
    <t>3.6.</t>
  </si>
  <si>
    <t>3.7.</t>
  </si>
  <si>
    <t>3.8.</t>
  </si>
  <si>
    <t>3.9.</t>
  </si>
  <si>
    <t>3.10.</t>
  </si>
  <si>
    <t>3.11.</t>
  </si>
  <si>
    <t>3.12.</t>
  </si>
  <si>
    <t>3.13.</t>
  </si>
  <si>
    <t>3.14.</t>
  </si>
  <si>
    <t>3.15.</t>
  </si>
  <si>
    <t>Задача:  4 Предоставление дополнительных мер социальной поддержки для граждан, находящихся в трудной жизненной ситуации, чрезвычайных обстоятельствах</t>
  </si>
  <si>
    <t>Задача: 5 Организация пожизненной ренты граждан, передающих на праве собственности жилые помещения в муниципальную собственность городского округа Тольятти</t>
  </si>
  <si>
    <t>5.2.</t>
  </si>
  <si>
    <t>6.</t>
  </si>
  <si>
    <t>6.1</t>
  </si>
  <si>
    <t>7.</t>
  </si>
  <si>
    <t>8.1.</t>
  </si>
  <si>
    <t>8.2.</t>
  </si>
  <si>
    <t>8.3.</t>
  </si>
  <si>
    <t>3 мер.</t>
  </si>
  <si>
    <t>ВСЕГО по задаче 9:</t>
  </si>
  <si>
    <t xml:space="preserve">Задача: 1 Финансовая поддержка семей с детьми   </t>
  </si>
  <si>
    <t>,</t>
  </si>
  <si>
    <t>Организация  бесплатного питания, льготного питания учащимся, осваивающим образовательные программы основного общего или среднего общего образования через структурное подразделение муниципального образовательного учреждения «школьная столовая»с за счет средств бюджета городского округа Тольятти путем заключения соглашения о предоставлении субсидий в соответствии с абзацем вторым пункта 1 статьи 78.1 Бюджетного кодекса Российской Федерации</t>
  </si>
  <si>
    <t xml:space="preserve">210 чел. </t>
  </si>
  <si>
    <t>41 чел.(спор. выс. класса)*1,5 тыс.руб.  в мес., 17чел. ( тренера, подг. спор. выс. класса)*1,5 тыс. руб., 17 чел (быв. работ. спор. орг-ий) * 1,0 тыс. руб</t>
  </si>
  <si>
    <t>Единовременная денежная выплата на оплату оздоровительных услуг Почетным гражданам городского округа Тольятти, являющимся участниками Великой Отечественной войны 1941 - 1945 годов, в соответствии с Федеральным законом от 12.01.1995 N 5-ФЗ "О ветеранах", достигшим возраста 80 лет и зарегистрированным по месту жительства в городском округе Тольятти</t>
  </si>
  <si>
    <t>ком.сбор: кред.орг.- не более 2,4% ч/з почт. отд. , 0,8% ч/з банк</t>
  </si>
  <si>
    <t>Департамент информационных технологий и связи (МАУ "МФЦ"), Департамент образования</t>
  </si>
  <si>
    <t>6411 чел.</t>
  </si>
  <si>
    <t xml:space="preserve">5975чел. * 340,11 руб. * 12 мес. = 24386 тыс. руб., 436 чел. * 343,74 руб. * 6 мес. = 900 тыс. руб.,
</t>
  </si>
  <si>
    <t xml:space="preserve">предоставление дополнительных мер социальной поддержки обучающимся муниципальных образовательных учреждений городского округа Тольятти в период их пребывания в профильных лагерях, организованных на базе данных учреждений
</t>
  </si>
  <si>
    <t xml:space="preserve">Предоставление ежемесячной денежной выплаты на питание отдельным категориям учащихся, осваивающих образовательные программы основного общего или среднего общего образования в муниципальных образовательных учреждениях городского округа Тольятти по очной форме обучения
</t>
  </si>
  <si>
    <t>1000,0 руб.
 в месяц *  5 мес.</t>
  </si>
  <si>
    <t>18 выплат</t>
  </si>
  <si>
    <t xml:space="preserve"> (1185 семей)1540 чел в т.ч. дети до 3- лет 540 чел., от 3-х до 7 лет 1000 чел.</t>
  </si>
  <si>
    <t>2 выплаты</t>
  </si>
  <si>
    <t>2500руб. усредненный размер выплаты в месяц</t>
  </si>
  <si>
    <t>17000 Комиссионное вознаграждение по операциям кредитной организациилибо доставка данных выплат через почтовые отделения связи, 25500 руб. -  оплата услуг, связанных  с заключением договоров ренты  / 27500 руб. - оплата ритуальных услуг на 1 чел.</t>
  </si>
  <si>
    <r>
      <t xml:space="preserve">Общий объем финансового обеспечения, </t>
    </r>
    <r>
      <rPr>
        <i/>
        <sz val="10"/>
        <color theme="1"/>
        <rFont val="Times New Roman"/>
        <family val="1"/>
        <charset val="204"/>
      </rPr>
      <t>тыс.руб.</t>
    </r>
  </si>
  <si>
    <r>
      <t xml:space="preserve">сумма затрат на 1 чел. (1 усл.ед.),  </t>
    </r>
    <r>
      <rPr>
        <i/>
        <sz val="8"/>
        <color theme="1"/>
        <rFont val="Times New Roman"/>
        <family val="1"/>
        <charset val="204"/>
      </rPr>
      <t>руб.</t>
    </r>
  </si>
  <si>
    <r>
      <t xml:space="preserve">План. объем финансового обеспечения, </t>
    </r>
    <r>
      <rPr>
        <i/>
        <sz val="10"/>
        <color theme="1"/>
        <rFont val="Times New Roman"/>
        <family val="1"/>
        <charset val="204"/>
      </rPr>
      <t>тыс.руб.</t>
    </r>
  </si>
  <si>
    <r>
      <t xml:space="preserve">сумма затрат на 1 чел. (1 усл.ед.), </t>
    </r>
    <r>
      <rPr>
        <i/>
        <sz val="8"/>
        <color theme="1"/>
        <rFont val="Times New Roman"/>
        <family val="1"/>
        <charset val="204"/>
      </rPr>
      <t>руб.</t>
    </r>
  </si>
  <si>
    <r>
      <t>1.</t>
    </r>
    <r>
      <rPr>
        <sz val="7"/>
        <color theme="1"/>
        <rFont val="Times New Roman"/>
        <family val="1"/>
        <charset val="204"/>
      </rPr>
      <t> </t>
    </r>
  </si>
  <si>
    <r>
      <t xml:space="preserve">4032 </t>
    </r>
    <r>
      <rPr>
        <i/>
        <sz val="8"/>
        <color theme="1"/>
        <rFont val="Times New Roman"/>
        <family val="1"/>
        <charset val="204"/>
      </rPr>
      <t>чел.</t>
    </r>
    <r>
      <rPr>
        <i/>
        <sz val="10"/>
        <color theme="1"/>
        <rFont val="Times New Roman"/>
        <family val="1"/>
        <charset val="204"/>
      </rPr>
      <t xml:space="preserve">, </t>
    </r>
    <r>
      <rPr>
        <sz val="10"/>
        <color theme="1"/>
        <rFont val="Times New Roman"/>
        <family val="1"/>
        <charset val="204"/>
      </rPr>
      <t xml:space="preserve">в т.ч.: завтраки -826 </t>
    </r>
    <r>
      <rPr>
        <i/>
        <sz val="8"/>
        <color theme="1"/>
        <rFont val="Times New Roman"/>
        <family val="1"/>
        <charset val="204"/>
      </rPr>
      <t>чел.</t>
    </r>
    <r>
      <rPr>
        <i/>
        <sz val="10"/>
        <color theme="1"/>
        <rFont val="Times New Roman"/>
        <family val="1"/>
        <charset val="204"/>
      </rPr>
      <t>,</t>
    </r>
    <r>
      <rPr>
        <sz val="10"/>
        <color theme="1"/>
        <rFont val="Times New Roman"/>
        <family val="1"/>
        <charset val="204"/>
      </rPr>
      <t xml:space="preserve"> обеды -3206 </t>
    </r>
    <r>
      <rPr>
        <i/>
        <sz val="8"/>
        <color theme="1"/>
        <rFont val="Times New Roman"/>
        <family val="1"/>
        <charset val="204"/>
      </rPr>
      <t>чел.</t>
    </r>
    <r>
      <rPr>
        <i/>
        <sz val="10"/>
        <color theme="1"/>
        <rFont val="Times New Roman"/>
        <family val="1"/>
        <charset val="204"/>
      </rPr>
      <t xml:space="preserve">, </t>
    </r>
    <r>
      <rPr>
        <sz val="10"/>
        <color theme="1"/>
        <rFont val="Times New Roman"/>
        <family val="1"/>
        <charset val="204"/>
      </rPr>
      <t xml:space="preserve">(из них: льготн. - 2389 </t>
    </r>
    <r>
      <rPr>
        <i/>
        <sz val="8"/>
        <color theme="1"/>
        <rFont val="Times New Roman"/>
        <family val="1"/>
        <charset val="204"/>
      </rPr>
      <t>чел.</t>
    </r>
    <r>
      <rPr>
        <sz val="8"/>
        <color theme="1"/>
        <rFont val="Times New Roman"/>
        <family val="1"/>
        <charset val="204"/>
      </rPr>
      <t>,</t>
    </r>
    <r>
      <rPr>
        <sz val="10"/>
        <color theme="1"/>
        <rFont val="Times New Roman"/>
        <family val="1"/>
        <charset val="204"/>
      </rPr>
      <t xml:space="preserve"> беспл. - 1643</t>
    </r>
    <r>
      <rPr>
        <i/>
        <sz val="8"/>
        <color theme="1"/>
        <rFont val="Times New Roman"/>
        <family val="1"/>
        <charset val="204"/>
      </rPr>
      <t>чел.</t>
    </r>
    <r>
      <rPr>
        <sz val="10"/>
        <color theme="1"/>
        <rFont val="Times New Roman"/>
        <family val="1"/>
        <charset val="204"/>
      </rPr>
      <t>)</t>
    </r>
  </si>
  <si>
    <r>
      <rPr>
        <u/>
        <sz val="10"/>
        <color theme="1"/>
        <rFont val="Times New Roman"/>
        <family val="1"/>
        <charset val="204"/>
      </rPr>
      <t>январь- май</t>
    </r>
    <r>
      <rPr>
        <sz val="10"/>
        <color theme="1"/>
        <rFont val="Times New Roman"/>
        <family val="1"/>
        <charset val="204"/>
      </rPr>
      <t xml:space="preserve">: 58 руб.-завтраки в день, 68 руб. - обеды в день. </t>
    </r>
    <r>
      <rPr>
        <u/>
        <sz val="10"/>
        <color theme="1"/>
        <rFont val="Times New Roman"/>
        <family val="1"/>
        <charset val="204"/>
      </rPr>
      <t>сентябрь-декабрь:</t>
    </r>
    <r>
      <rPr>
        <sz val="10"/>
        <color theme="1"/>
        <rFont val="Times New Roman"/>
        <family val="1"/>
        <charset val="204"/>
      </rPr>
      <t xml:space="preserve"> 57 руб. -  завтраки в день, 71 руб.- обеды в день</t>
    </r>
  </si>
  <si>
    <r>
      <t>4354</t>
    </r>
    <r>
      <rPr>
        <i/>
        <sz val="8"/>
        <color theme="1"/>
        <rFont val="Times New Roman"/>
        <family val="1"/>
        <charset val="204"/>
      </rPr>
      <t>чел.</t>
    </r>
    <r>
      <rPr>
        <i/>
        <sz val="10"/>
        <color theme="1"/>
        <rFont val="Times New Roman"/>
        <family val="1"/>
        <charset val="204"/>
      </rPr>
      <t xml:space="preserve">, </t>
    </r>
    <r>
      <rPr>
        <sz val="10"/>
        <color theme="1"/>
        <rFont val="Times New Roman"/>
        <family val="1"/>
        <charset val="204"/>
      </rPr>
      <t xml:space="preserve">в т.ч.: завтраки -614 </t>
    </r>
    <r>
      <rPr>
        <i/>
        <sz val="8"/>
        <color theme="1"/>
        <rFont val="Times New Roman"/>
        <family val="1"/>
        <charset val="204"/>
      </rPr>
      <t>чел.</t>
    </r>
    <r>
      <rPr>
        <i/>
        <sz val="10"/>
        <color theme="1"/>
        <rFont val="Times New Roman"/>
        <family val="1"/>
        <charset val="204"/>
      </rPr>
      <t>,</t>
    </r>
    <r>
      <rPr>
        <sz val="10"/>
        <color theme="1"/>
        <rFont val="Times New Roman"/>
        <family val="1"/>
        <charset val="204"/>
      </rPr>
      <t xml:space="preserve"> обеды -3740 </t>
    </r>
    <r>
      <rPr>
        <i/>
        <sz val="8"/>
        <color theme="1"/>
        <rFont val="Times New Roman"/>
        <family val="1"/>
        <charset val="204"/>
      </rPr>
      <t>чел.</t>
    </r>
    <r>
      <rPr>
        <i/>
        <sz val="10"/>
        <color theme="1"/>
        <rFont val="Times New Roman"/>
        <family val="1"/>
        <charset val="204"/>
      </rPr>
      <t xml:space="preserve">, </t>
    </r>
    <r>
      <rPr>
        <sz val="10"/>
        <color theme="1"/>
        <rFont val="Times New Roman"/>
        <family val="1"/>
        <charset val="204"/>
      </rPr>
      <t xml:space="preserve">(из них: льготн. - 2391 </t>
    </r>
    <r>
      <rPr>
        <i/>
        <sz val="8"/>
        <color theme="1"/>
        <rFont val="Times New Roman"/>
        <family val="1"/>
        <charset val="204"/>
      </rPr>
      <t>чел.</t>
    </r>
    <r>
      <rPr>
        <sz val="8"/>
        <color theme="1"/>
        <rFont val="Times New Roman"/>
        <family val="1"/>
        <charset val="204"/>
      </rPr>
      <t>,</t>
    </r>
    <r>
      <rPr>
        <sz val="10"/>
        <color theme="1"/>
        <rFont val="Times New Roman"/>
        <family val="1"/>
        <charset val="204"/>
      </rPr>
      <t xml:space="preserve"> беспл. - 1963 </t>
    </r>
    <r>
      <rPr>
        <i/>
        <sz val="8"/>
        <color theme="1"/>
        <rFont val="Times New Roman"/>
        <family val="1"/>
        <charset val="204"/>
      </rPr>
      <t>чел.</t>
    </r>
    <r>
      <rPr>
        <sz val="10"/>
        <color theme="1"/>
        <rFont val="Times New Roman"/>
        <family val="1"/>
        <charset val="204"/>
      </rPr>
      <t>)</t>
    </r>
  </si>
  <si>
    <r>
      <t xml:space="preserve">846 </t>
    </r>
    <r>
      <rPr>
        <i/>
        <sz val="8"/>
        <color theme="1"/>
        <rFont val="Times New Roman"/>
        <family val="1"/>
        <charset val="204"/>
      </rPr>
      <t>чел.</t>
    </r>
    <r>
      <rPr>
        <i/>
        <sz val="10"/>
        <color theme="1"/>
        <rFont val="Times New Roman"/>
        <family val="1"/>
        <charset val="204"/>
      </rPr>
      <t xml:space="preserve">, </t>
    </r>
    <r>
      <rPr>
        <sz val="10"/>
        <color theme="1"/>
        <rFont val="Times New Roman"/>
        <family val="1"/>
        <charset val="204"/>
      </rPr>
      <t xml:space="preserve">в т.ч.: завтраки -174 </t>
    </r>
    <r>
      <rPr>
        <i/>
        <sz val="8"/>
        <color theme="1"/>
        <rFont val="Times New Roman"/>
        <family val="1"/>
        <charset val="204"/>
      </rPr>
      <t>чел.</t>
    </r>
    <r>
      <rPr>
        <i/>
        <sz val="10"/>
        <color theme="1"/>
        <rFont val="Times New Roman"/>
        <family val="1"/>
        <charset val="204"/>
      </rPr>
      <t>,</t>
    </r>
    <r>
      <rPr>
        <sz val="10"/>
        <color theme="1"/>
        <rFont val="Times New Roman"/>
        <family val="1"/>
        <charset val="204"/>
      </rPr>
      <t xml:space="preserve"> обеды -672 </t>
    </r>
    <r>
      <rPr>
        <i/>
        <sz val="8"/>
        <color theme="1"/>
        <rFont val="Times New Roman"/>
        <family val="1"/>
        <charset val="204"/>
      </rPr>
      <t>чел.</t>
    </r>
    <r>
      <rPr>
        <i/>
        <sz val="10"/>
        <color theme="1"/>
        <rFont val="Times New Roman"/>
        <family val="1"/>
        <charset val="204"/>
      </rPr>
      <t xml:space="preserve">, </t>
    </r>
    <r>
      <rPr>
        <sz val="10"/>
        <color theme="1"/>
        <rFont val="Times New Roman"/>
        <family val="1"/>
        <charset val="204"/>
      </rPr>
      <t>(из них: льготн. - 490 че</t>
    </r>
    <r>
      <rPr>
        <i/>
        <sz val="8"/>
        <color theme="1"/>
        <rFont val="Times New Roman"/>
        <family val="1"/>
        <charset val="204"/>
      </rPr>
      <t>л.</t>
    </r>
    <r>
      <rPr>
        <sz val="8"/>
        <color theme="1"/>
        <rFont val="Times New Roman"/>
        <family val="1"/>
        <charset val="204"/>
      </rPr>
      <t>,</t>
    </r>
    <r>
      <rPr>
        <sz val="10"/>
        <color theme="1"/>
        <rFont val="Times New Roman"/>
        <family val="1"/>
        <charset val="204"/>
      </rPr>
      <t xml:space="preserve"> беспл. - 356 </t>
    </r>
    <r>
      <rPr>
        <i/>
        <sz val="8"/>
        <color theme="1"/>
        <rFont val="Times New Roman"/>
        <family val="1"/>
        <charset val="204"/>
      </rPr>
      <t>чел.</t>
    </r>
    <r>
      <rPr>
        <sz val="10"/>
        <color theme="1"/>
        <rFont val="Times New Roman"/>
        <family val="1"/>
        <charset val="204"/>
      </rPr>
      <t>)</t>
    </r>
  </si>
  <si>
    <r>
      <t>2.</t>
    </r>
    <r>
      <rPr>
        <sz val="7"/>
        <color theme="1"/>
        <rFont val="Times New Roman"/>
        <family val="1"/>
        <charset val="204"/>
      </rPr>
      <t> </t>
    </r>
  </si>
  <si>
    <r>
      <t xml:space="preserve">ежемесячно, </t>
    </r>
    <r>
      <rPr>
        <sz val="10"/>
        <color theme="1"/>
        <rFont val="Times New Roman"/>
        <family val="1"/>
        <charset val="204"/>
      </rPr>
      <t xml:space="preserve">                      за исключением каникулярного времени,                                           для  учащихся:</t>
    </r>
    <r>
      <rPr>
        <sz val="8"/>
        <color theme="1"/>
        <rFont val="Times New Roman"/>
        <family val="1"/>
        <charset val="204"/>
      </rPr>
      <t xml:space="preserve"> июнь - август,</t>
    </r>
    <r>
      <rPr>
        <sz val="10"/>
        <color theme="1"/>
        <rFont val="Times New Roman"/>
        <family val="1"/>
        <charset val="204"/>
      </rPr>
      <t xml:space="preserve">     для студентов: </t>
    </r>
    <r>
      <rPr>
        <sz val="8"/>
        <color theme="1"/>
        <rFont val="Times New Roman"/>
        <family val="1"/>
        <charset val="204"/>
      </rPr>
      <t>июль - август</t>
    </r>
  </si>
  <si>
    <r>
      <t xml:space="preserve">260 </t>
    </r>
    <r>
      <rPr>
        <i/>
        <sz val="8"/>
        <color theme="1"/>
        <rFont val="Times New Roman"/>
        <family val="1"/>
        <charset val="204"/>
      </rPr>
      <t>чел.</t>
    </r>
    <r>
      <rPr>
        <i/>
        <sz val="10"/>
        <color theme="1"/>
        <rFont val="Times New Roman"/>
        <family val="1"/>
        <charset val="204"/>
      </rPr>
      <t xml:space="preserve">,               </t>
    </r>
    <r>
      <rPr>
        <sz val="10"/>
        <color theme="1"/>
        <rFont val="Times New Roman"/>
        <family val="1"/>
        <charset val="204"/>
      </rPr>
      <t xml:space="preserve">в т.ч.: учащ-ся - 115 </t>
    </r>
    <r>
      <rPr>
        <i/>
        <sz val="8"/>
        <color theme="1"/>
        <rFont val="Times New Roman"/>
        <family val="1"/>
        <charset val="204"/>
      </rPr>
      <t>чел.</t>
    </r>
    <r>
      <rPr>
        <i/>
        <sz val="10"/>
        <color theme="1"/>
        <rFont val="Times New Roman"/>
        <family val="1"/>
        <charset val="204"/>
      </rPr>
      <t>,</t>
    </r>
    <r>
      <rPr>
        <sz val="10"/>
        <color theme="1"/>
        <rFont val="Times New Roman"/>
        <family val="1"/>
        <charset val="204"/>
      </rPr>
      <t xml:space="preserve"> студенты -     145 ч</t>
    </r>
    <r>
      <rPr>
        <i/>
        <sz val="8"/>
        <color theme="1"/>
        <rFont val="Times New Roman"/>
        <family val="1"/>
        <charset val="204"/>
      </rPr>
      <t>ел.</t>
    </r>
    <r>
      <rPr>
        <i/>
        <sz val="10"/>
        <color indexed="8"/>
        <rFont val="Times New Roman"/>
        <family val="1"/>
        <charset val="204"/>
      </rPr>
      <t/>
    </r>
  </si>
  <si>
    <r>
      <t>3.</t>
    </r>
    <r>
      <rPr>
        <sz val="7"/>
        <color theme="1"/>
        <rFont val="Times New Roman"/>
        <family val="1"/>
        <charset val="204"/>
      </rPr>
      <t> </t>
    </r>
  </si>
  <si>
    <r>
      <t xml:space="preserve">1 </t>
    </r>
    <r>
      <rPr>
        <i/>
        <sz val="8"/>
        <color theme="1"/>
        <rFont val="Times New Roman"/>
        <family val="1"/>
        <charset val="204"/>
      </rPr>
      <t>чел.</t>
    </r>
    <r>
      <rPr>
        <i/>
        <sz val="10"/>
        <rFont val="Times New Roman"/>
        <family val="1"/>
        <charset val="204"/>
      </rPr>
      <t/>
    </r>
  </si>
  <si>
    <r>
      <t xml:space="preserve">ежемесячно </t>
    </r>
    <r>
      <rPr>
        <i/>
        <sz val="10"/>
        <color theme="1"/>
        <rFont val="Times New Roman"/>
        <family val="1"/>
        <charset val="204"/>
      </rPr>
      <t>в течение года, (+1 Почетный гр-н - 8 мес.)</t>
    </r>
  </si>
  <si>
    <r>
      <t xml:space="preserve">ПГ - 20 </t>
    </r>
    <r>
      <rPr>
        <i/>
        <sz val="8"/>
        <color theme="1"/>
        <rFont val="Times New Roman"/>
        <family val="1"/>
        <charset val="204"/>
      </rPr>
      <t>чел. (19 чел.*12 мес,  1 чел.*8 мес.)</t>
    </r>
  </si>
  <si>
    <r>
      <t xml:space="preserve"> 4,5 </t>
    </r>
    <r>
      <rPr>
        <sz val="8"/>
        <color theme="1"/>
        <rFont val="Times New Roman"/>
        <family val="1"/>
        <charset val="204"/>
      </rPr>
      <t>т.руб. в месяц на 1 чел.</t>
    </r>
  </si>
  <si>
    <r>
      <t xml:space="preserve">50,0 </t>
    </r>
    <r>
      <rPr>
        <i/>
        <sz val="10"/>
        <color theme="1"/>
        <rFont val="Times New Roman"/>
        <family val="1"/>
        <charset val="204"/>
      </rPr>
      <t>т.руб. на 1 чел.</t>
    </r>
  </si>
  <si>
    <r>
      <t xml:space="preserve">50,0 </t>
    </r>
    <r>
      <rPr>
        <i/>
        <u/>
        <sz val="8"/>
        <color theme="1"/>
        <rFont val="Times New Roman"/>
        <family val="1"/>
        <charset val="204"/>
      </rPr>
      <t>т.руб.</t>
    </r>
    <r>
      <rPr>
        <u/>
        <sz val="10"/>
        <color theme="1"/>
        <rFont val="Times New Roman"/>
        <family val="1"/>
        <charset val="204"/>
      </rPr>
      <t xml:space="preserve"> на 1 чел.</t>
    </r>
    <r>
      <rPr>
        <sz val="10"/>
        <color theme="1"/>
        <rFont val="Times New Roman"/>
        <family val="1"/>
        <charset val="204"/>
      </rPr>
      <t xml:space="preserve"> </t>
    </r>
  </si>
  <si>
    <r>
      <t xml:space="preserve">4 </t>
    </r>
    <r>
      <rPr>
        <i/>
        <sz val="8"/>
        <color theme="1"/>
        <rFont val="Times New Roman"/>
        <family val="1"/>
        <charset val="204"/>
      </rPr>
      <t>чел.</t>
    </r>
    <r>
      <rPr>
        <i/>
        <sz val="10"/>
        <rFont val="Times New Roman"/>
        <family val="1"/>
        <charset val="204"/>
      </rPr>
      <t/>
    </r>
  </si>
  <si>
    <r>
      <t>4.</t>
    </r>
    <r>
      <rPr>
        <sz val="7"/>
        <color theme="1"/>
        <rFont val="Times New Roman"/>
        <family val="1"/>
        <charset val="204"/>
      </rPr>
      <t> </t>
    </r>
  </si>
  <si>
    <r>
      <t xml:space="preserve">единовременно                         </t>
    </r>
    <r>
      <rPr>
        <sz val="10"/>
        <color theme="1"/>
        <rFont val="Times New Roman"/>
        <family val="1"/>
        <charset val="204"/>
      </rPr>
      <t>в течение одного календарного года</t>
    </r>
  </si>
  <si>
    <r>
      <t>5.</t>
    </r>
    <r>
      <rPr>
        <sz val="7"/>
        <color theme="1"/>
        <rFont val="Times New Roman"/>
        <family val="1"/>
        <charset val="204"/>
      </rPr>
      <t> </t>
    </r>
  </si>
  <si>
    <r>
      <t xml:space="preserve">Задача: </t>
    </r>
    <r>
      <rPr>
        <sz val="14"/>
        <color theme="1"/>
        <rFont val="Times New Roman"/>
        <family val="1"/>
        <charset val="204"/>
      </rPr>
      <t xml:space="preserve"> 6 Обеспечение условия для реализации дополнительных мер социальной поддрежки населения</t>
    </r>
  </si>
  <si>
    <r>
      <t xml:space="preserve">Задача:7 </t>
    </r>
    <r>
      <rPr>
        <sz val="14"/>
        <color theme="1"/>
        <rFont val="Times New Roman"/>
        <family val="1"/>
        <charset val="204"/>
      </rPr>
      <t>Предоставление дополнительных мер социальной поддержки отдельным категориям граждан в виде ежемесячной денежной выплаты к пенсии</t>
    </r>
  </si>
  <si>
    <r>
      <t xml:space="preserve">Задача: </t>
    </r>
    <r>
      <rPr>
        <sz val="14"/>
        <color theme="1"/>
        <rFont val="Times New Roman"/>
        <family val="1"/>
        <charset val="204"/>
      </rPr>
      <t xml:space="preserve"> 8 Предоставление дополнительных мер социальной поддержки для отдельных категорий граждан из числа инвалидов </t>
    </r>
  </si>
  <si>
    <r>
      <t xml:space="preserve">500,0 </t>
    </r>
    <r>
      <rPr>
        <i/>
        <sz val="8"/>
        <color theme="1"/>
        <rFont val="Times New Roman"/>
        <family val="1"/>
        <charset val="204"/>
      </rPr>
      <t>руб.</t>
    </r>
    <r>
      <rPr>
        <sz val="10"/>
        <color theme="1"/>
        <rFont val="Times New Roman"/>
        <family val="1"/>
        <charset val="204"/>
      </rPr>
      <t xml:space="preserve"> в месяц</t>
    </r>
  </si>
  <si>
    <r>
      <t xml:space="preserve">Задача: </t>
    </r>
    <r>
      <rPr>
        <sz val="14"/>
        <color theme="1"/>
        <rFont val="Times New Roman"/>
        <family val="1"/>
        <charset val="204"/>
      </rPr>
      <t xml:space="preserve"> 9 Популяризация семейных ценностей.</t>
    </r>
  </si>
  <si>
    <r>
      <t xml:space="preserve">Задача: </t>
    </r>
    <r>
      <rPr>
        <sz val="14"/>
        <color theme="1"/>
        <rFont val="Times New Roman"/>
        <family val="1"/>
        <charset val="204"/>
      </rPr>
      <t xml:space="preserve"> 10: Создание благоприятных условий в целях привлечения медицинских работников для работы в государственные учреждения здравоохранения Самарской области, расположенные на территории городского округа Тольятти </t>
    </r>
  </si>
  <si>
    <r>
      <t xml:space="preserve">ИТОГО ПО ВСЕМ ЗАДАЧАМ, </t>
    </r>
    <r>
      <rPr>
        <b/>
        <sz val="13"/>
        <color theme="1"/>
        <rFont val="Times New Roman"/>
        <family val="1"/>
        <charset val="204"/>
      </rPr>
      <t>из них по главным распорядителям бюджетных средств:</t>
    </r>
  </si>
  <si>
    <t>.Департамент информационных технологий и связи(МАУ "МФЦ") 2020 г</t>
  </si>
  <si>
    <t xml:space="preserve">  Департамент социального обеспечения  2021г</t>
  </si>
  <si>
    <t>январь-декабрь: 57 руб.-завтраки в день, 71 руб. - обеды в день</t>
  </si>
  <si>
    <t>70 чел.</t>
  </si>
  <si>
    <r>
      <t xml:space="preserve">6 </t>
    </r>
    <r>
      <rPr>
        <i/>
        <sz val="8"/>
        <color theme="1"/>
        <rFont val="Times New Roman"/>
        <family val="1"/>
        <charset val="204"/>
      </rPr>
      <t>чел.</t>
    </r>
    <r>
      <rPr>
        <i/>
        <sz val="10"/>
        <color indexed="8"/>
        <rFont val="Times New Roman"/>
        <family val="1"/>
        <charset val="204"/>
      </rPr>
      <t/>
    </r>
  </si>
  <si>
    <t>2020-2021</t>
  </si>
  <si>
    <t>4502 выплаты</t>
  </si>
  <si>
    <t>коэф. 1 - 4091 руб.; коэф. 2 - 6136,50 руб.; коэф. 3 - 8182,0 руб.</t>
  </si>
  <si>
    <t>387 чел.</t>
  </si>
  <si>
    <t>1000 руб.</t>
  </si>
  <si>
    <t>Приобретение товаров, работ, услуг связанных с проведением при участии департамента социального обеспечения администрации городского округа Тольятти праздничных мероприятий, предусмотренных в рамках утвержденных перечней праздничных мероприятий на территории городского округа Тольятти на соответствующий год, но не включенных в муниципальное задание муниципальных учреждений городского округа Тольятти, находящихся в ведомственном подчинении департамента культуры администрации городского округа Тольятти</t>
  </si>
  <si>
    <t>Оплата комиссионного вознаграждения по операциям кредитной организации  (услуг организации почтовой связи), связанным (связанных) с выплатами в рамках договоров пожизненной ренты; оплата расходов, связанных с сопровождением договоров пожизненной ренты</t>
  </si>
  <si>
    <t>19958,33 руб. средний платеж по договору ренты в месяц (включая услуги по уходу)</t>
  </si>
  <si>
    <t>23000,00руб. средний платеж по договору ренты в месяц (включая услуги по уходу)</t>
  </si>
  <si>
    <t>Выплаты в рамках договоров пожизненной ренты</t>
  </si>
  <si>
    <r>
      <rPr>
        <i/>
        <sz val="8"/>
        <color theme="1"/>
        <rFont val="Times New Roman"/>
        <family val="1"/>
        <charset val="204"/>
      </rPr>
      <t>6 чел.</t>
    </r>
    <r>
      <rPr>
        <i/>
        <sz val="10"/>
        <color indexed="8"/>
        <rFont val="Times New Roman"/>
        <family val="1"/>
        <charset val="204"/>
      </rPr>
      <t/>
    </r>
  </si>
  <si>
    <t>2 заявителя на  внесение изменений в договора ренты / 1 умерший рентополучатель</t>
  </si>
  <si>
    <t>81 чел.</t>
  </si>
  <si>
    <r>
      <t xml:space="preserve">500,0 </t>
    </r>
    <r>
      <rPr>
        <i/>
        <sz val="8"/>
        <color theme="1" tint="4.9989318521683403E-2"/>
        <rFont val="Times New Roman"/>
        <family val="1"/>
        <charset val="204"/>
      </rPr>
      <t>руб.</t>
    </r>
    <r>
      <rPr>
        <sz val="10"/>
        <color theme="1" tint="4.9989318521683403E-2"/>
        <rFont val="Times New Roman"/>
        <family val="1"/>
        <charset val="204"/>
      </rPr>
      <t xml:space="preserve"> в месяц</t>
    </r>
  </si>
  <si>
    <t xml:space="preserve">8чел. </t>
  </si>
  <si>
    <t xml:space="preserve">9218 чел. </t>
  </si>
  <si>
    <t xml:space="preserve">6471 чел. * 335,66 руб. * 12 мес. = 26065,0 тыс. руб.,  2747 чел. *338,18 руб.*4 мес.=3716,0
</t>
  </si>
  <si>
    <r>
      <t xml:space="preserve">ПГ - 18 </t>
    </r>
    <r>
      <rPr>
        <i/>
        <sz val="8"/>
        <color theme="1"/>
        <rFont val="Times New Roman"/>
        <family val="1"/>
        <charset val="204"/>
      </rPr>
      <t>чел. (17 чел.*12 мес,  1 чел.*3 мес., 1 чел. *8 мес., 1 чел*5 мес)</t>
    </r>
  </si>
  <si>
    <r>
      <t xml:space="preserve">2 </t>
    </r>
    <r>
      <rPr>
        <i/>
        <sz val="10"/>
        <color theme="1"/>
        <rFont val="Times New Roman"/>
        <family val="1"/>
        <charset val="204"/>
      </rPr>
      <t>чел.</t>
    </r>
  </si>
  <si>
    <t>1791,66 руб. (в среднем в месяц)</t>
  </si>
  <si>
    <t xml:space="preserve">93 чел.*12 мес. </t>
  </si>
  <si>
    <t>3724 выплаты</t>
  </si>
  <si>
    <t>151 чел.,               в т.ч.: учащ-ся - 75 чел., студенты -   76 чел.</t>
  </si>
  <si>
    <r>
      <t xml:space="preserve">4322 </t>
    </r>
    <r>
      <rPr>
        <sz val="8"/>
        <color theme="1"/>
        <rFont val="Times New Roman"/>
        <family val="1"/>
        <charset val="204"/>
      </rPr>
      <t>чел</t>
    </r>
  </si>
  <si>
    <t>0,935 руб.</t>
  </si>
  <si>
    <t xml:space="preserve">170 получателей, в т.ч.: ТЖС - 82 получателя, ЧО - 50 получателей </t>
  </si>
  <si>
    <t>11805,5 руб. средний платеж по договору ренты в месяц (включая услуги по уходу)</t>
  </si>
  <si>
    <t>5 заявителей на  внесение изменений в договора ренты / 1 умерший рентополучатель</t>
  </si>
  <si>
    <t>17000 Комиссионное вознаграждение по операциям кредитной организациилибо доставка данных выплат через почтовые отделения связи,16000 руб. -  оплата услуг, связанных  с заключением договоров ренты  / 27500 руб. - оплата ритуальных услуг на 1 чел.</t>
  </si>
  <si>
    <t xml:space="preserve">209 чел. </t>
  </si>
  <si>
    <t>4273 выплаты</t>
  </si>
  <si>
    <t>3894 чел., в т.ч.: завтраки -601 чел., обеды -3293 чел., (из них: льготн. - 1751 чел., беспл. - 2143 чел.)</t>
  </si>
  <si>
    <t>Предоставление дополнительных мер социальной поддержки для отдельных категорий граждан, зарегистрированных в городском округе Тольятти, в виде единовременных денежных выплат к отдельным датам</t>
  </si>
  <si>
    <t>ВСЕГО по задаче 5 по главным распорядителям бюджетных средств:</t>
  </si>
  <si>
    <t>26 апреля - 177 чел*700,0 руб. =123,9; 9 мая - 2972 чел.(253 чел. *2000 руб., 2719 чел. *300 руб.); 9 декабря - 89 чел. *1200 руб=108,0;  30 октября - 1084 чел*700 руб=758,8..</t>
  </si>
</sst>
</file>

<file path=xl/styles.xml><?xml version="1.0" encoding="utf-8"?>
<styleSheet xmlns="http://schemas.openxmlformats.org/spreadsheetml/2006/main">
  <numFmts count="2">
    <numFmt numFmtId="164" formatCode="0.0"/>
    <numFmt numFmtId="165" formatCode="#,##0.0"/>
  </numFmts>
  <fonts count="29">
    <font>
      <sz val="11"/>
      <color theme="1"/>
      <name val="Calibri"/>
      <family val="2"/>
      <charset val="204"/>
      <scheme val="minor"/>
    </font>
    <font>
      <i/>
      <sz val="10"/>
      <name val="Times New Roman"/>
      <family val="1"/>
      <charset val="204"/>
    </font>
    <font>
      <i/>
      <sz val="10"/>
      <color indexed="8"/>
      <name val="Times New Roman"/>
      <family val="1"/>
      <charset val="204"/>
    </font>
    <font>
      <sz val="10"/>
      <color theme="1"/>
      <name val="Times New Roman"/>
      <family val="1"/>
      <charset val="204"/>
    </font>
    <font>
      <i/>
      <sz val="11"/>
      <color theme="1"/>
      <name val="Times New Roman"/>
      <family val="1"/>
      <charset val="204"/>
    </font>
    <font>
      <sz val="11"/>
      <color theme="1"/>
      <name val="Times New Roman"/>
      <family val="1"/>
      <charset val="204"/>
    </font>
    <font>
      <i/>
      <sz val="10"/>
      <color theme="1"/>
      <name val="Times New Roman"/>
      <family val="1"/>
      <charset val="204"/>
    </font>
    <font>
      <sz val="12"/>
      <color theme="1"/>
      <name val="Times New Roman"/>
      <family val="1"/>
      <charset val="204"/>
    </font>
    <font>
      <sz val="13"/>
      <color theme="1"/>
      <name val="Times New Roman"/>
      <family val="1"/>
      <charset val="204"/>
    </font>
    <font>
      <sz val="8"/>
      <color theme="1"/>
      <name val="Times New Roman"/>
      <family val="1"/>
      <charset val="204"/>
    </font>
    <font>
      <sz val="11"/>
      <color theme="1"/>
      <name val="Calibri"/>
      <family val="2"/>
      <charset val="204"/>
    </font>
    <font>
      <b/>
      <sz val="11"/>
      <color theme="1"/>
      <name val="Calibri"/>
      <family val="2"/>
      <charset val="204"/>
    </font>
    <font>
      <sz val="13"/>
      <color rgb="FFFF0000"/>
      <name val="Times New Roman"/>
      <family val="1"/>
      <charset val="204"/>
    </font>
    <font>
      <i/>
      <sz val="8"/>
      <color theme="1"/>
      <name val="Times New Roman"/>
      <family val="1"/>
      <charset val="204"/>
    </font>
    <font>
      <i/>
      <u/>
      <sz val="8"/>
      <color theme="1"/>
      <name val="Times New Roman"/>
      <family val="1"/>
      <charset val="204"/>
    </font>
    <font>
      <u/>
      <sz val="10"/>
      <color theme="1"/>
      <name val="Times New Roman"/>
      <family val="1"/>
      <charset val="204"/>
    </font>
    <font>
      <b/>
      <sz val="14"/>
      <color theme="1"/>
      <name val="Times New Roman"/>
      <family val="1"/>
      <charset val="204"/>
    </font>
    <font>
      <b/>
      <sz val="10"/>
      <color theme="1"/>
      <name val="Times New Roman"/>
      <family val="1"/>
      <charset val="204"/>
    </font>
    <font>
      <b/>
      <sz val="11"/>
      <color theme="1"/>
      <name val="Times New Roman"/>
      <family val="1"/>
      <charset val="204"/>
    </font>
    <font>
      <sz val="14"/>
      <color theme="1"/>
      <name val="Times New Roman"/>
      <family val="1"/>
      <charset val="204"/>
    </font>
    <font>
      <sz val="7"/>
      <color theme="1"/>
      <name val="Times New Roman"/>
      <family val="1"/>
      <charset val="204"/>
    </font>
    <font>
      <b/>
      <sz val="13"/>
      <color theme="1"/>
      <name val="Times New Roman"/>
      <family val="1"/>
      <charset val="204"/>
    </font>
    <font>
      <b/>
      <sz val="12"/>
      <color theme="1"/>
      <name val="Times New Roman"/>
      <family val="1"/>
      <charset val="204"/>
    </font>
    <font>
      <i/>
      <u/>
      <sz val="14"/>
      <color theme="1"/>
      <name val="Times New Roman"/>
      <family val="1"/>
      <charset val="204"/>
    </font>
    <font>
      <b/>
      <sz val="16"/>
      <color theme="1"/>
      <name val="Times New Roman"/>
      <family val="1"/>
      <charset val="204"/>
    </font>
    <font>
      <sz val="11"/>
      <color theme="1" tint="4.9989318521683403E-2"/>
      <name val="Times New Roman"/>
      <family val="1"/>
      <charset val="204"/>
    </font>
    <font>
      <sz val="10"/>
      <color theme="1" tint="4.9989318521683403E-2"/>
      <name val="Times New Roman"/>
      <family val="1"/>
      <charset val="204"/>
    </font>
    <font>
      <i/>
      <sz val="8"/>
      <color theme="1" tint="4.9989318521683403E-2"/>
      <name val="Times New Roman"/>
      <family val="1"/>
      <charset val="204"/>
    </font>
    <font>
      <sz val="10"/>
      <color rgb="FFFF0000"/>
      <name val="Times New Roman"/>
      <family val="1"/>
      <charset val="204"/>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46">
    <xf numFmtId="0" fontId="0" fillId="0" borderId="0" xfId="0"/>
    <xf numFmtId="0" fontId="10" fillId="0" borderId="0" xfId="0" applyFont="1" applyFill="1"/>
    <xf numFmtId="0" fontId="10" fillId="0" borderId="0" xfId="0" applyFont="1" applyFill="1" applyAlignment="1">
      <alignment horizontal="center"/>
    </xf>
    <xf numFmtId="0" fontId="16" fillId="0" borderId="0" xfId="0" applyFont="1" applyFill="1" applyAlignment="1">
      <alignment horizontal="center"/>
    </xf>
    <xf numFmtId="0" fontId="5" fillId="0" borderId="0" xfId="0" applyFont="1" applyFill="1"/>
    <xf numFmtId="0" fontId="17" fillId="0" borderId="3" xfId="0" applyFont="1" applyFill="1" applyBorder="1" applyAlignment="1">
      <alignment horizontal="center" vertical="center" textRotation="90"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wrapText="1"/>
    </xf>
    <xf numFmtId="0" fontId="19" fillId="0" borderId="1" xfId="0" applyFont="1" applyFill="1" applyBorder="1" applyAlignment="1">
      <alignment horizontal="center" vertical="center" wrapText="1"/>
    </xf>
    <xf numFmtId="0" fontId="7" fillId="0" borderId="3" xfId="0" applyFont="1" applyFill="1" applyBorder="1" applyAlignment="1">
      <alignment horizontal="center" vertical="top"/>
    </xf>
    <xf numFmtId="0" fontId="7" fillId="0" borderId="3" xfId="0" applyNumberFormat="1" applyFont="1" applyFill="1" applyBorder="1" applyAlignment="1">
      <alignment horizontal="left" vertical="top" wrapText="1"/>
    </xf>
    <xf numFmtId="0" fontId="7" fillId="0" borderId="3" xfId="0" applyFont="1" applyFill="1" applyBorder="1" applyAlignment="1">
      <alignment horizontal="center" vertical="top" wrapText="1"/>
    </xf>
    <xf numFmtId="0" fontId="3" fillId="0" borderId="1" xfId="0" applyFont="1" applyFill="1" applyBorder="1" applyAlignment="1">
      <alignment horizontal="center" vertical="top" wrapText="1"/>
    </xf>
    <xf numFmtId="3" fontId="3" fillId="0" borderId="1" xfId="0" applyNumberFormat="1" applyFont="1" applyFill="1" applyBorder="1" applyAlignment="1">
      <alignment horizontal="center" vertical="top" wrapText="1"/>
    </xf>
    <xf numFmtId="2" fontId="3" fillId="0" borderId="1" xfId="0" applyNumberFormat="1" applyFont="1" applyFill="1" applyBorder="1" applyAlignment="1">
      <alignment horizontal="center" vertical="top" wrapText="1"/>
    </xf>
    <xf numFmtId="165" fontId="5" fillId="0" borderId="1" xfId="0" applyNumberFormat="1" applyFont="1" applyFill="1" applyBorder="1" applyAlignment="1">
      <alignment horizontal="center" vertical="top"/>
    </xf>
    <xf numFmtId="165" fontId="7" fillId="0" borderId="1" xfId="0" applyNumberFormat="1" applyFont="1" applyFill="1" applyBorder="1" applyAlignment="1">
      <alignment horizontal="center" vertical="top"/>
    </xf>
    <xf numFmtId="0" fontId="7" fillId="0" borderId="1" xfId="0" applyFont="1" applyFill="1" applyBorder="1" applyAlignment="1">
      <alignment horizontal="center" vertical="top"/>
    </xf>
    <xf numFmtId="0" fontId="7" fillId="0" borderId="1" xfId="0" applyNumberFormat="1" applyFont="1" applyFill="1" applyBorder="1" applyAlignment="1">
      <alignment vertical="top" wrapText="1"/>
    </xf>
    <xf numFmtId="0" fontId="7" fillId="0" borderId="1" xfId="0" applyFont="1" applyFill="1" applyBorder="1" applyAlignment="1">
      <alignment horizontal="center" vertical="top" wrapText="1"/>
    </xf>
    <xf numFmtId="0" fontId="7" fillId="0" borderId="4" xfId="0" applyFont="1" applyFill="1" applyBorder="1" applyAlignment="1">
      <alignment horizontal="center" vertical="top" wrapText="1"/>
    </xf>
    <xf numFmtId="0" fontId="7" fillId="0" borderId="3" xfId="0" applyFont="1" applyFill="1" applyBorder="1" applyAlignment="1">
      <alignment horizontal="left" vertical="top" wrapText="1"/>
    </xf>
    <xf numFmtId="0" fontId="7" fillId="0" borderId="1" xfId="0" applyFont="1" applyFill="1" applyBorder="1" applyAlignment="1">
      <alignment vertical="top" wrapText="1"/>
    </xf>
    <xf numFmtId="3" fontId="4" fillId="0" borderId="1" xfId="0" applyNumberFormat="1" applyFont="1" applyFill="1" applyBorder="1" applyAlignment="1">
      <alignment horizontal="center" vertical="top" wrapText="1"/>
    </xf>
    <xf numFmtId="3" fontId="6" fillId="0" borderId="1" xfId="0" applyNumberFormat="1" applyFont="1" applyFill="1" applyBorder="1" applyAlignment="1">
      <alignment horizontal="center" vertical="top" wrapText="1"/>
    </xf>
    <xf numFmtId="0" fontId="7" fillId="0" borderId="1" xfId="0" applyFont="1" applyFill="1" applyBorder="1" applyAlignment="1">
      <alignment horizontal="left" vertical="top" wrapText="1"/>
    </xf>
    <xf numFmtId="0" fontId="7" fillId="0" borderId="2" xfId="0" applyFont="1" applyFill="1" applyBorder="1" applyAlignment="1">
      <alignment horizontal="center" vertical="center" wrapText="1"/>
    </xf>
    <xf numFmtId="0" fontId="7" fillId="0" borderId="1" xfId="0" applyFont="1" applyFill="1" applyBorder="1" applyAlignment="1">
      <alignment horizontal="left" vertical="center" wrapText="1"/>
    </xf>
    <xf numFmtId="165" fontId="8" fillId="0" borderId="1" xfId="0" applyNumberFormat="1" applyFont="1" applyFill="1" applyBorder="1" applyAlignment="1">
      <alignment horizontal="center" vertical="top"/>
    </xf>
    <xf numFmtId="0" fontId="7" fillId="0" borderId="1" xfId="0" applyNumberFormat="1" applyFont="1" applyFill="1" applyBorder="1" applyAlignment="1">
      <alignment horizontal="center" vertical="top"/>
    </xf>
    <xf numFmtId="165" fontId="7" fillId="0" borderId="1" xfId="0" applyNumberFormat="1" applyFont="1" applyFill="1" applyBorder="1" applyAlignment="1">
      <alignment horizontal="center" vertical="top" wrapText="1"/>
    </xf>
    <xf numFmtId="3" fontId="21" fillId="0" borderId="1" xfId="0" applyNumberFormat="1" applyFont="1" applyFill="1" applyBorder="1" applyAlignment="1">
      <alignment horizontal="center" vertical="top"/>
    </xf>
    <xf numFmtId="3" fontId="22" fillId="0" borderId="1" xfId="0" applyNumberFormat="1" applyFont="1" applyFill="1" applyBorder="1" applyAlignment="1">
      <alignment horizontal="center" vertical="top"/>
    </xf>
    <xf numFmtId="165" fontId="22" fillId="0" borderId="1" xfId="0" applyNumberFormat="1" applyFont="1" applyFill="1" applyBorder="1" applyAlignment="1">
      <alignment horizontal="right" vertical="top"/>
    </xf>
    <xf numFmtId="3" fontId="21" fillId="0" borderId="1" xfId="0" applyNumberFormat="1" applyFont="1" applyFill="1" applyBorder="1" applyAlignment="1">
      <alignment horizontal="right" vertical="top"/>
    </xf>
    <xf numFmtId="3" fontId="22" fillId="0" borderId="1" xfId="0" applyNumberFormat="1" applyFont="1" applyFill="1" applyBorder="1" applyAlignment="1">
      <alignment horizontal="right" vertical="top"/>
    </xf>
    <xf numFmtId="0" fontId="11" fillId="0" borderId="0" xfId="0" applyFont="1" applyFill="1"/>
    <xf numFmtId="3" fontId="8" fillId="0" borderId="1" xfId="0" applyNumberFormat="1" applyFont="1" applyFill="1" applyBorder="1" applyAlignment="1">
      <alignment horizontal="center" vertical="top"/>
    </xf>
    <xf numFmtId="3" fontId="7" fillId="0" borderId="1" xfId="0" applyNumberFormat="1" applyFont="1" applyFill="1" applyBorder="1" applyAlignment="1">
      <alignment horizontal="center" vertical="top"/>
    </xf>
    <xf numFmtId="165" fontId="5" fillId="0" borderId="1" xfId="0" applyNumberFormat="1" applyFont="1" applyFill="1" applyBorder="1" applyAlignment="1">
      <alignment horizontal="right" vertical="top"/>
    </xf>
    <xf numFmtId="3" fontId="5" fillId="0" borderId="1" xfId="0" applyNumberFormat="1" applyFont="1" applyFill="1" applyBorder="1" applyAlignment="1">
      <alignment horizontal="right" vertical="top"/>
    </xf>
    <xf numFmtId="0" fontId="7" fillId="0" borderId="1" xfId="0" applyFont="1" applyFill="1" applyBorder="1" applyAlignment="1">
      <alignment horizontal="left" vertical="top"/>
    </xf>
    <xf numFmtId="0" fontId="7" fillId="0" borderId="5" xfId="0" applyFont="1" applyFill="1" applyBorder="1" applyAlignment="1">
      <alignment horizontal="left" vertical="top"/>
    </xf>
    <xf numFmtId="0" fontId="7" fillId="0" borderId="6" xfId="0" applyFont="1" applyFill="1" applyBorder="1" applyAlignment="1">
      <alignment horizontal="left" vertical="top"/>
    </xf>
    <xf numFmtId="0" fontId="19" fillId="0" borderId="1" xfId="0" applyFont="1" applyFill="1" applyBorder="1" applyAlignment="1">
      <alignment horizontal="center" vertical="top" wrapText="1"/>
    </xf>
    <xf numFmtId="0" fontId="7" fillId="0" borderId="1" xfId="0" applyFont="1" applyFill="1" applyBorder="1" applyAlignment="1">
      <alignment horizontal="justify" vertical="top" wrapText="1"/>
    </xf>
    <xf numFmtId="3" fontId="8" fillId="0" borderId="1" xfId="0" applyNumberFormat="1" applyFont="1" applyFill="1" applyBorder="1" applyAlignment="1">
      <alignment horizontal="right" vertical="top"/>
    </xf>
    <xf numFmtId="3" fontId="7" fillId="0" borderId="1" xfId="0" applyNumberFormat="1" applyFont="1" applyFill="1" applyBorder="1" applyAlignment="1">
      <alignment horizontal="right" vertical="top"/>
    </xf>
    <xf numFmtId="165" fontId="7" fillId="0" borderId="1" xfId="0" applyNumberFormat="1" applyFont="1" applyFill="1" applyBorder="1" applyAlignment="1">
      <alignment horizontal="right" vertical="top"/>
    </xf>
    <xf numFmtId="0" fontId="7" fillId="0" borderId="3" xfId="0" applyFont="1" applyFill="1" applyBorder="1" applyAlignment="1">
      <alignment horizontal="center" vertical="center" wrapText="1"/>
    </xf>
    <xf numFmtId="3" fontId="28" fillId="0" borderId="1" xfId="0" applyNumberFormat="1" applyFont="1" applyFill="1" applyBorder="1" applyAlignment="1">
      <alignment horizontal="center" vertical="top" wrapText="1"/>
    </xf>
    <xf numFmtId="16" fontId="7" fillId="0" borderId="1" xfId="0" applyNumberFormat="1" applyFont="1" applyFill="1" applyBorder="1" applyAlignment="1">
      <alignment horizontal="center" vertical="top"/>
    </xf>
    <xf numFmtId="3" fontId="13" fillId="0" borderId="1" xfId="0" applyNumberFormat="1" applyFont="1" applyFill="1" applyBorder="1" applyAlignment="1">
      <alignment horizontal="center" vertical="top" wrapText="1"/>
    </xf>
    <xf numFmtId="0" fontId="7" fillId="0" borderId="2" xfId="0" applyFont="1" applyFill="1" applyBorder="1" applyAlignment="1">
      <alignment vertical="top" wrapText="1"/>
    </xf>
    <xf numFmtId="0" fontId="7" fillId="0" borderId="2" xfId="0" applyFont="1" applyFill="1" applyBorder="1" applyAlignment="1">
      <alignment horizontal="center" vertical="top" wrapText="1"/>
    </xf>
    <xf numFmtId="3" fontId="3" fillId="0" borderId="2" xfId="0" applyNumberFormat="1" applyFont="1" applyFill="1" applyBorder="1" applyAlignment="1">
      <alignment horizontal="center" vertical="top" wrapText="1"/>
    </xf>
    <xf numFmtId="165" fontId="5" fillId="0" borderId="2" xfId="0" applyNumberFormat="1" applyFont="1" applyFill="1" applyBorder="1" applyAlignment="1">
      <alignment horizontal="center" vertical="top"/>
    </xf>
    <xf numFmtId="0" fontId="21" fillId="0" borderId="6" xfId="0" applyFont="1" applyFill="1" applyBorder="1" applyAlignment="1">
      <alignment horizontal="left" vertical="center"/>
    </xf>
    <xf numFmtId="0" fontId="19" fillId="0" borderId="2" xfId="0" applyFont="1" applyFill="1" applyBorder="1" applyAlignment="1">
      <alignment horizontal="center" vertical="top" wrapText="1"/>
    </xf>
    <xf numFmtId="164" fontId="19" fillId="0" borderId="1" xfId="0" applyNumberFormat="1" applyFont="1" applyFill="1" applyBorder="1" applyAlignment="1">
      <alignment horizontal="center" vertical="center" wrapText="1"/>
    </xf>
    <xf numFmtId="165" fontId="19" fillId="0" borderId="1" xfId="0" applyNumberFormat="1" applyFont="1" applyFill="1" applyBorder="1" applyAlignment="1">
      <alignment horizontal="center" vertical="top" wrapText="1"/>
    </xf>
    <xf numFmtId="3" fontId="3" fillId="0" borderId="1" xfId="0" applyNumberFormat="1" applyFont="1" applyFill="1" applyBorder="1" applyAlignment="1">
      <alignment horizontal="center" vertical="center" wrapText="1"/>
    </xf>
    <xf numFmtId="0" fontId="19" fillId="0" borderId="1" xfId="0" applyFont="1" applyFill="1" applyBorder="1" applyAlignment="1">
      <alignment horizontal="left" vertical="center"/>
    </xf>
    <xf numFmtId="49" fontId="7" fillId="0" borderId="1" xfId="0" applyNumberFormat="1" applyFont="1" applyFill="1" applyBorder="1" applyAlignment="1">
      <alignment horizontal="center" vertical="center"/>
    </xf>
    <xf numFmtId="49" fontId="7" fillId="0" borderId="1" xfId="0" applyNumberFormat="1" applyFont="1" applyFill="1" applyBorder="1" applyAlignment="1">
      <alignment horizontal="left" vertical="center" wrapText="1"/>
    </xf>
    <xf numFmtId="165" fontId="12" fillId="0" borderId="1" xfId="0" applyNumberFormat="1" applyFont="1" applyFill="1" applyBorder="1" applyAlignment="1">
      <alignment horizontal="center" vertical="top"/>
    </xf>
    <xf numFmtId="0" fontId="19" fillId="0" borderId="1" xfId="0" applyFont="1" applyFill="1" applyBorder="1" applyAlignment="1">
      <alignment horizontal="center" vertical="top"/>
    </xf>
    <xf numFmtId="3" fontId="17" fillId="0" borderId="1" xfId="0" applyNumberFormat="1" applyFont="1" applyFill="1" applyBorder="1" applyAlignment="1">
      <alignment horizontal="center" vertical="top" wrapText="1"/>
    </xf>
    <xf numFmtId="165" fontId="18" fillId="0" borderId="1" xfId="0" applyNumberFormat="1" applyFont="1" applyFill="1" applyBorder="1" applyAlignment="1">
      <alignment horizontal="center" vertical="top"/>
    </xf>
    <xf numFmtId="1" fontId="5" fillId="0" borderId="3" xfId="0" applyNumberFormat="1" applyFont="1" applyFill="1" applyBorder="1" applyAlignment="1">
      <alignment horizontal="center" vertical="top" wrapText="1"/>
    </xf>
    <xf numFmtId="0" fontId="5" fillId="0" borderId="3" xfId="0" applyFont="1" applyFill="1" applyBorder="1" applyAlignment="1">
      <alignment horizontal="center" vertical="top" wrapText="1"/>
    </xf>
    <xf numFmtId="165" fontId="5" fillId="0" borderId="3" xfId="0" applyNumberFormat="1" applyFont="1" applyFill="1" applyBorder="1" applyAlignment="1">
      <alignment horizontal="center" vertical="top"/>
    </xf>
    <xf numFmtId="16" fontId="7" fillId="0" borderId="1" xfId="0" applyNumberFormat="1" applyFont="1" applyFill="1" applyBorder="1" applyAlignment="1">
      <alignment horizontal="left" vertical="center"/>
    </xf>
    <xf numFmtId="3" fontId="26" fillId="0" borderId="1" xfId="0" applyNumberFormat="1" applyFont="1" applyFill="1" applyBorder="1" applyAlignment="1">
      <alignment horizontal="center" vertical="top" wrapText="1"/>
    </xf>
    <xf numFmtId="165" fontId="25" fillId="0" borderId="1" xfId="0" applyNumberFormat="1" applyFont="1" applyFill="1" applyBorder="1" applyAlignment="1">
      <alignment horizontal="center" vertical="top"/>
    </xf>
    <xf numFmtId="0" fontId="7" fillId="0" borderId="6" xfId="0" applyFont="1" applyFill="1" applyBorder="1" applyAlignment="1">
      <alignment horizontal="left" vertical="center" wrapText="1"/>
    </xf>
    <xf numFmtId="0" fontId="5" fillId="0" borderId="1" xfId="0" applyFont="1" applyFill="1" applyBorder="1" applyAlignment="1">
      <alignment horizontal="center" vertical="center" wrapText="1"/>
    </xf>
    <xf numFmtId="165" fontId="21" fillId="0" borderId="1" xfId="0" applyNumberFormat="1" applyFont="1" applyFill="1" applyBorder="1" applyAlignment="1">
      <alignment horizontal="center" vertical="top"/>
    </xf>
    <xf numFmtId="165" fontId="22" fillId="0" borderId="1" xfId="0" applyNumberFormat="1" applyFont="1" applyFill="1" applyBorder="1" applyAlignment="1">
      <alignment horizontal="center" vertical="top"/>
    </xf>
    <xf numFmtId="0" fontId="8" fillId="0" borderId="5" xfId="0" applyFont="1" applyFill="1" applyBorder="1" applyAlignment="1">
      <alignment horizontal="left" vertical="top"/>
    </xf>
    <xf numFmtId="0" fontId="8" fillId="0" borderId="1" xfId="0" applyFont="1" applyFill="1" applyBorder="1" applyAlignment="1">
      <alignment horizontal="left" vertical="top"/>
    </xf>
    <xf numFmtId="0" fontId="0" fillId="0" borderId="7" xfId="0" applyFont="1" applyFill="1" applyBorder="1" applyAlignment="1">
      <alignment horizontal="center" vertical="top" wrapText="1"/>
    </xf>
    <xf numFmtId="0" fontId="7" fillId="0" borderId="6" xfId="0" applyFont="1" applyFill="1" applyBorder="1" applyAlignment="1">
      <alignment horizontal="center" vertical="center" wrapText="1"/>
    </xf>
    <xf numFmtId="165" fontId="7" fillId="0" borderId="4" xfId="0" applyNumberFormat="1" applyFont="1" applyFill="1" applyBorder="1" applyAlignment="1">
      <alignment horizontal="center" vertical="top"/>
    </xf>
    <xf numFmtId="49" fontId="7" fillId="0" borderId="1" xfId="0" applyNumberFormat="1" applyFont="1" applyFill="1" applyBorder="1" applyAlignment="1">
      <alignment horizontal="center" vertical="top"/>
    </xf>
    <xf numFmtId="0" fontId="8" fillId="0" borderId="1" xfId="0" applyFont="1" applyFill="1" applyBorder="1" applyAlignment="1">
      <alignment horizontal="left" vertical="top" wrapText="1"/>
    </xf>
    <xf numFmtId="165" fontId="8" fillId="0" borderId="4" xfId="0" applyNumberFormat="1" applyFont="1" applyFill="1" applyBorder="1" applyAlignment="1">
      <alignment horizontal="center" vertical="top"/>
    </xf>
    <xf numFmtId="0" fontId="8" fillId="0" borderId="6" xfId="0" applyFont="1" applyFill="1" applyBorder="1" applyAlignment="1">
      <alignment horizontal="left" vertical="top"/>
    </xf>
    <xf numFmtId="165" fontId="24" fillId="0" borderId="1" xfId="0" applyNumberFormat="1" applyFont="1" applyFill="1" applyBorder="1" applyAlignment="1">
      <alignment horizontal="center" vertical="top"/>
    </xf>
    <xf numFmtId="165" fontId="16" fillId="0" borderId="1" xfId="0" applyNumberFormat="1" applyFont="1" applyFill="1" applyBorder="1" applyAlignment="1">
      <alignment horizontal="center" vertical="top"/>
    </xf>
    <xf numFmtId="0" fontId="5" fillId="0" borderId="0" xfId="0" applyFont="1" applyFill="1" applyBorder="1" applyAlignment="1">
      <alignment horizontal="center" vertical="center"/>
    </xf>
    <xf numFmtId="0" fontId="10" fillId="0" borderId="0" xfId="0" applyFont="1" applyFill="1" applyBorder="1"/>
    <xf numFmtId="0" fontId="8" fillId="0" borderId="0" xfId="0" applyFont="1" applyFill="1" applyBorder="1" applyAlignment="1">
      <alignment horizontal="left" wrapText="1"/>
    </xf>
    <xf numFmtId="165" fontId="8" fillId="0" borderId="0" xfId="0" applyNumberFormat="1" applyFont="1" applyFill="1" applyBorder="1" applyAlignment="1">
      <alignment horizontal="left" wrapText="1"/>
    </xf>
    <xf numFmtId="165" fontId="10" fillId="0" borderId="0" xfId="0" applyNumberFormat="1" applyFont="1" applyFill="1"/>
    <xf numFmtId="0" fontId="8" fillId="0" borderId="0" xfId="0" applyFont="1" applyFill="1" applyBorder="1" applyAlignment="1">
      <alignment horizontal="left" wrapText="1"/>
    </xf>
    <xf numFmtId="0" fontId="8" fillId="0" borderId="0" xfId="0" applyFont="1" applyFill="1" applyBorder="1" applyAlignment="1">
      <alignment horizontal="left"/>
    </xf>
    <xf numFmtId="0" fontId="21" fillId="0" borderId="7" xfId="0" applyFont="1" applyFill="1" applyBorder="1" applyAlignment="1">
      <alignment horizontal="center" vertical="top"/>
    </xf>
    <xf numFmtId="0" fontId="21" fillId="0" borderId="9" xfId="0" applyFont="1" applyFill="1" applyBorder="1" applyAlignment="1">
      <alignment horizontal="center" vertical="top"/>
    </xf>
    <xf numFmtId="0" fontId="21" fillId="0" borderId="10" xfId="0" applyFont="1" applyFill="1" applyBorder="1" applyAlignment="1">
      <alignment horizontal="center" vertical="top"/>
    </xf>
    <xf numFmtId="165" fontId="21" fillId="0" borderId="1" xfId="0" applyNumberFormat="1" applyFont="1" applyFill="1" applyBorder="1" applyAlignment="1">
      <alignment horizontal="center" vertical="top"/>
    </xf>
    <xf numFmtId="0" fontId="21" fillId="0" borderId="1" xfId="0" applyFont="1" applyFill="1" applyBorder="1" applyAlignment="1">
      <alignment horizontal="center" vertical="top"/>
    </xf>
    <xf numFmtId="0" fontId="7" fillId="0" borderId="1" xfId="0" applyFont="1" applyFill="1" applyBorder="1" applyAlignment="1">
      <alignment horizontal="left" vertical="top"/>
    </xf>
    <xf numFmtId="0" fontId="23" fillId="0" borderId="5" xfId="0" applyFont="1" applyFill="1" applyBorder="1" applyAlignment="1">
      <alignment horizontal="left" vertical="top" wrapText="1"/>
    </xf>
    <xf numFmtId="0" fontId="23" fillId="0" borderId="6" xfId="0" applyFont="1" applyFill="1" applyBorder="1" applyAlignment="1">
      <alignment horizontal="left" vertical="top" wrapText="1"/>
    </xf>
    <xf numFmtId="0" fontId="21" fillId="0" borderId="5" xfId="0" applyFont="1" applyFill="1" applyBorder="1" applyAlignment="1">
      <alignment horizontal="left" vertical="top"/>
    </xf>
    <xf numFmtId="0" fontId="21" fillId="0" borderId="6" xfId="0" applyFont="1" applyFill="1" applyBorder="1" applyAlignment="1">
      <alignment horizontal="left" vertical="top"/>
    </xf>
    <xf numFmtId="0" fontId="21" fillId="0" borderId="4" xfId="0" applyFont="1" applyFill="1" applyBorder="1" applyAlignment="1">
      <alignment horizontal="left" vertical="top"/>
    </xf>
    <xf numFmtId="0" fontId="16" fillId="0" borderId="5" xfId="0" applyFont="1" applyFill="1" applyBorder="1" applyAlignment="1">
      <alignment horizontal="center" vertical="top"/>
    </xf>
    <xf numFmtId="0" fontId="16" fillId="0" borderId="6" xfId="0" applyFont="1" applyFill="1" applyBorder="1" applyAlignment="1">
      <alignment horizontal="center" vertical="top"/>
    </xf>
    <xf numFmtId="165" fontId="16" fillId="0" borderId="5" xfId="0" applyNumberFormat="1" applyFont="1" applyFill="1" applyBorder="1" applyAlignment="1">
      <alignment horizontal="center" vertical="top"/>
    </xf>
    <xf numFmtId="165" fontId="16" fillId="0" borderId="6" xfId="0" applyNumberFormat="1" applyFont="1" applyFill="1" applyBorder="1" applyAlignment="1">
      <alignment horizontal="center" vertical="top"/>
    </xf>
    <xf numFmtId="165" fontId="16" fillId="0" borderId="4" xfId="0" applyNumberFormat="1" applyFont="1" applyFill="1" applyBorder="1" applyAlignment="1">
      <alignment horizontal="center" vertical="top"/>
    </xf>
    <xf numFmtId="0" fontId="21" fillId="0" borderId="5" xfId="0" applyFont="1" applyFill="1" applyBorder="1" applyAlignment="1">
      <alignment horizontal="left" vertical="center"/>
    </xf>
    <xf numFmtId="0" fontId="21" fillId="0" borderId="6" xfId="0" applyFont="1" applyFill="1" applyBorder="1" applyAlignment="1">
      <alignment horizontal="left" vertical="center"/>
    </xf>
    <xf numFmtId="0" fontId="21" fillId="0" borderId="4" xfId="0" applyFont="1" applyFill="1" applyBorder="1" applyAlignment="1">
      <alignment horizontal="left" vertical="center"/>
    </xf>
    <xf numFmtId="0" fontId="19" fillId="0" borderId="6" xfId="0" applyFont="1" applyFill="1" applyBorder="1" applyAlignment="1">
      <alignment horizontal="left" vertical="top" wrapText="1"/>
    </xf>
    <xf numFmtId="0" fontId="19" fillId="0" borderId="4" xfId="0" applyFont="1" applyFill="1" applyBorder="1" applyAlignment="1">
      <alignment horizontal="left" vertical="top" wrapText="1"/>
    </xf>
    <xf numFmtId="0" fontId="7" fillId="0" borderId="3"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7" fillId="0" borderId="3" xfId="0" applyFont="1" applyFill="1" applyBorder="1" applyAlignment="1">
      <alignment horizontal="center" vertical="top"/>
    </xf>
    <xf numFmtId="0" fontId="0" fillId="0" borderId="2" xfId="0" applyFill="1" applyBorder="1" applyAlignment="1">
      <alignment horizontal="center" vertical="top"/>
    </xf>
    <xf numFmtId="0" fontId="7" fillId="0" borderId="3" xfId="0" applyFont="1" applyFill="1" applyBorder="1" applyAlignment="1">
      <alignment vertical="top" wrapText="1"/>
    </xf>
    <xf numFmtId="0" fontId="0" fillId="0" borderId="2" xfId="0" applyFill="1" applyBorder="1" applyAlignment="1">
      <alignment vertical="top" wrapText="1"/>
    </xf>
    <xf numFmtId="0" fontId="19" fillId="0" borderId="1" xfId="0" applyFont="1" applyFill="1" applyBorder="1" applyAlignment="1">
      <alignment horizontal="left" vertical="top"/>
    </xf>
    <xf numFmtId="0" fontId="5" fillId="0" borderId="8"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5" xfId="0" applyFont="1" applyFill="1" applyBorder="1" applyAlignment="1">
      <alignment horizontal="left" vertical="center"/>
    </xf>
    <xf numFmtId="0" fontId="0" fillId="0" borderId="6" xfId="0" applyFont="1" applyFill="1" applyBorder="1" applyAlignment="1">
      <alignment horizontal="left" vertical="center"/>
    </xf>
    <xf numFmtId="0" fontId="19" fillId="0" borderId="5" xfId="0" applyFont="1" applyFill="1" applyBorder="1" applyAlignment="1">
      <alignment horizontal="left" vertical="top"/>
    </xf>
    <xf numFmtId="0" fontId="19" fillId="0" borderId="6" xfId="0" applyFont="1" applyFill="1" applyBorder="1" applyAlignment="1">
      <alignment horizontal="left" vertical="top"/>
    </xf>
    <xf numFmtId="0" fontId="19" fillId="0" borderId="4" xfId="0" applyFont="1" applyFill="1" applyBorder="1" applyAlignment="1">
      <alignment horizontal="left" vertical="top"/>
    </xf>
    <xf numFmtId="0" fontId="19" fillId="0" borderId="1" xfId="0" applyFont="1" applyFill="1" applyBorder="1" applyAlignment="1">
      <alignment horizontal="left" vertical="top" wrapText="1"/>
    </xf>
    <xf numFmtId="0" fontId="18" fillId="0" borderId="1"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9" fillId="0" borderId="5" xfId="0" applyFont="1" applyFill="1" applyBorder="1" applyAlignment="1">
      <alignment horizontal="left" vertical="center" wrapText="1"/>
    </xf>
    <xf numFmtId="0" fontId="19" fillId="0" borderId="6" xfId="0" applyFont="1" applyFill="1" applyBorder="1" applyAlignment="1">
      <alignment horizontal="left" vertical="center" wrapText="1"/>
    </xf>
    <xf numFmtId="0" fontId="19" fillId="0" borderId="4" xfId="0" applyFont="1" applyFill="1" applyBorder="1" applyAlignment="1">
      <alignment horizontal="left" vertical="center" wrapText="1"/>
    </xf>
    <xf numFmtId="0" fontId="19" fillId="0" borderId="5" xfId="0" applyFont="1" applyFill="1" applyBorder="1" applyAlignment="1">
      <alignment horizontal="left" vertical="top" wrapText="1"/>
    </xf>
    <xf numFmtId="0" fontId="21" fillId="0" borderId="9" xfId="0" applyFont="1" applyFill="1" applyBorder="1" applyAlignment="1">
      <alignment horizontal="left" vertical="center"/>
    </xf>
    <xf numFmtId="0" fontId="5" fillId="0" borderId="0" xfId="0" applyFont="1" applyFill="1" applyAlignment="1">
      <alignment horizontal="center" wrapText="1"/>
    </xf>
    <xf numFmtId="0" fontId="0" fillId="0" borderId="0" xfId="0" applyFont="1" applyFill="1" applyAlignment="1">
      <alignment horizontal="center" wrapText="1"/>
    </xf>
    <xf numFmtId="0" fontId="0" fillId="0" borderId="0" xfId="0" applyFont="1" applyFill="1" applyAlignment="1">
      <alignment horizontal="center"/>
    </xf>
    <xf numFmtId="0" fontId="16" fillId="0" borderId="0" xfId="0" applyFont="1" applyFill="1" applyAlignment="1">
      <alignment horizontal="center"/>
    </xf>
  </cellXfs>
  <cellStyles count="1">
    <cellStyle name="Обычный"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W97"/>
  <sheetViews>
    <sheetView tabSelected="1" view="pageBreakPreview" zoomScale="60" zoomScaleNormal="50" workbookViewId="0">
      <pane xSplit="9" ySplit="12" topLeftCell="J83" activePane="bottomRight" state="frozen"/>
      <selection pane="topRight" activeCell="J1" sqref="J1"/>
      <selection pane="bottomLeft" activeCell="A13" sqref="A13"/>
      <selection pane="bottomRight" activeCell="I84" sqref="I84"/>
    </sheetView>
  </sheetViews>
  <sheetFormatPr defaultRowHeight="15"/>
  <cols>
    <col min="1" max="1" width="6.28515625" style="1" customWidth="1"/>
    <col min="2" max="2" width="61.85546875" style="1" customWidth="1"/>
    <col min="3" max="3" width="26" style="1" customWidth="1"/>
    <col min="4" max="4" width="17.7109375" style="1" customWidth="1"/>
    <col min="5" max="5" width="30.5703125" style="1" customWidth="1"/>
    <col min="6" max="6" width="26.140625" style="1" customWidth="1"/>
    <col min="7" max="7" width="21" style="1" customWidth="1"/>
    <col min="8" max="8" width="15.42578125" style="1" customWidth="1"/>
    <col min="9" max="9" width="21.5703125" style="1" customWidth="1"/>
    <col min="10" max="10" width="18.42578125" style="1" customWidth="1"/>
    <col min="11" max="11" width="12.28515625" style="1" customWidth="1"/>
    <col min="12" max="12" width="16.85546875" style="1" customWidth="1"/>
    <col min="13" max="13" width="21.5703125" style="1" customWidth="1"/>
    <col min="14" max="14" width="17.140625" style="1" customWidth="1"/>
    <col min="15" max="15" width="17.42578125" style="1" customWidth="1"/>
    <col min="16" max="16" width="21.5703125" style="1" customWidth="1"/>
    <col min="17" max="17" width="16.140625" style="1" customWidth="1"/>
    <col min="18" max="18" width="21.42578125" style="1" customWidth="1"/>
    <col min="19" max="19" width="22.42578125" style="1" customWidth="1"/>
    <col min="20" max="20" width="25.7109375" style="1" customWidth="1"/>
    <col min="21" max="21" width="18.140625" style="1" customWidth="1"/>
    <col min="22" max="22" width="8.7109375" style="1" customWidth="1"/>
    <col min="23" max="16384" width="9.140625" style="1"/>
  </cols>
  <sheetData>
    <row r="1" spans="1:21" ht="21.75" customHeight="1">
      <c r="R1" s="142" t="s">
        <v>156</v>
      </c>
      <c r="S1" s="143"/>
      <c r="T1" s="143"/>
      <c r="U1" s="143"/>
    </row>
    <row r="2" spans="1:21" ht="13.5" customHeight="1">
      <c r="R2" s="143"/>
      <c r="S2" s="143"/>
      <c r="T2" s="143"/>
      <c r="U2" s="143"/>
    </row>
    <row r="3" spans="1:21" ht="28.5" customHeight="1">
      <c r="A3" s="2"/>
      <c r="B3" s="2"/>
      <c r="C3" s="2"/>
      <c r="D3" s="2"/>
      <c r="E3" s="2"/>
      <c r="F3" s="2"/>
      <c r="G3" s="2"/>
      <c r="H3" s="2"/>
      <c r="I3" s="2"/>
      <c r="J3" s="2"/>
      <c r="K3" s="2"/>
      <c r="L3" s="2"/>
      <c r="M3" s="2"/>
      <c r="N3" s="2"/>
      <c r="O3" s="2"/>
      <c r="P3" s="2"/>
      <c r="Q3" s="2"/>
      <c r="R3" s="142" t="s">
        <v>155</v>
      </c>
      <c r="S3" s="144"/>
      <c r="T3" s="144"/>
      <c r="U3" s="144"/>
    </row>
    <row r="4" spans="1:21" ht="18.75">
      <c r="A4" s="145" t="s">
        <v>62</v>
      </c>
      <c r="B4" s="145"/>
      <c r="C4" s="145"/>
      <c r="D4" s="145"/>
      <c r="E4" s="145"/>
      <c r="F4" s="145"/>
      <c r="G4" s="145"/>
      <c r="H4" s="145"/>
      <c r="I4" s="145"/>
      <c r="J4" s="145"/>
      <c r="K4" s="145"/>
      <c r="L4" s="145"/>
      <c r="M4" s="145"/>
      <c r="N4" s="145"/>
      <c r="O4" s="145"/>
      <c r="P4" s="145"/>
      <c r="Q4" s="145"/>
      <c r="R4" s="145"/>
      <c r="S4" s="145"/>
      <c r="T4" s="145"/>
      <c r="U4" s="145"/>
    </row>
    <row r="5" spans="1:21" ht="18.75">
      <c r="A5" s="3"/>
      <c r="B5" s="3"/>
      <c r="C5" s="3"/>
      <c r="D5" s="3"/>
      <c r="E5" s="3"/>
      <c r="F5" s="3"/>
      <c r="G5" s="3"/>
      <c r="H5" s="3"/>
      <c r="I5" s="3"/>
      <c r="J5" s="3"/>
      <c r="K5" s="3"/>
      <c r="L5" s="3"/>
      <c r="M5" s="3"/>
      <c r="N5" s="3"/>
      <c r="O5" s="3"/>
      <c r="P5" s="3"/>
      <c r="Q5" s="3"/>
      <c r="R5" s="3"/>
      <c r="S5" s="3"/>
      <c r="T5" s="3"/>
      <c r="U5" s="3"/>
    </row>
    <row r="6" spans="1:21" s="4" customFormat="1">
      <c r="A6" s="135" t="s">
        <v>15</v>
      </c>
      <c r="B6" s="135" t="s">
        <v>88</v>
      </c>
      <c r="C6" s="135" t="s">
        <v>89</v>
      </c>
      <c r="D6" s="135" t="s">
        <v>32</v>
      </c>
      <c r="E6" s="135" t="s">
        <v>33</v>
      </c>
      <c r="F6" s="134" t="s">
        <v>63</v>
      </c>
      <c r="G6" s="134"/>
      <c r="H6" s="134"/>
      <c r="I6" s="134" t="s">
        <v>64</v>
      </c>
      <c r="J6" s="134"/>
      <c r="K6" s="134"/>
      <c r="L6" s="134" t="s">
        <v>65</v>
      </c>
      <c r="M6" s="134"/>
      <c r="N6" s="134"/>
      <c r="O6" s="134" t="s">
        <v>86</v>
      </c>
      <c r="P6" s="134"/>
      <c r="Q6" s="134"/>
      <c r="R6" s="134" t="s">
        <v>87</v>
      </c>
      <c r="S6" s="134"/>
      <c r="T6" s="134"/>
      <c r="U6" s="135" t="s">
        <v>230</v>
      </c>
    </row>
    <row r="7" spans="1:21" s="4" customFormat="1" ht="60">
      <c r="A7" s="136"/>
      <c r="B7" s="136"/>
      <c r="C7" s="136"/>
      <c r="D7" s="136"/>
      <c r="E7" s="136"/>
      <c r="F7" s="5" t="s">
        <v>34</v>
      </c>
      <c r="G7" s="5" t="s">
        <v>231</v>
      </c>
      <c r="H7" s="5" t="s">
        <v>232</v>
      </c>
      <c r="I7" s="5" t="s">
        <v>34</v>
      </c>
      <c r="J7" s="5" t="s">
        <v>233</v>
      </c>
      <c r="K7" s="5" t="s">
        <v>232</v>
      </c>
      <c r="L7" s="5" t="s">
        <v>34</v>
      </c>
      <c r="M7" s="5" t="s">
        <v>233</v>
      </c>
      <c r="N7" s="5" t="s">
        <v>232</v>
      </c>
      <c r="O7" s="5" t="s">
        <v>34</v>
      </c>
      <c r="P7" s="5" t="s">
        <v>233</v>
      </c>
      <c r="Q7" s="5" t="s">
        <v>232</v>
      </c>
      <c r="R7" s="5" t="s">
        <v>34</v>
      </c>
      <c r="S7" s="5" t="s">
        <v>233</v>
      </c>
      <c r="T7" s="5" t="s">
        <v>232</v>
      </c>
      <c r="U7" s="136"/>
    </row>
    <row r="8" spans="1:21" s="4" customFormat="1" ht="15.75">
      <c r="A8" s="6">
        <v>1</v>
      </c>
      <c r="B8" s="7">
        <v>2</v>
      </c>
      <c r="C8" s="7">
        <v>3</v>
      </c>
      <c r="D8" s="7">
        <v>4</v>
      </c>
      <c r="E8" s="7">
        <v>5</v>
      </c>
      <c r="F8" s="7">
        <v>6</v>
      </c>
      <c r="G8" s="7">
        <v>7</v>
      </c>
      <c r="H8" s="7">
        <v>8</v>
      </c>
      <c r="I8" s="7">
        <v>9</v>
      </c>
      <c r="J8" s="7">
        <v>10</v>
      </c>
      <c r="K8" s="7">
        <v>11</v>
      </c>
      <c r="L8" s="7">
        <v>12</v>
      </c>
      <c r="M8" s="7">
        <v>13</v>
      </c>
      <c r="N8" s="7">
        <v>14</v>
      </c>
      <c r="O8" s="7">
        <v>15</v>
      </c>
      <c r="P8" s="7">
        <v>16</v>
      </c>
      <c r="Q8" s="7">
        <v>17</v>
      </c>
      <c r="R8" s="7">
        <v>18</v>
      </c>
      <c r="S8" s="7">
        <v>19</v>
      </c>
      <c r="T8" s="7">
        <v>20</v>
      </c>
      <c r="U8" s="7">
        <v>21</v>
      </c>
    </row>
    <row r="9" spans="1:21" s="4" customFormat="1" ht="18.75">
      <c r="A9" s="137" t="s">
        <v>16</v>
      </c>
      <c r="B9" s="138"/>
      <c r="C9" s="138"/>
      <c r="D9" s="138"/>
      <c r="E9" s="138"/>
      <c r="F9" s="138"/>
      <c r="G9" s="138"/>
      <c r="H9" s="138"/>
      <c r="I9" s="138"/>
      <c r="J9" s="138"/>
      <c r="K9" s="138"/>
      <c r="L9" s="138"/>
      <c r="M9" s="138"/>
      <c r="N9" s="138"/>
      <c r="O9" s="138"/>
      <c r="P9" s="138"/>
      <c r="Q9" s="138"/>
      <c r="R9" s="138"/>
      <c r="S9" s="138"/>
      <c r="T9" s="138"/>
      <c r="U9" s="139"/>
    </row>
    <row r="10" spans="1:21" ht="18.75">
      <c r="A10" s="8" t="s">
        <v>234</v>
      </c>
      <c r="B10" s="140" t="s">
        <v>212</v>
      </c>
      <c r="C10" s="116"/>
      <c r="D10" s="116"/>
      <c r="E10" s="116"/>
      <c r="F10" s="116"/>
      <c r="G10" s="116"/>
      <c r="H10" s="116"/>
      <c r="I10" s="116"/>
      <c r="J10" s="116"/>
      <c r="K10" s="116"/>
      <c r="L10" s="116"/>
      <c r="M10" s="116"/>
      <c r="N10" s="116"/>
      <c r="O10" s="116"/>
      <c r="P10" s="116"/>
      <c r="Q10" s="116"/>
      <c r="R10" s="116"/>
      <c r="S10" s="116"/>
      <c r="T10" s="116"/>
      <c r="U10" s="117"/>
    </row>
    <row r="11" spans="1:21" ht="126">
      <c r="A11" s="9" t="s">
        <v>17</v>
      </c>
      <c r="B11" s="10" t="s">
        <v>18</v>
      </c>
      <c r="C11" s="118" t="s">
        <v>35</v>
      </c>
      <c r="D11" s="11" t="s">
        <v>36</v>
      </c>
      <c r="E11" s="12" t="s">
        <v>37</v>
      </c>
      <c r="F11" s="13" t="s">
        <v>235</v>
      </c>
      <c r="G11" s="14" t="s">
        <v>236</v>
      </c>
      <c r="H11" s="15">
        <f>43350-15000</f>
        <v>28350</v>
      </c>
      <c r="I11" s="13" t="s">
        <v>296</v>
      </c>
      <c r="J11" s="14" t="s">
        <v>262</v>
      </c>
      <c r="K11" s="15">
        <f>19722+15778-9208</f>
        <v>26292</v>
      </c>
      <c r="L11" s="13" t="s">
        <v>22</v>
      </c>
      <c r="M11" s="14" t="s">
        <v>22</v>
      </c>
      <c r="N11" s="15">
        <v>0</v>
      </c>
      <c r="O11" s="13">
        <v>7</v>
      </c>
      <c r="P11" s="14" t="s">
        <v>22</v>
      </c>
      <c r="Q11" s="15">
        <v>0</v>
      </c>
      <c r="R11" s="13" t="s">
        <v>237</v>
      </c>
      <c r="S11" s="14" t="s">
        <v>262</v>
      </c>
      <c r="T11" s="15">
        <v>35500</v>
      </c>
      <c r="U11" s="16">
        <f>H11+K11+N11+Q11+T11</f>
        <v>90142</v>
      </c>
    </row>
    <row r="12" spans="1:21" ht="156.75" customHeight="1">
      <c r="A12" s="17" t="s">
        <v>19</v>
      </c>
      <c r="B12" s="18" t="s">
        <v>214</v>
      </c>
      <c r="C12" s="127"/>
      <c r="D12" s="19" t="s">
        <v>38</v>
      </c>
      <c r="E12" s="12" t="s">
        <v>39</v>
      </c>
      <c r="F12" s="13" t="s">
        <v>238</v>
      </c>
      <c r="G12" s="14" t="s">
        <v>236</v>
      </c>
      <c r="H12" s="15">
        <f>17350-5387-2544-2060</f>
        <v>7359</v>
      </c>
      <c r="I12" s="13" t="s">
        <v>22</v>
      </c>
      <c r="J12" s="14" t="s">
        <v>22</v>
      </c>
      <c r="K12" s="15">
        <v>0</v>
      </c>
      <c r="L12" s="13" t="s">
        <v>22</v>
      </c>
      <c r="M12" s="14" t="s">
        <v>22</v>
      </c>
      <c r="N12" s="15">
        <v>0</v>
      </c>
      <c r="O12" s="13" t="s">
        <v>22</v>
      </c>
      <c r="P12" s="14" t="s">
        <v>22</v>
      </c>
      <c r="Q12" s="15">
        <v>0</v>
      </c>
      <c r="R12" s="13" t="s">
        <v>22</v>
      </c>
      <c r="S12" s="14" t="s">
        <v>22</v>
      </c>
      <c r="T12" s="15">
        <v>0</v>
      </c>
      <c r="U12" s="16">
        <f>H12+K12+N12+Q12+T12</f>
        <v>7359</v>
      </c>
    </row>
    <row r="13" spans="1:21" ht="94.5">
      <c r="A13" s="17" t="s">
        <v>20</v>
      </c>
      <c r="B13" s="18" t="s">
        <v>178</v>
      </c>
      <c r="C13" s="6" t="s">
        <v>40</v>
      </c>
      <c r="D13" s="20" t="s">
        <v>36</v>
      </c>
      <c r="E13" s="19" t="s">
        <v>150</v>
      </c>
      <c r="F13" s="13" t="s">
        <v>160</v>
      </c>
      <c r="G13" s="13" t="s">
        <v>124</v>
      </c>
      <c r="H13" s="15">
        <f>8260</f>
        <v>8260</v>
      </c>
      <c r="I13" s="13" t="s">
        <v>226</v>
      </c>
      <c r="J13" s="13" t="s">
        <v>124</v>
      </c>
      <c r="K13" s="15">
        <v>11513</v>
      </c>
      <c r="L13" s="13" t="s">
        <v>22</v>
      </c>
      <c r="M13" s="13" t="s">
        <v>22</v>
      </c>
      <c r="N13" s="15">
        <v>0</v>
      </c>
      <c r="O13" s="13" t="s">
        <v>22</v>
      </c>
      <c r="P13" s="13" t="s">
        <v>22</v>
      </c>
      <c r="Q13" s="15">
        <v>0</v>
      </c>
      <c r="R13" s="13" t="s">
        <v>126</v>
      </c>
      <c r="S13" s="13" t="s">
        <v>124</v>
      </c>
      <c r="T13" s="15">
        <v>12655.3</v>
      </c>
      <c r="U13" s="16">
        <f>H13+K13+N13+Q13+T13</f>
        <v>32428.3</v>
      </c>
    </row>
    <row r="14" spans="1:21" ht="94.5">
      <c r="A14" s="17" t="s">
        <v>21</v>
      </c>
      <c r="B14" s="21" t="s">
        <v>222</v>
      </c>
      <c r="C14" s="6" t="s">
        <v>35</v>
      </c>
      <c r="D14" s="20" t="s">
        <v>38</v>
      </c>
      <c r="E14" s="19" t="s">
        <v>42</v>
      </c>
      <c r="F14" s="13" t="s">
        <v>215</v>
      </c>
      <c r="G14" s="13" t="s">
        <v>149</v>
      </c>
      <c r="H14" s="15">
        <f>4075-2825.3-663.33</f>
        <v>586.36999999999978</v>
      </c>
      <c r="I14" s="13" t="s">
        <v>22</v>
      </c>
      <c r="J14" s="13" t="s">
        <v>22</v>
      </c>
      <c r="K14" s="15">
        <v>0</v>
      </c>
      <c r="L14" s="13" t="s">
        <v>22</v>
      </c>
      <c r="M14" s="13" t="s">
        <v>22</v>
      </c>
      <c r="N14" s="15">
        <v>0</v>
      </c>
      <c r="O14" s="13" t="s">
        <v>22</v>
      </c>
      <c r="P14" s="13" t="s">
        <v>22</v>
      </c>
      <c r="Q14" s="15">
        <v>0</v>
      </c>
      <c r="R14" s="13" t="s">
        <v>22</v>
      </c>
      <c r="S14" s="13" t="s">
        <v>22</v>
      </c>
      <c r="T14" s="15">
        <v>0</v>
      </c>
      <c r="U14" s="16">
        <f>H14+K14+N14+Q14+T14</f>
        <v>586.36999999999978</v>
      </c>
    </row>
    <row r="15" spans="1:21" ht="63">
      <c r="A15" s="17" t="s">
        <v>83</v>
      </c>
      <c r="B15" s="22" t="s">
        <v>134</v>
      </c>
      <c r="C15" s="6" t="s">
        <v>40</v>
      </c>
      <c r="D15" s="19" t="s">
        <v>36</v>
      </c>
      <c r="E15" s="19" t="s">
        <v>47</v>
      </c>
      <c r="F15" s="13" t="s">
        <v>151</v>
      </c>
      <c r="G15" s="13" t="s">
        <v>145</v>
      </c>
      <c r="H15" s="15">
        <f>1192</f>
        <v>1192</v>
      </c>
      <c r="I15" s="23" t="s">
        <v>22</v>
      </c>
      <c r="J15" s="13">
        <v>0</v>
      </c>
      <c r="K15" s="15">
        <v>0</v>
      </c>
      <c r="L15" s="23" t="s">
        <v>22</v>
      </c>
      <c r="M15" s="13">
        <v>0</v>
      </c>
      <c r="N15" s="15">
        <v>0</v>
      </c>
      <c r="O15" s="24" t="s">
        <v>22</v>
      </c>
      <c r="P15" s="13">
        <v>0</v>
      </c>
      <c r="Q15" s="15">
        <v>0</v>
      </c>
      <c r="R15" s="24" t="s">
        <v>22</v>
      </c>
      <c r="S15" s="13">
        <v>0</v>
      </c>
      <c r="T15" s="15">
        <v>0</v>
      </c>
      <c r="U15" s="16">
        <f>H15+K15+N15+Q15+T15</f>
        <v>1192</v>
      </c>
    </row>
    <row r="16" spans="1:21" ht="63">
      <c r="A16" s="17" t="s">
        <v>120</v>
      </c>
      <c r="B16" s="25" t="s">
        <v>109</v>
      </c>
      <c r="C16" s="26" t="s">
        <v>40</v>
      </c>
      <c r="D16" s="27" t="s">
        <v>36</v>
      </c>
      <c r="E16" s="16" t="s">
        <v>41</v>
      </c>
      <c r="F16" s="15" t="s">
        <v>168</v>
      </c>
      <c r="G16" s="16" t="s">
        <v>56</v>
      </c>
      <c r="H16" s="28">
        <f>6183-123</f>
        <v>6060</v>
      </c>
      <c r="I16" s="15" t="s">
        <v>286</v>
      </c>
      <c r="J16" s="16" t="s">
        <v>56</v>
      </c>
      <c r="K16" s="28">
        <f>5832-126-120</f>
        <v>5586</v>
      </c>
      <c r="L16" s="23" t="s">
        <v>22</v>
      </c>
      <c r="M16" s="13">
        <v>0</v>
      </c>
      <c r="N16" s="15">
        <v>0</v>
      </c>
      <c r="O16" s="23" t="s">
        <v>22</v>
      </c>
      <c r="P16" s="13">
        <v>0</v>
      </c>
      <c r="Q16" s="15">
        <v>0</v>
      </c>
      <c r="R16" s="15" t="s">
        <v>121</v>
      </c>
      <c r="S16" s="16" t="s">
        <v>56</v>
      </c>
      <c r="T16" s="28">
        <v>6150</v>
      </c>
      <c r="U16" s="16">
        <f>H16+K16+T16</f>
        <v>17796</v>
      </c>
    </row>
    <row r="17" spans="1:21" ht="63">
      <c r="A17" s="17" t="s">
        <v>122</v>
      </c>
      <c r="B17" s="25" t="s">
        <v>104</v>
      </c>
      <c r="C17" s="26" t="s">
        <v>40</v>
      </c>
      <c r="D17" s="27" t="s">
        <v>36</v>
      </c>
      <c r="E17" s="29">
        <v>2020</v>
      </c>
      <c r="F17" s="16" t="s">
        <v>130</v>
      </c>
      <c r="G17" s="16" t="s">
        <v>7</v>
      </c>
      <c r="H17" s="16">
        <f>785</f>
        <v>785</v>
      </c>
      <c r="I17" s="16" t="s">
        <v>225</v>
      </c>
      <c r="J17" s="16" t="s">
        <v>7</v>
      </c>
      <c r="K17" s="16">
        <f>18*5</f>
        <v>90</v>
      </c>
      <c r="L17" s="16">
        <v>0</v>
      </c>
      <c r="M17" s="16">
        <v>0</v>
      </c>
      <c r="N17" s="16">
        <v>0</v>
      </c>
      <c r="O17" s="16">
        <v>0</v>
      </c>
      <c r="P17" s="16">
        <v>0</v>
      </c>
      <c r="Q17" s="16">
        <v>0</v>
      </c>
      <c r="R17" s="16">
        <v>0</v>
      </c>
      <c r="S17" s="16">
        <v>0</v>
      </c>
      <c r="T17" s="16">
        <v>0</v>
      </c>
      <c r="U17" s="16">
        <f t="shared" ref="U17:U24" si="0">H17+K17+N17+Q17+T17</f>
        <v>875</v>
      </c>
    </row>
    <row r="18" spans="1:21" ht="63">
      <c r="A18" s="17" t="s">
        <v>180</v>
      </c>
      <c r="B18" s="25" t="s">
        <v>105</v>
      </c>
      <c r="C18" s="26" t="s">
        <v>40</v>
      </c>
      <c r="D18" s="27" t="s">
        <v>36</v>
      </c>
      <c r="E18" s="29">
        <v>2020</v>
      </c>
      <c r="F18" s="16" t="s">
        <v>169</v>
      </c>
      <c r="G18" s="16" t="s">
        <v>8</v>
      </c>
      <c r="H18" s="16">
        <f>110</f>
        <v>110</v>
      </c>
      <c r="I18" s="16">
        <v>0</v>
      </c>
      <c r="J18" s="16">
        <v>0</v>
      </c>
      <c r="K18" s="16">
        <v>0</v>
      </c>
      <c r="L18" s="16">
        <v>0</v>
      </c>
      <c r="M18" s="16">
        <v>0</v>
      </c>
      <c r="N18" s="16">
        <v>0</v>
      </c>
      <c r="O18" s="16">
        <v>0</v>
      </c>
      <c r="P18" s="16">
        <v>0</v>
      </c>
      <c r="Q18" s="16">
        <v>0</v>
      </c>
      <c r="R18" s="16">
        <v>0</v>
      </c>
      <c r="S18" s="16">
        <v>0</v>
      </c>
      <c r="T18" s="16">
        <v>0</v>
      </c>
      <c r="U18" s="16">
        <f t="shared" si="0"/>
        <v>110</v>
      </c>
    </row>
    <row r="19" spans="1:21" ht="78.75">
      <c r="A19" s="17" t="s">
        <v>181</v>
      </c>
      <c r="B19" s="25" t="s">
        <v>106</v>
      </c>
      <c r="C19" s="26" t="s">
        <v>40</v>
      </c>
      <c r="D19" s="27" t="s">
        <v>36</v>
      </c>
      <c r="E19" s="29">
        <v>2020</v>
      </c>
      <c r="F19" s="16" t="s">
        <v>131</v>
      </c>
      <c r="G19" s="16" t="s">
        <v>9</v>
      </c>
      <c r="H19" s="16">
        <f>53</f>
        <v>53</v>
      </c>
      <c r="I19" s="16">
        <v>0</v>
      </c>
      <c r="J19" s="16">
        <v>0</v>
      </c>
      <c r="K19" s="16">
        <v>0</v>
      </c>
      <c r="L19" s="16">
        <v>0</v>
      </c>
      <c r="M19" s="16">
        <v>0</v>
      </c>
      <c r="N19" s="16">
        <v>0</v>
      </c>
      <c r="O19" s="16">
        <v>0</v>
      </c>
      <c r="P19" s="16">
        <v>0</v>
      </c>
      <c r="Q19" s="16">
        <v>0</v>
      </c>
      <c r="R19" s="16">
        <v>0</v>
      </c>
      <c r="S19" s="16">
        <v>0</v>
      </c>
      <c r="T19" s="16">
        <v>0</v>
      </c>
      <c r="U19" s="16">
        <f t="shared" si="0"/>
        <v>53</v>
      </c>
    </row>
    <row r="20" spans="1:21" ht="78.75">
      <c r="A20" s="17" t="s">
        <v>182</v>
      </c>
      <c r="B20" s="25" t="s">
        <v>107</v>
      </c>
      <c r="C20" s="26" t="s">
        <v>40</v>
      </c>
      <c r="D20" s="27" t="s">
        <v>36</v>
      </c>
      <c r="E20" s="29">
        <v>2020</v>
      </c>
      <c r="F20" s="16" t="s">
        <v>176</v>
      </c>
      <c r="G20" s="16" t="s">
        <v>8</v>
      </c>
      <c r="H20" s="16">
        <f>112+18</f>
        <v>130</v>
      </c>
      <c r="I20" s="16">
        <v>0</v>
      </c>
      <c r="J20" s="16">
        <v>0</v>
      </c>
      <c r="K20" s="16">
        <v>0</v>
      </c>
      <c r="L20" s="16">
        <v>0</v>
      </c>
      <c r="M20" s="16">
        <v>0</v>
      </c>
      <c r="N20" s="16">
        <v>0</v>
      </c>
      <c r="O20" s="16">
        <v>0</v>
      </c>
      <c r="P20" s="16">
        <v>0</v>
      </c>
      <c r="Q20" s="16">
        <v>0</v>
      </c>
      <c r="R20" s="16">
        <v>0</v>
      </c>
      <c r="S20" s="16">
        <v>0</v>
      </c>
      <c r="T20" s="16">
        <v>0</v>
      </c>
      <c r="U20" s="16">
        <f t="shared" si="0"/>
        <v>130</v>
      </c>
    </row>
    <row r="21" spans="1:21" ht="78.75">
      <c r="A21" s="17" t="s">
        <v>183</v>
      </c>
      <c r="B21" s="25" t="s">
        <v>108</v>
      </c>
      <c r="C21" s="26" t="s">
        <v>40</v>
      </c>
      <c r="D21" s="27" t="s">
        <v>36</v>
      </c>
      <c r="E21" s="29">
        <v>2020</v>
      </c>
      <c r="F21" s="16" t="s">
        <v>157</v>
      </c>
      <c r="G21" s="30" t="s">
        <v>10</v>
      </c>
      <c r="H21" s="16">
        <v>120</v>
      </c>
      <c r="I21" s="16">
        <v>0</v>
      </c>
      <c r="J21" s="16">
        <v>0</v>
      </c>
      <c r="K21" s="16">
        <v>0</v>
      </c>
      <c r="L21" s="16">
        <v>0</v>
      </c>
      <c r="M21" s="16">
        <v>0</v>
      </c>
      <c r="N21" s="16">
        <v>0</v>
      </c>
      <c r="O21" s="16">
        <v>0</v>
      </c>
      <c r="P21" s="16">
        <v>0</v>
      </c>
      <c r="Q21" s="16">
        <v>0</v>
      </c>
      <c r="R21" s="16" t="s">
        <v>132</v>
      </c>
      <c r="S21" s="30" t="s">
        <v>10</v>
      </c>
      <c r="T21" s="16">
        <v>90</v>
      </c>
      <c r="U21" s="16">
        <f t="shared" si="0"/>
        <v>210</v>
      </c>
    </row>
    <row r="22" spans="1:21" ht="78.75">
      <c r="A22" s="17" t="s">
        <v>184</v>
      </c>
      <c r="B22" s="25" t="s">
        <v>159</v>
      </c>
      <c r="C22" s="26" t="s">
        <v>4</v>
      </c>
      <c r="D22" s="27" t="s">
        <v>61</v>
      </c>
      <c r="E22" s="16" t="s">
        <v>41</v>
      </c>
      <c r="F22" s="15" t="s">
        <v>154</v>
      </c>
      <c r="G22" s="30" t="s">
        <v>153</v>
      </c>
      <c r="H22" s="28">
        <v>23068</v>
      </c>
      <c r="I22" s="15" t="s">
        <v>295</v>
      </c>
      <c r="J22" s="30" t="s">
        <v>267</v>
      </c>
      <c r="K22" s="28">
        <f>23742-1150</f>
        <v>22592</v>
      </c>
      <c r="L22" s="15" t="s">
        <v>266</v>
      </c>
      <c r="M22" s="30" t="s">
        <v>267</v>
      </c>
      <c r="N22" s="28">
        <v>23742</v>
      </c>
      <c r="O22" s="15" t="s">
        <v>266</v>
      </c>
      <c r="P22" s="30" t="s">
        <v>267</v>
      </c>
      <c r="Q22" s="28">
        <v>23742</v>
      </c>
      <c r="R22" s="15">
        <v>0</v>
      </c>
      <c r="S22" s="16">
        <v>0</v>
      </c>
      <c r="T22" s="28">
        <v>0</v>
      </c>
      <c r="U22" s="16">
        <f t="shared" si="0"/>
        <v>93144</v>
      </c>
    </row>
    <row r="23" spans="1:21" ht="47.25">
      <c r="A23" s="17" t="s">
        <v>185</v>
      </c>
      <c r="B23" s="25" t="s">
        <v>148</v>
      </c>
      <c r="C23" s="26" t="s">
        <v>4</v>
      </c>
      <c r="D23" s="27" t="s">
        <v>142</v>
      </c>
      <c r="E23" s="16" t="s">
        <v>265</v>
      </c>
      <c r="F23" s="15" t="s">
        <v>143</v>
      </c>
      <c r="G23" s="16" t="s">
        <v>144</v>
      </c>
      <c r="H23" s="28">
        <v>238</v>
      </c>
      <c r="I23" s="15" t="s">
        <v>227</v>
      </c>
      <c r="J23" s="16" t="s">
        <v>144</v>
      </c>
      <c r="K23" s="28">
        <f>2*238</f>
        <v>476</v>
      </c>
      <c r="L23" s="15" t="s">
        <v>227</v>
      </c>
      <c r="M23" s="16" t="s">
        <v>144</v>
      </c>
      <c r="N23" s="28">
        <f>2*238</f>
        <v>476</v>
      </c>
      <c r="O23" s="15" t="s">
        <v>227</v>
      </c>
      <c r="P23" s="16" t="s">
        <v>144</v>
      </c>
      <c r="Q23" s="28">
        <f>2*238</f>
        <v>476</v>
      </c>
      <c r="R23" s="15">
        <v>0</v>
      </c>
      <c r="S23" s="16">
        <v>0</v>
      </c>
      <c r="T23" s="28">
        <v>0</v>
      </c>
      <c r="U23" s="16">
        <f t="shared" si="0"/>
        <v>1666</v>
      </c>
    </row>
    <row r="24" spans="1:21" ht="63">
      <c r="A24" s="17" t="s">
        <v>186</v>
      </c>
      <c r="B24" s="25" t="s">
        <v>179</v>
      </c>
      <c r="C24" s="26" t="s">
        <v>40</v>
      </c>
      <c r="D24" s="19" t="s">
        <v>36</v>
      </c>
      <c r="E24" s="16" t="s">
        <v>75</v>
      </c>
      <c r="F24" s="28" t="s">
        <v>177</v>
      </c>
      <c r="G24" s="15" t="s">
        <v>76</v>
      </c>
      <c r="H24" s="15">
        <f>300-180</f>
        <v>120</v>
      </c>
      <c r="I24" s="15">
        <v>0</v>
      </c>
      <c r="J24" s="30">
        <v>0</v>
      </c>
      <c r="K24" s="28">
        <v>0</v>
      </c>
      <c r="L24" s="15">
        <v>0</v>
      </c>
      <c r="M24" s="30">
        <v>0</v>
      </c>
      <c r="N24" s="28">
        <v>0</v>
      </c>
      <c r="O24" s="15">
        <v>0</v>
      </c>
      <c r="P24" s="30">
        <v>0</v>
      </c>
      <c r="Q24" s="28">
        <v>0</v>
      </c>
      <c r="R24" s="15">
        <v>0</v>
      </c>
      <c r="S24" s="30">
        <v>0</v>
      </c>
      <c r="T24" s="28">
        <v>0</v>
      </c>
      <c r="U24" s="16">
        <f t="shared" si="0"/>
        <v>120</v>
      </c>
    </row>
    <row r="25" spans="1:21" s="36" customFormat="1" ht="16.5">
      <c r="A25" s="113" t="s">
        <v>43</v>
      </c>
      <c r="B25" s="114"/>
      <c r="C25" s="141"/>
      <c r="D25" s="114"/>
      <c r="E25" s="114"/>
      <c r="F25" s="31"/>
      <c r="G25" s="32"/>
      <c r="H25" s="33">
        <f>H26+H27+H28</f>
        <v>76431.37</v>
      </c>
      <c r="I25" s="34"/>
      <c r="J25" s="35"/>
      <c r="K25" s="33">
        <f>K26+K27</f>
        <v>43481</v>
      </c>
      <c r="L25" s="34"/>
      <c r="M25" s="35"/>
      <c r="N25" s="33">
        <f>N26+N27+N28</f>
        <v>24218</v>
      </c>
      <c r="O25" s="33"/>
      <c r="P25" s="33"/>
      <c r="Q25" s="33">
        <f>Q26+Q27+Q28</f>
        <v>24218</v>
      </c>
      <c r="R25" s="33"/>
      <c r="S25" s="33"/>
      <c r="T25" s="33">
        <f>T26+T27</f>
        <v>54395.3</v>
      </c>
      <c r="U25" s="33">
        <f>SUM(H25:T25)</f>
        <v>222743.66999999998</v>
      </c>
    </row>
    <row r="26" spans="1:21" ht="16.5">
      <c r="A26" s="102" t="s">
        <v>35</v>
      </c>
      <c r="B26" s="102"/>
      <c r="C26" s="102"/>
      <c r="D26" s="102"/>
      <c r="E26" s="102"/>
      <c r="F26" s="37"/>
      <c r="G26" s="38"/>
      <c r="H26" s="39">
        <f>H11+H12+H14</f>
        <v>36295.370000000003</v>
      </c>
      <c r="I26" s="40"/>
      <c r="J26" s="40"/>
      <c r="K26" s="39">
        <f>K11+K12+K14</f>
        <v>26292</v>
      </c>
      <c r="L26" s="40"/>
      <c r="M26" s="40"/>
      <c r="N26" s="39">
        <f>N11+N12+N14</f>
        <v>0</v>
      </c>
      <c r="O26" s="39"/>
      <c r="P26" s="39"/>
      <c r="Q26" s="39">
        <f>Q11+Q12+Q14</f>
        <v>0</v>
      </c>
      <c r="R26" s="39"/>
      <c r="S26" s="39"/>
      <c r="T26" s="39">
        <f>T11+T12+T14</f>
        <v>35500</v>
      </c>
      <c r="U26" s="39">
        <f>SUM(H26:T26)</f>
        <v>98087.37</v>
      </c>
    </row>
    <row r="27" spans="1:21" ht="16.5">
      <c r="A27" s="102" t="s">
        <v>44</v>
      </c>
      <c r="B27" s="102"/>
      <c r="C27" s="102"/>
      <c r="D27" s="102"/>
      <c r="E27" s="102"/>
      <c r="F27" s="37"/>
      <c r="G27" s="38"/>
      <c r="H27" s="39">
        <f>H13+H15+H16+H17+H18+H19+H20+H21+H24</f>
        <v>16830</v>
      </c>
      <c r="I27" s="40"/>
      <c r="J27" s="40"/>
      <c r="K27" s="39">
        <f>K13+K15+K16+K17+K18+K19+K20+K21+K24</f>
        <v>17189</v>
      </c>
      <c r="L27" s="40"/>
      <c r="M27" s="40"/>
      <c r="N27" s="39">
        <f>N13+N15+N16+N17+N18+N19+N20+N21+N24</f>
        <v>0</v>
      </c>
      <c r="O27" s="39"/>
      <c r="P27" s="39"/>
      <c r="Q27" s="39">
        <f>Q13+Q15+Q16+Q17+Q18+Q19+Q20+Q21+Q24</f>
        <v>0</v>
      </c>
      <c r="R27" s="39"/>
      <c r="S27" s="39"/>
      <c r="T27" s="39">
        <f>T13+T15+T16+T17+T18+T19+T20+T21+T24</f>
        <v>18895.3</v>
      </c>
      <c r="U27" s="39">
        <f>H27+K27+N27+Q27+T27</f>
        <v>52914.3</v>
      </c>
    </row>
    <row r="28" spans="1:21" ht="16.5">
      <c r="A28" s="41" t="s">
        <v>4</v>
      </c>
      <c r="B28" s="42"/>
      <c r="C28" s="43"/>
      <c r="D28" s="43"/>
      <c r="E28" s="43"/>
      <c r="F28" s="37"/>
      <c r="G28" s="38"/>
      <c r="H28" s="39">
        <f>H22+H23</f>
        <v>23306</v>
      </c>
      <c r="I28" s="40"/>
      <c r="J28" s="40"/>
      <c r="K28" s="39">
        <f>K22+K23</f>
        <v>23068</v>
      </c>
      <c r="L28" s="40"/>
      <c r="M28" s="40"/>
      <c r="N28" s="39">
        <f>N22+N23</f>
        <v>24218</v>
      </c>
      <c r="O28" s="39"/>
      <c r="P28" s="39"/>
      <c r="Q28" s="39">
        <f>Q22+Q23</f>
        <v>24218</v>
      </c>
      <c r="R28" s="39"/>
      <c r="S28" s="39"/>
      <c r="T28" s="39">
        <f>T22+T23</f>
        <v>0</v>
      </c>
      <c r="U28" s="39">
        <f>H28+K28+N28+Q28</f>
        <v>94810</v>
      </c>
    </row>
    <row r="29" spans="1:21" ht="18.75">
      <c r="A29" s="44" t="s">
        <v>239</v>
      </c>
      <c r="B29" s="140" t="s">
        <v>113</v>
      </c>
      <c r="C29" s="116"/>
      <c r="D29" s="116"/>
      <c r="E29" s="116"/>
      <c r="F29" s="116"/>
      <c r="G29" s="116"/>
      <c r="H29" s="116"/>
      <c r="I29" s="116"/>
      <c r="J29" s="116"/>
      <c r="K29" s="116"/>
      <c r="L29" s="116"/>
      <c r="M29" s="116"/>
      <c r="N29" s="116"/>
      <c r="O29" s="116"/>
      <c r="P29" s="116"/>
      <c r="Q29" s="116"/>
      <c r="R29" s="116"/>
      <c r="S29" s="116"/>
      <c r="T29" s="116"/>
      <c r="U29" s="117"/>
    </row>
    <row r="30" spans="1:21" ht="110.25">
      <c r="A30" s="17" t="s">
        <v>23</v>
      </c>
      <c r="B30" s="45" t="s">
        <v>135</v>
      </c>
      <c r="C30" s="19"/>
      <c r="D30" s="19" t="s">
        <v>36</v>
      </c>
      <c r="E30" s="20" t="s">
        <v>240</v>
      </c>
      <c r="F30" s="13" t="s">
        <v>241</v>
      </c>
      <c r="G30" s="13" t="s">
        <v>164</v>
      </c>
      <c r="H30" s="15">
        <f>2664-772</f>
        <v>1892</v>
      </c>
      <c r="I30" s="24" t="s">
        <v>287</v>
      </c>
      <c r="J30" s="13" t="s">
        <v>161</v>
      </c>
      <c r="K30" s="15">
        <f>1892-286-534</f>
        <v>1072</v>
      </c>
      <c r="L30" s="15">
        <v>0</v>
      </c>
      <c r="M30" s="30">
        <v>0</v>
      </c>
      <c r="N30" s="28">
        <v>0</v>
      </c>
      <c r="O30" s="15">
        <v>0</v>
      </c>
      <c r="P30" s="30">
        <v>0</v>
      </c>
      <c r="Q30" s="28">
        <v>0</v>
      </c>
      <c r="R30" s="24" t="s">
        <v>69</v>
      </c>
      <c r="S30" s="13" t="s">
        <v>70</v>
      </c>
      <c r="T30" s="15">
        <f>((190*600*9)+(195*840*10))/1000</f>
        <v>2664</v>
      </c>
      <c r="U30" s="16">
        <f>H30+K30+N30+Q30+T30</f>
        <v>5628</v>
      </c>
    </row>
    <row r="31" spans="1:21" ht="16.5">
      <c r="A31" s="113" t="s">
        <v>45</v>
      </c>
      <c r="B31" s="114"/>
      <c r="C31" s="114"/>
      <c r="D31" s="114"/>
      <c r="E31" s="114"/>
      <c r="F31" s="37"/>
      <c r="G31" s="38"/>
      <c r="H31" s="33">
        <f>SUM(H32:H32)</f>
        <v>1892</v>
      </c>
      <c r="I31" s="46"/>
      <c r="J31" s="47"/>
      <c r="K31" s="33">
        <f>SUM(K32:K32)</f>
        <v>1072</v>
      </c>
      <c r="L31" s="46"/>
      <c r="M31" s="47"/>
      <c r="N31" s="33">
        <f>N32</f>
        <v>0</v>
      </c>
      <c r="O31" s="48"/>
      <c r="P31" s="48"/>
      <c r="Q31" s="33">
        <f>SUM(Q32:Q32)</f>
        <v>0</v>
      </c>
      <c r="R31" s="48"/>
      <c r="S31" s="48"/>
      <c r="T31" s="33">
        <f>SUM(T32:T32)</f>
        <v>2664</v>
      </c>
      <c r="U31" s="33">
        <f>H31+K31+N31+Q31+T31</f>
        <v>5628</v>
      </c>
    </row>
    <row r="32" spans="1:21" ht="16.5">
      <c r="A32" s="102" t="s">
        <v>44</v>
      </c>
      <c r="B32" s="102"/>
      <c r="C32" s="102"/>
      <c r="D32" s="102"/>
      <c r="E32" s="102"/>
      <c r="F32" s="37"/>
      <c r="G32" s="38"/>
      <c r="H32" s="39">
        <f>SUM(,H30,)</f>
        <v>1892</v>
      </c>
      <c r="I32" s="40"/>
      <c r="J32" s="40"/>
      <c r="K32" s="39">
        <f>SUM(,K30,)</f>
        <v>1072</v>
      </c>
      <c r="L32" s="40"/>
      <c r="M32" s="40"/>
      <c r="N32" s="39">
        <f>SUM(,N30,)</f>
        <v>0</v>
      </c>
      <c r="O32" s="39"/>
      <c r="P32" s="39"/>
      <c r="Q32" s="39">
        <f>SUM(,Q30,)</f>
        <v>0</v>
      </c>
      <c r="R32" s="39"/>
      <c r="S32" s="39"/>
      <c r="T32" s="39">
        <f>SUM(,T30,)</f>
        <v>2664</v>
      </c>
      <c r="U32" s="48">
        <f>H32+K32+N32+Q32+T32</f>
        <v>5628</v>
      </c>
    </row>
    <row r="33" spans="1:21" ht="18.75">
      <c r="A33" s="44" t="s">
        <v>242</v>
      </c>
      <c r="B33" s="124" t="s">
        <v>187</v>
      </c>
      <c r="C33" s="124"/>
      <c r="D33" s="124"/>
      <c r="E33" s="124"/>
      <c r="F33" s="124"/>
      <c r="G33" s="124"/>
      <c r="H33" s="124"/>
      <c r="I33" s="124"/>
      <c r="J33" s="124"/>
      <c r="K33" s="124"/>
      <c r="L33" s="124"/>
      <c r="M33" s="124"/>
      <c r="N33" s="124"/>
      <c r="O33" s="124"/>
      <c r="P33" s="124"/>
      <c r="Q33" s="124"/>
      <c r="R33" s="124"/>
      <c r="S33" s="124"/>
      <c r="T33" s="124"/>
      <c r="U33" s="124"/>
    </row>
    <row r="34" spans="1:21" ht="114.75">
      <c r="A34" s="17" t="s">
        <v>24</v>
      </c>
      <c r="B34" s="45" t="s">
        <v>297</v>
      </c>
      <c r="C34" s="49" t="s">
        <v>40</v>
      </c>
      <c r="D34" s="11" t="s">
        <v>36</v>
      </c>
      <c r="E34" s="11" t="s">
        <v>49</v>
      </c>
      <c r="F34" s="13" t="s">
        <v>166</v>
      </c>
      <c r="G34" s="13" t="s">
        <v>22</v>
      </c>
      <c r="H34" s="15">
        <v>2949</v>
      </c>
      <c r="I34" s="13" t="s">
        <v>288</v>
      </c>
      <c r="J34" s="50" t="s">
        <v>299</v>
      </c>
      <c r="K34" s="15">
        <f>1775+587-49</f>
        <v>2313</v>
      </c>
      <c r="L34" s="15">
        <v>0</v>
      </c>
      <c r="M34" s="30">
        <v>0</v>
      </c>
      <c r="N34" s="28">
        <v>0</v>
      </c>
      <c r="O34" s="15">
        <v>0</v>
      </c>
      <c r="P34" s="30">
        <v>0</v>
      </c>
      <c r="Q34" s="28">
        <v>0</v>
      </c>
      <c r="R34" s="13" t="s">
        <v>146</v>
      </c>
      <c r="S34" s="13" t="s">
        <v>22</v>
      </c>
      <c r="T34" s="15">
        <v>3306</v>
      </c>
      <c r="U34" s="16">
        <f t="shared" ref="U34:U50" si="1">H34+K34+N34+Q34+T34</f>
        <v>8568</v>
      </c>
    </row>
    <row r="35" spans="1:21" ht="189">
      <c r="A35" s="17" t="s">
        <v>147</v>
      </c>
      <c r="B35" s="22" t="s">
        <v>26</v>
      </c>
      <c r="C35" s="49" t="s">
        <v>40</v>
      </c>
      <c r="D35" s="19" t="s">
        <v>36</v>
      </c>
      <c r="E35" s="19" t="s">
        <v>41</v>
      </c>
      <c r="F35" s="13" t="s">
        <v>243</v>
      </c>
      <c r="G35" s="13" t="s">
        <v>50</v>
      </c>
      <c r="H35" s="15">
        <v>9</v>
      </c>
      <c r="I35" s="13" t="s">
        <v>243</v>
      </c>
      <c r="J35" s="13" t="s">
        <v>50</v>
      </c>
      <c r="K35" s="15">
        <v>9</v>
      </c>
      <c r="L35" s="15">
        <v>0</v>
      </c>
      <c r="M35" s="30">
        <v>0</v>
      </c>
      <c r="N35" s="28">
        <v>0</v>
      </c>
      <c r="O35" s="15">
        <v>0</v>
      </c>
      <c r="P35" s="30">
        <v>0</v>
      </c>
      <c r="Q35" s="28">
        <v>0</v>
      </c>
      <c r="R35" s="13" t="s">
        <v>243</v>
      </c>
      <c r="S35" s="13" t="s">
        <v>50</v>
      </c>
      <c r="T35" s="15">
        <v>9</v>
      </c>
      <c r="U35" s="16">
        <f t="shared" si="1"/>
        <v>27</v>
      </c>
    </row>
    <row r="36" spans="1:21" ht="63">
      <c r="A36" s="17" t="s">
        <v>188</v>
      </c>
      <c r="B36" s="22" t="s">
        <v>27</v>
      </c>
      <c r="C36" s="6" t="s">
        <v>40</v>
      </c>
      <c r="D36" s="19" t="s">
        <v>36</v>
      </c>
      <c r="E36" s="19" t="s">
        <v>41</v>
      </c>
      <c r="F36" s="13" t="s">
        <v>72</v>
      </c>
      <c r="G36" s="13" t="s">
        <v>162</v>
      </c>
      <c r="H36" s="15">
        <f>426</f>
        <v>426</v>
      </c>
      <c r="I36" s="13" t="s">
        <v>22</v>
      </c>
      <c r="J36" s="13">
        <v>0</v>
      </c>
      <c r="K36" s="15">
        <v>0</v>
      </c>
      <c r="L36" s="15">
        <v>0</v>
      </c>
      <c r="M36" s="30">
        <v>0</v>
      </c>
      <c r="N36" s="28">
        <v>0</v>
      </c>
      <c r="O36" s="15">
        <v>0</v>
      </c>
      <c r="P36" s="30">
        <v>0</v>
      </c>
      <c r="Q36" s="28">
        <v>0</v>
      </c>
      <c r="R36" s="15">
        <v>0</v>
      </c>
      <c r="S36" s="30">
        <v>0</v>
      </c>
      <c r="T36" s="28">
        <v>0</v>
      </c>
      <c r="U36" s="16">
        <f>H36+K36+N36+Q36+T36</f>
        <v>426</v>
      </c>
    </row>
    <row r="37" spans="1:21" ht="47.25">
      <c r="A37" s="17" t="s">
        <v>189</v>
      </c>
      <c r="B37" s="22" t="s">
        <v>101</v>
      </c>
      <c r="C37" s="125" t="s">
        <v>93</v>
      </c>
      <c r="D37" s="19" t="s">
        <v>36</v>
      </c>
      <c r="E37" s="19" t="s">
        <v>244</v>
      </c>
      <c r="F37" s="13" t="s">
        <v>245</v>
      </c>
      <c r="G37" s="13" t="s">
        <v>51</v>
      </c>
      <c r="H37" s="15">
        <v>3304</v>
      </c>
      <c r="I37" s="13" t="s">
        <v>282</v>
      </c>
      <c r="J37" s="13" t="s">
        <v>51</v>
      </c>
      <c r="K37" s="15">
        <f>3304-224</f>
        <v>3080</v>
      </c>
      <c r="L37" s="15">
        <v>0</v>
      </c>
      <c r="M37" s="30">
        <v>0</v>
      </c>
      <c r="N37" s="28">
        <v>0</v>
      </c>
      <c r="O37" s="15">
        <v>0</v>
      </c>
      <c r="P37" s="30">
        <v>0</v>
      </c>
      <c r="Q37" s="28">
        <v>0</v>
      </c>
      <c r="R37" s="13" t="s">
        <v>245</v>
      </c>
      <c r="S37" s="13" t="s">
        <v>51</v>
      </c>
      <c r="T37" s="15">
        <v>3304</v>
      </c>
      <c r="U37" s="16">
        <f t="shared" si="1"/>
        <v>9688</v>
      </c>
    </row>
    <row r="38" spans="1:21" ht="94.5">
      <c r="A38" s="17" t="s">
        <v>190</v>
      </c>
      <c r="B38" s="22" t="s">
        <v>137</v>
      </c>
      <c r="C38" s="125"/>
      <c r="D38" s="19" t="s">
        <v>36</v>
      </c>
      <c r="E38" s="19" t="s">
        <v>52</v>
      </c>
      <c r="F38" s="13" t="s">
        <v>66</v>
      </c>
      <c r="G38" s="13" t="s">
        <v>246</v>
      </c>
      <c r="H38" s="15">
        <v>378</v>
      </c>
      <c r="I38" s="13" t="s">
        <v>279</v>
      </c>
      <c r="J38" s="13" t="s">
        <v>246</v>
      </c>
      <c r="K38" s="15">
        <f>324+95</f>
        <v>419</v>
      </c>
      <c r="L38" s="15">
        <v>0</v>
      </c>
      <c r="M38" s="30">
        <v>0</v>
      </c>
      <c r="N38" s="28">
        <v>0</v>
      </c>
      <c r="O38" s="15">
        <v>0</v>
      </c>
      <c r="P38" s="30">
        <v>0</v>
      </c>
      <c r="Q38" s="28">
        <v>0</v>
      </c>
      <c r="R38" s="13" t="s">
        <v>66</v>
      </c>
      <c r="S38" s="13" t="s">
        <v>246</v>
      </c>
      <c r="T38" s="15">
        <v>378</v>
      </c>
      <c r="U38" s="16">
        <f t="shared" si="1"/>
        <v>1175</v>
      </c>
    </row>
    <row r="39" spans="1:21" ht="110.25">
      <c r="A39" s="17" t="s">
        <v>191</v>
      </c>
      <c r="B39" s="22" t="s">
        <v>138</v>
      </c>
      <c r="C39" s="6" t="s">
        <v>40</v>
      </c>
      <c r="D39" s="19" t="s">
        <v>36</v>
      </c>
      <c r="E39" s="19" t="s">
        <v>41</v>
      </c>
      <c r="F39" s="13" t="s">
        <v>71</v>
      </c>
      <c r="G39" s="13" t="s">
        <v>53</v>
      </c>
      <c r="H39" s="15">
        <v>12</v>
      </c>
      <c r="I39" s="13" t="s">
        <v>71</v>
      </c>
      <c r="J39" s="13" t="s">
        <v>53</v>
      </c>
      <c r="K39" s="15">
        <v>12</v>
      </c>
      <c r="L39" s="15">
        <v>0</v>
      </c>
      <c r="M39" s="30">
        <v>0</v>
      </c>
      <c r="N39" s="28">
        <v>0</v>
      </c>
      <c r="O39" s="15">
        <v>0</v>
      </c>
      <c r="P39" s="30">
        <v>0</v>
      </c>
      <c r="Q39" s="28">
        <v>0</v>
      </c>
      <c r="R39" s="13" t="s">
        <v>71</v>
      </c>
      <c r="S39" s="13" t="s">
        <v>53</v>
      </c>
      <c r="T39" s="15">
        <v>12</v>
      </c>
      <c r="U39" s="16">
        <f t="shared" si="1"/>
        <v>36</v>
      </c>
    </row>
    <row r="40" spans="1:21" ht="110.25">
      <c r="A40" s="17" t="s">
        <v>192</v>
      </c>
      <c r="B40" s="22" t="s">
        <v>217</v>
      </c>
      <c r="C40" s="118" t="s">
        <v>93</v>
      </c>
      <c r="D40" s="19" t="s">
        <v>36</v>
      </c>
      <c r="E40" s="19" t="s">
        <v>49</v>
      </c>
      <c r="F40" s="13" t="s">
        <v>243</v>
      </c>
      <c r="G40" s="13" t="s">
        <v>247</v>
      </c>
      <c r="H40" s="15">
        <v>50</v>
      </c>
      <c r="I40" s="13" t="s">
        <v>22</v>
      </c>
      <c r="J40" s="13">
        <v>0</v>
      </c>
      <c r="K40" s="15">
        <v>0</v>
      </c>
      <c r="L40" s="13" t="s">
        <v>22</v>
      </c>
      <c r="M40" s="13">
        <v>0</v>
      </c>
      <c r="N40" s="15">
        <v>0</v>
      </c>
      <c r="O40" s="13" t="s">
        <v>22</v>
      </c>
      <c r="P40" s="13">
        <v>0</v>
      </c>
      <c r="Q40" s="15">
        <v>0</v>
      </c>
      <c r="R40" s="13" t="s">
        <v>22</v>
      </c>
      <c r="S40" s="13">
        <v>0</v>
      </c>
      <c r="T40" s="15">
        <v>0</v>
      </c>
      <c r="U40" s="16">
        <f t="shared" si="1"/>
        <v>50</v>
      </c>
    </row>
    <row r="41" spans="1:21" ht="94.5">
      <c r="A41" s="17" t="s">
        <v>193</v>
      </c>
      <c r="B41" s="22" t="s">
        <v>96</v>
      </c>
      <c r="C41" s="126"/>
      <c r="D41" s="19" t="s">
        <v>36</v>
      </c>
      <c r="E41" s="19" t="s">
        <v>49</v>
      </c>
      <c r="F41" s="13" t="s">
        <v>243</v>
      </c>
      <c r="G41" s="13" t="s">
        <v>248</v>
      </c>
      <c r="H41" s="15">
        <v>50</v>
      </c>
      <c r="I41" s="13">
        <v>1</v>
      </c>
      <c r="J41" s="13">
        <v>50</v>
      </c>
      <c r="K41" s="15">
        <f>J41*I41</f>
        <v>50</v>
      </c>
      <c r="L41" s="13" t="s">
        <v>22</v>
      </c>
      <c r="M41" s="13">
        <v>0</v>
      </c>
      <c r="N41" s="15">
        <v>0</v>
      </c>
      <c r="O41" s="13" t="s">
        <v>22</v>
      </c>
      <c r="P41" s="13">
        <v>0</v>
      </c>
      <c r="Q41" s="15">
        <v>0</v>
      </c>
      <c r="R41" s="13" t="s">
        <v>22</v>
      </c>
      <c r="S41" s="13">
        <v>0</v>
      </c>
      <c r="T41" s="15">
        <v>0</v>
      </c>
      <c r="U41" s="16">
        <f t="shared" si="1"/>
        <v>100</v>
      </c>
    </row>
    <row r="42" spans="1:21" ht="126">
      <c r="A42" s="17" t="s">
        <v>194</v>
      </c>
      <c r="B42" s="22" t="s">
        <v>97</v>
      </c>
      <c r="C42" s="126"/>
      <c r="D42" s="19" t="s">
        <v>36</v>
      </c>
      <c r="E42" s="19" t="s">
        <v>41</v>
      </c>
      <c r="F42" s="13" t="s">
        <v>172</v>
      </c>
      <c r="G42" s="13" t="s">
        <v>173</v>
      </c>
      <c r="H42" s="15">
        <f>480+330</f>
        <v>810</v>
      </c>
      <c r="I42" s="13" t="s">
        <v>172</v>
      </c>
      <c r="J42" s="13" t="s">
        <v>173</v>
      </c>
      <c r="K42" s="15">
        <f>720+50</f>
        <v>770</v>
      </c>
      <c r="L42" s="15">
        <v>0</v>
      </c>
      <c r="M42" s="30">
        <v>0</v>
      </c>
      <c r="N42" s="28">
        <v>0</v>
      </c>
      <c r="O42" s="15">
        <v>0</v>
      </c>
      <c r="P42" s="30">
        <v>0</v>
      </c>
      <c r="Q42" s="28">
        <v>0</v>
      </c>
      <c r="R42" s="13" t="s">
        <v>249</v>
      </c>
      <c r="S42" s="13" t="s">
        <v>173</v>
      </c>
      <c r="T42" s="15">
        <v>480</v>
      </c>
      <c r="U42" s="16">
        <f t="shared" si="1"/>
        <v>2060</v>
      </c>
    </row>
    <row r="43" spans="1:21" ht="157.5">
      <c r="A43" s="29" t="s">
        <v>195</v>
      </c>
      <c r="B43" s="22" t="s">
        <v>98</v>
      </c>
      <c r="C43" s="126"/>
      <c r="D43" s="19" t="s">
        <v>36</v>
      </c>
      <c r="E43" s="19" t="s">
        <v>49</v>
      </c>
      <c r="F43" s="13" t="s">
        <v>60</v>
      </c>
      <c r="G43" s="13" t="s">
        <v>173</v>
      </c>
      <c r="H43" s="15">
        <v>30</v>
      </c>
      <c r="I43" s="13">
        <v>1</v>
      </c>
      <c r="J43" s="13">
        <v>10</v>
      </c>
      <c r="K43" s="15">
        <f>I43*J43</f>
        <v>10</v>
      </c>
      <c r="L43" s="13" t="s">
        <v>22</v>
      </c>
      <c r="M43" s="13">
        <v>0</v>
      </c>
      <c r="N43" s="15">
        <v>0</v>
      </c>
      <c r="O43" s="13" t="s">
        <v>22</v>
      </c>
      <c r="P43" s="13">
        <v>0</v>
      </c>
      <c r="Q43" s="15">
        <v>0</v>
      </c>
      <c r="R43" s="13" t="s">
        <v>22</v>
      </c>
      <c r="S43" s="13">
        <v>0</v>
      </c>
      <c r="T43" s="15">
        <v>0</v>
      </c>
      <c r="U43" s="16">
        <f t="shared" si="1"/>
        <v>40</v>
      </c>
    </row>
    <row r="44" spans="1:21" ht="78.75">
      <c r="A44" s="51" t="s">
        <v>196</v>
      </c>
      <c r="B44" s="22" t="s">
        <v>99</v>
      </c>
      <c r="C44" s="127"/>
      <c r="D44" s="19" t="s">
        <v>36</v>
      </c>
      <c r="E44" s="19" t="s">
        <v>49</v>
      </c>
      <c r="F44" s="13">
        <v>1</v>
      </c>
      <c r="G44" s="13" t="s">
        <v>248</v>
      </c>
      <c r="H44" s="15">
        <v>50</v>
      </c>
      <c r="I44" s="13">
        <v>1</v>
      </c>
      <c r="J44" s="13">
        <v>50</v>
      </c>
      <c r="K44" s="15">
        <f>I44*J44</f>
        <v>50</v>
      </c>
      <c r="L44" s="13" t="s">
        <v>22</v>
      </c>
      <c r="M44" s="13">
        <v>0</v>
      </c>
      <c r="N44" s="15">
        <v>0</v>
      </c>
      <c r="O44" s="13" t="s">
        <v>22</v>
      </c>
      <c r="P44" s="13">
        <v>0</v>
      </c>
      <c r="Q44" s="15">
        <v>0</v>
      </c>
      <c r="R44" s="13" t="s">
        <v>22</v>
      </c>
      <c r="S44" s="13">
        <v>0</v>
      </c>
      <c r="T44" s="15">
        <v>0</v>
      </c>
      <c r="U44" s="16">
        <f t="shared" si="1"/>
        <v>100</v>
      </c>
    </row>
    <row r="45" spans="1:21" ht="78.75">
      <c r="A45" s="51" t="s">
        <v>197</v>
      </c>
      <c r="B45" s="22" t="s">
        <v>28</v>
      </c>
      <c r="C45" s="6" t="s">
        <v>40</v>
      </c>
      <c r="D45" s="19" t="s">
        <v>36</v>
      </c>
      <c r="E45" s="19" t="s">
        <v>41</v>
      </c>
      <c r="F45" s="13" t="s">
        <v>165</v>
      </c>
      <c r="G45" s="13" t="s">
        <v>125</v>
      </c>
      <c r="H45" s="15">
        <f>96</f>
        <v>96</v>
      </c>
      <c r="I45" s="13" t="s">
        <v>283</v>
      </c>
      <c r="J45" s="13" t="s">
        <v>284</v>
      </c>
      <c r="K45" s="15">
        <f>68-25</f>
        <v>43</v>
      </c>
      <c r="L45" s="13" t="s">
        <v>22</v>
      </c>
      <c r="M45" s="13">
        <v>0</v>
      </c>
      <c r="N45" s="15">
        <v>0</v>
      </c>
      <c r="O45" s="13" t="s">
        <v>22</v>
      </c>
      <c r="P45" s="13">
        <v>0</v>
      </c>
      <c r="Q45" s="15">
        <v>0</v>
      </c>
      <c r="R45" s="13" t="s">
        <v>165</v>
      </c>
      <c r="S45" s="13" t="s">
        <v>125</v>
      </c>
      <c r="T45" s="15">
        <v>96</v>
      </c>
      <c r="U45" s="16">
        <f t="shared" si="1"/>
        <v>235</v>
      </c>
    </row>
    <row r="46" spans="1:21" ht="126">
      <c r="A46" s="51" t="s">
        <v>198</v>
      </c>
      <c r="B46" s="22" t="s">
        <v>114</v>
      </c>
      <c r="C46" s="6" t="s">
        <v>40</v>
      </c>
      <c r="D46" s="19" t="s">
        <v>54</v>
      </c>
      <c r="E46" s="19" t="s">
        <v>49</v>
      </c>
      <c r="F46" s="13" t="s">
        <v>158</v>
      </c>
      <c r="G46" s="13" t="s">
        <v>139</v>
      </c>
      <c r="H46" s="15">
        <f>515*55</f>
        <v>28325</v>
      </c>
      <c r="I46" s="13" t="s">
        <v>277</v>
      </c>
      <c r="J46" s="13" t="s">
        <v>73</v>
      </c>
      <c r="K46" s="15">
        <f>550+341+3564</f>
        <v>4455</v>
      </c>
      <c r="L46" s="13" t="s">
        <v>22</v>
      </c>
      <c r="M46" s="13">
        <v>0</v>
      </c>
      <c r="N46" s="15">
        <v>0</v>
      </c>
      <c r="O46" s="13" t="s">
        <v>22</v>
      </c>
      <c r="P46" s="13">
        <v>0</v>
      </c>
      <c r="Q46" s="15">
        <v>0</v>
      </c>
      <c r="R46" s="13" t="s">
        <v>127</v>
      </c>
      <c r="S46" s="13" t="s">
        <v>73</v>
      </c>
      <c r="T46" s="15">
        <v>2321</v>
      </c>
      <c r="U46" s="16">
        <f t="shared" si="1"/>
        <v>35101</v>
      </c>
    </row>
    <row r="47" spans="1:21" ht="63">
      <c r="A47" s="17" t="s">
        <v>199</v>
      </c>
      <c r="B47" s="18" t="s">
        <v>57</v>
      </c>
      <c r="C47" s="11" t="s">
        <v>46</v>
      </c>
      <c r="D47" s="19" t="s">
        <v>36</v>
      </c>
      <c r="E47" s="19" t="s">
        <v>3</v>
      </c>
      <c r="F47" s="13" t="s">
        <v>174</v>
      </c>
      <c r="G47" s="52" t="s">
        <v>163</v>
      </c>
      <c r="H47" s="15">
        <f>387-2.2</f>
        <v>384.8</v>
      </c>
      <c r="I47" s="13" t="s">
        <v>268</v>
      </c>
      <c r="J47" s="23" t="s">
        <v>289</v>
      </c>
      <c r="K47" s="15">
        <f>387-24.9</f>
        <v>362.1</v>
      </c>
      <c r="L47" s="13" t="s">
        <v>268</v>
      </c>
      <c r="M47" s="23" t="s">
        <v>269</v>
      </c>
      <c r="N47" s="15">
        <v>387</v>
      </c>
      <c r="O47" s="13" t="s">
        <v>268</v>
      </c>
      <c r="P47" s="23" t="s">
        <v>269</v>
      </c>
      <c r="Q47" s="15">
        <v>387</v>
      </c>
      <c r="R47" s="13" t="s">
        <v>268</v>
      </c>
      <c r="S47" s="23" t="s">
        <v>269</v>
      </c>
      <c r="T47" s="15">
        <v>387</v>
      </c>
      <c r="U47" s="16">
        <f t="shared" si="1"/>
        <v>1907.9</v>
      </c>
    </row>
    <row r="48" spans="1:21" ht="94.5">
      <c r="A48" s="17" t="s">
        <v>200</v>
      </c>
      <c r="B48" s="53" t="s">
        <v>112</v>
      </c>
      <c r="C48" s="11" t="s">
        <v>94</v>
      </c>
      <c r="D48" s="54" t="s">
        <v>36</v>
      </c>
      <c r="E48" s="54" t="s">
        <v>41</v>
      </c>
      <c r="F48" s="55">
        <v>75</v>
      </c>
      <c r="G48" s="55" t="s">
        <v>216</v>
      </c>
      <c r="H48" s="56">
        <v>1248</v>
      </c>
      <c r="I48" s="55" t="s">
        <v>22</v>
      </c>
      <c r="J48" s="55" t="s">
        <v>22</v>
      </c>
      <c r="K48" s="56">
        <v>0</v>
      </c>
      <c r="L48" s="55" t="s">
        <v>22</v>
      </c>
      <c r="M48" s="55" t="s">
        <v>22</v>
      </c>
      <c r="N48" s="56">
        <v>0</v>
      </c>
      <c r="O48" s="55" t="s">
        <v>22</v>
      </c>
      <c r="P48" s="55" t="s">
        <v>22</v>
      </c>
      <c r="Q48" s="56">
        <v>0</v>
      </c>
      <c r="R48" s="55" t="s">
        <v>22</v>
      </c>
      <c r="S48" s="55" t="s">
        <v>22</v>
      </c>
      <c r="T48" s="56">
        <v>0</v>
      </c>
      <c r="U48" s="16">
        <f>H48+K48+N48+Q48+T48</f>
        <v>1248</v>
      </c>
    </row>
    <row r="49" spans="1:23" s="36" customFormat="1" ht="16.5">
      <c r="A49" s="113" t="s">
        <v>48</v>
      </c>
      <c r="B49" s="114"/>
      <c r="C49" s="114"/>
      <c r="D49" s="114"/>
      <c r="E49" s="114"/>
      <c r="F49" s="31"/>
      <c r="G49" s="32"/>
      <c r="H49" s="33">
        <f>H50+H51</f>
        <v>38121.800000000003</v>
      </c>
      <c r="I49" s="34"/>
      <c r="J49" s="35"/>
      <c r="K49" s="33">
        <f>K50+K51</f>
        <v>11573.1</v>
      </c>
      <c r="L49" s="34"/>
      <c r="M49" s="35"/>
      <c r="N49" s="33">
        <f>N50+N51</f>
        <v>387</v>
      </c>
      <c r="O49" s="33"/>
      <c r="P49" s="33"/>
      <c r="Q49" s="33">
        <f>Q50+Q51</f>
        <v>387</v>
      </c>
      <c r="R49" s="33"/>
      <c r="S49" s="33"/>
      <c r="T49" s="33">
        <f>T50+T51</f>
        <v>10293</v>
      </c>
      <c r="U49" s="33">
        <f t="shared" si="1"/>
        <v>60761.9</v>
      </c>
    </row>
    <row r="50" spans="1:23" s="36" customFormat="1" ht="16.5">
      <c r="A50" s="128" t="s">
        <v>4</v>
      </c>
      <c r="B50" s="129"/>
      <c r="C50" s="57"/>
      <c r="D50" s="57"/>
      <c r="E50" s="57"/>
      <c r="F50" s="31"/>
      <c r="G50" s="32"/>
      <c r="H50" s="48">
        <f>H47</f>
        <v>384.8</v>
      </c>
      <c r="I50" s="46"/>
      <c r="J50" s="47"/>
      <c r="K50" s="48">
        <f>K47</f>
        <v>362.1</v>
      </c>
      <c r="L50" s="46"/>
      <c r="M50" s="47"/>
      <c r="N50" s="48">
        <f>N47</f>
        <v>387</v>
      </c>
      <c r="O50" s="48"/>
      <c r="P50" s="48"/>
      <c r="Q50" s="48">
        <f>Q47</f>
        <v>387</v>
      </c>
      <c r="R50" s="33"/>
      <c r="S50" s="33"/>
      <c r="T50" s="48">
        <f>T47</f>
        <v>387</v>
      </c>
      <c r="U50" s="48">
        <f t="shared" si="1"/>
        <v>1907.9</v>
      </c>
    </row>
    <row r="51" spans="1:23" ht="16.5">
      <c r="A51" s="102" t="s">
        <v>44</v>
      </c>
      <c r="B51" s="102"/>
      <c r="C51" s="102"/>
      <c r="D51" s="102"/>
      <c r="E51" s="102"/>
      <c r="F51" s="37"/>
      <c r="G51" s="38"/>
      <c r="H51" s="39">
        <f>H34+H35+H36+H37+H38+H39+H40+H41+H42+H43+H44+H45+H46+H48</f>
        <v>37737</v>
      </c>
      <c r="I51" s="40"/>
      <c r="J51" s="40"/>
      <c r="K51" s="39">
        <f>K34+K35+K36+K37+K38+K39+K40+K41+K42+K43+K44+K45+K46+K48</f>
        <v>11211</v>
      </c>
      <c r="L51" s="40"/>
      <c r="M51" s="40"/>
      <c r="N51" s="39">
        <f>N34+N35+N36+N37+N38+N39+N40+N41+N42+N43+N44+N45+N46+N48</f>
        <v>0</v>
      </c>
      <c r="O51" s="39"/>
      <c r="P51" s="39"/>
      <c r="Q51" s="39">
        <f>Q34+Q35+Q36+Q37+Q38+Q39+Q40+Q41+Q42+Q43+Q44+Q45+Q46+Q48</f>
        <v>0</v>
      </c>
      <c r="R51" s="39"/>
      <c r="S51" s="39"/>
      <c r="T51" s="39">
        <f>T34+T35+T36+T37+T38+T39+T40+T41+T42+T43+T44+T45+T46+T48</f>
        <v>9906</v>
      </c>
      <c r="U51" s="48">
        <f>SUM(H51:T51)</f>
        <v>58854</v>
      </c>
    </row>
    <row r="52" spans="1:23" ht="18.75">
      <c r="A52" s="58" t="s">
        <v>250</v>
      </c>
      <c r="B52" s="130" t="s">
        <v>201</v>
      </c>
      <c r="C52" s="131"/>
      <c r="D52" s="131"/>
      <c r="E52" s="131"/>
      <c r="F52" s="131"/>
      <c r="G52" s="131"/>
      <c r="H52" s="131"/>
      <c r="I52" s="131"/>
      <c r="J52" s="131"/>
      <c r="K52" s="131"/>
      <c r="L52" s="131"/>
      <c r="M52" s="131"/>
      <c r="N52" s="131"/>
      <c r="O52" s="131"/>
      <c r="P52" s="131"/>
      <c r="Q52" s="131"/>
      <c r="R52" s="131"/>
      <c r="S52" s="131"/>
      <c r="T52" s="131"/>
      <c r="U52" s="132"/>
    </row>
    <row r="53" spans="1:23" ht="89.25">
      <c r="A53" s="17" t="s">
        <v>25</v>
      </c>
      <c r="B53" s="22" t="s">
        <v>102</v>
      </c>
      <c r="C53" s="11" t="s">
        <v>40</v>
      </c>
      <c r="D53" s="19" t="s">
        <v>36</v>
      </c>
      <c r="E53" s="19" t="s">
        <v>251</v>
      </c>
      <c r="F53" s="13" t="s">
        <v>59</v>
      </c>
      <c r="G53" s="13" t="s">
        <v>58</v>
      </c>
      <c r="H53" s="15">
        <f>700</f>
        <v>700</v>
      </c>
      <c r="I53" s="13" t="s">
        <v>290</v>
      </c>
      <c r="J53" s="13" t="s">
        <v>58</v>
      </c>
      <c r="K53" s="15">
        <f>600-102</f>
        <v>498</v>
      </c>
      <c r="L53" s="55" t="s">
        <v>22</v>
      </c>
      <c r="M53" s="55" t="s">
        <v>22</v>
      </c>
      <c r="N53" s="56">
        <v>0</v>
      </c>
      <c r="O53" s="55" t="s">
        <v>22</v>
      </c>
      <c r="P53" s="55" t="s">
        <v>22</v>
      </c>
      <c r="Q53" s="56">
        <v>0</v>
      </c>
      <c r="R53" s="13" t="s">
        <v>59</v>
      </c>
      <c r="S53" s="13" t="s">
        <v>58</v>
      </c>
      <c r="T53" s="15">
        <v>700</v>
      </c>
      <c r="U53" s="16">
        <f>H53+K53+N53+Q53+T53</f>
        <v>1898</v>
      </c>
    </row>
    <row r="54" spans="1:23" s="36" customFormat="1" ht="16.5">
      <c r="A54" s="113" t="s">
        <v>55</v>
      </c>
      <c r="B54" s="114"/>
      <c r="C54" s="114"/>
      <c r="D54" s="114"/>
      <c r="E54" s="114"/>
      <c r="F54" s="31"/>
      <c r="G54" s="32"/>
      <c r="H54" s="33">
        <f>SUM(H55:H55)</f>
        <v>700</v>
      </c>
      <c r="I54" s="34"/>
      <c r="J54" s="35"/>
      <c r="K54" s="33">
        <f>SUM(K55:K55)</f>
        <v>498</v>
      </c>
      <c r="L54" s="34"/>
      <c r="M54" s="35"/>
      <c r="N54" s="33">
        <f>SUM(N55:N55)</f>
        <v>0</v>
      </c>
      <c r="O54" s="33"/>
      <c r="P54" s="33"/>
      <c r="Q54" s="33">
        <f>SUM(Q55:Q55)</f>
        <v>0</v>
      </c>
      <c r="R54" s="33"/>
      <c r="S54" s="33"/>
      <c r="T54" s="33">
        <f>SUM(T55:T55)</f>
        <v>700</v>
      </c>
      <c r="U54" s="33">
        <f>H54+K54+N54+Q54+T54</f>
        <v>1898</v>
      </c>
    </row>
    <row r="55" spans="1:23" ht="16.5">
      <c r="A55" s="102" t="s">
        <v>44</v>
      </c>
      <c r="B55" s="102"/>
      <c r="C55" s="102"/>
      <c r="D55" s="102"/>
      <c r="E55" s="102"/>
      <c r="F55" s="37"/>
      <c r="G55" s="38"/>
      <c r="H55" s="39">
        <f>SUM(H53:H53)</f>
        <v>700</v>
      </c>
      <c r="I55" s="40"/>
      <c r="J55" s="40"/>
      <c r="K55" s="39">
        <f>SUM(K53:K53)</f>
        <v>498</v>
      </c>
      <c r="L55" s="40"/>
      <c r="M55" s="40"/>
      <c r="N55" s="39">
        <f>SUM(N53:N53)</f>
        <v>0</v>
      </c>
      <c r="O55" s="39"/>
      <c r="P55" s="39"/>
      <c r="Q55" s="39">
        <f>SUM(Q53:Q53)</f>
        <v>0</v>
      </c>
      <c r="R55" s="39"/>
      <c r="S55" s="39"/>
      <c r="T55" s="39">
        <f>SUM(T53:T53)</f>
        <v>700</v>
      </c>
      <c r="U55" s="48">
        <f>H55+K55+N55+Q55+T55</f>
        <v>1898</v>
      </c>
    </row>
    <row r="56" spans="1:23" ht="18.75">
      <c r="A56" s="58" t="s">
        <v>252</v>
      </c>
      <c r="B56" s="133" t="s">
        <v>202</v>
      </c>
      <c r="C56" s="133"/>
      <c r="D56" s="133"/>
      <c r="E56" s="133"/>
      <c r="F56" s="133"/>
      <c r="G56" s="133"/>
      <c r="H56" s="133"/>
      <c r="I56" s="133"/>
      <c r="J56" s="133"/>
      <c r="K56" s="133"/>
      <c r="L56" s="133"/>
      <c r="M56" s="133"/>
      <c r="N56" s="133"/>
      <c r="O56" s="133"/>
      <c r="P56" s="133"/>
      <c r="Q56" s="133"/>
      <c r="R56" s="133"/>
      <c r="S56" s="133"/>
      <c r="T56" s="133"/>
      <c r="U56" s="133"/>
    </row>
    <row r="57" spans="1:23" ht="105" customHeight="1">
      <c r="A57" s="120" t="s">
        <v>29</v>
      </c>
      <c r="B57" s="122" t="s">
        <v>274</v>
      </c>
      <c r="C57" s="44" t="s">
        <v>260</v>
      </c>
      <c r="D57" s="19" t="s">
        <v>36</v>
      </c>
      <c r="E57" s="19" t="s">
        <v>41</v>
      </c>
      <c r="F57" s="13" t="s">
        <v>170</v>
      </c>
      <c r="G57" s="13" t="s">
        <v>74</v>
      </c>
      <c r="H57" s="15">
        <f>1656-207</f>
        <v>1449</v>
      </c>
      <c r="I57" s="8" t="s">
        <v>22</v>
      </c>
      <c r="J57" s="59">
        <v>0</v>
      </c>
      <c r="K57" s="59">
        <v>0</v>
      </c>
      <c r="L57" s="8" t="s">
        <v>22</v>
      </c>
      <c r="M57" s="59">
        <v>0</v>
      </c>
      <c r="N57" s="59">
        <v>0</v>
      </c>
      <c r="O57" s="8" t="s">
        <v>22</v>
      </c>
      <c r="P57" s="59">
        <v>0</v>
      </c>
      <c r="Q57" s="59">
        <v>0</v>
      </c>
      <c r="R57" s="8" t="s">
        <v>22</v>
      </c>
      <c r="S57" s="59">
        <v>0</v>
      </c>
      <c r="T57" s="59">
        <v>0</v>
      </c>
      <c r="U57" s="60">
        <f>H57+K57+N57+Q57+T57</f>
        <v>1449</v>
      </c>
    </row>
    <row r="58" spans="1:23" ht="93.75" customHeight="1">
      <c r="A58" s="121"/>
      <c r="B58" s="123"/>
      <c r="C58" s="19" t="s">
        <v>261</v>
      </c>
      <c r="D58" s="19" t="s">
        <v>36</v>
      </c>
      <c r="E58" s="19" t="s">
        <v>41</v>
      </c>
      <c r="F58" s="61" t="s">
        <v>22</v>
      </c>
      <c r="G58" s="13">
        <v>0</v>
      </c>
      <c r="H58" s="13"/>
      <c r="I58" s="13" t="s">
        <v>264</v>
      </c>
      <c r="J58" s="13" t="s">
        <v>291</v>
      </c>
      <c r="K58" s="15">
        <f>1437-237-350</f>
        <v>850</v>
      </c>
      <c r="L58" s="13" t="s">
        <v>264</v>
      </c>
      <c r="M58" s="13" t="s">
        <v>272</v>
      </c>
      <c r="N58" s="15">
        <v>1437</v>
      </c>
      <c r="O58" s="13" t="s">
        <v>264</v>
      </c>
      <c r="P58" s="13" t="s">
        <v>272</v>
      </c>
      <c r="Q58" s="15">
        <v>1437</v>
      </c>
      <c r="R58" s="24" t="s">
        <v>275</v>
      </c>
      <c r="S58" s="13" t="s">
        <v>273</v>
      </c>
      <c r="T58" s="15">
        <v>1656</v>
      </c>
      <c r="U58" s="16">
        <f>K58+N58+Q58+T58</f>
        <v>5380</v>
      </c>
    </row>
    <row r="59" spans="1:23" ht="204">
      <c r="A59" s="17" t="s">
        <v>203</v>
      </c>
      <c r="B59" s="22" t="s">
        <v>271</v>
      </c>
      <c r="C59" s="19" t="s">
        <v>46</v>
      </c>
      <c r="D59" s="19" t="s">
        <v>36</v>
      </c>
      <c r="E59" s="19" t="s">
        <v>1</v>
      </c>
      <c r="F59" s="13" t="s">
        <v>167</v>
      </c>
      <c r="G59" s="13" t="s">
        <v>140</v>
      </c>
      <c r="H59" s="15">
        <f>86-31</f>
        <v>55</v>
      </c>
      <c r="I59" s="13" t="s">
        <v>292</v>
      </c>
      <c r="J59" s="13" t="s">
        <v>293</v>
      </c>
      <c r="K59" s="15">
        <f>70-9.5</f>
        <v>60.5</v>
      </c>
      <c r="L59" s="13" t="s">
        <v>276</v>
      </c>
      <c r="M59" s="13" t="s">
        <v>229</v>
      </c>
      <c r="N59" s="15">
        <v>70</v>
      </c>
      <c r="O59" s="13" t="s">
        <v>276</v>
      </c>
      <c r="P59" s="13" t="s">
        <v>229</v>
      </c>
      <c r="Q59" s="15">
        <v>70</v>
      </c>
      <c r="R59" s="13" t="s">
        <v>276</v>
      </c>
      <c r="S59" s="13" t="s">
        <v>140</v>
      </c>
      <c r="T59" s="15">
        <v>86</v>
      </c>
      <c r="U59" s="16">
        <f>H59+K59+N59+Q59+T59</f>
        <v>341.5</v>
      </c>
    </row>
    <row r="60" spans="1:23" s="36" customFormat="1" ht="16.5">
      <c r="A60" s="113" t="s">
        <v>298</v>
      </c>
      <c r="B60" s="114"/>
      <c r="C60" s="114"/>
      <c r="D60" s="114"/>
      <c r="E60" s="114"/>
      <c r="F60" s="31"/>
      <c r="G60" s="32"/>
      <c r="H60" s="33">
        <f>SUM(H61:H62)</f>
        <v>1504</v>
      </c>
      <c r="I60" s="34"/>
      <c r="J60" s="35"/>
      <c r="K60" s="33">
        <f>SUM(K61:K62)</f>
        <v>910.5</v>
      </c>
      <c r="L60" s="34"/>
      <c r="M60" s="35"/>
      <c r="N60" s="33">
        <f>N61+N62</f>
        <v>1507</v>
      </c>
      <c r="O60" s="33"/>
      <c r="P60" s="33"/>
      <c r="Q60" s="33">
        <f>Q62</f>
        <v>1507</v>
      </c>
      <c r="R60" s="33"/>
      <c r="S60" s="33"/>
      <c r="T60" s="33">
        <f>SUM(T61:T62)</f>
        <v>1742</v>
      </c>
      <c r="U60" s="33">
        <f>H60+K60+N60+Q60+T60</f>
        <v>7170.5</v>
      </c>
    </row>
    <row r="61" spans="1:23" ht="16.5">
      <c r="A61" s="102" t="s">
        <v>44</v>
      </c>
      <c r="B61" s="102"/>
      <c r="C61" s="102"/>
      <c r="D61" s="102"/>
      <c r="E61" s="102"/>
      <c r="F61" s="37"/>
      <c r="G61" s="38"/>
      <c r="H61" s="39">
        <f>SUM(H57,)</f>
        <v>1449</v>
      </c>
      <c r="I61" s="40"/>
      <c r="J61" s="40"/>
      <c r="K61" s="39">
        <v>0</v>
      </c>
      <c r="L61" s="40"/>
      <c r="M61" s="40"/>
      <c r="N61" s="39">
        <v>0</v>
      </c>
      <c r="O61" s="39"/>
      <c r="P61" s="39"/>
      <c r="Q61" s="39">
        <v>0</v>
      </c>
      <c r="R61" s="39"/>
      <c r="S61" s="39"/>
      <c r="T61" s="39">
        <v>0</v>
      </c>
      <c r="U61" s="48">
        <f>H61+K61+N61+Q61+T61</f>
        <v>1449</v>
      </c>
    </row>
    <row r="62" spans="1:23" ht="16.5">
      <c r="A62" s="102" t="s">
        <v>4</v>
      </c>
      <c r="B62" s="102"/>
      <c r="C62" s="102"/>
      <c r="D62" s="102"/>
      <c r="E62" s="102"/>
      <c r="F62" s="37"/>
      <c r="G62" s="38"/>
      <c r="H62" s="39">
        <f>H59</f>
        <v>55</v>
      </c>
      <c r="I62" s="40"/>
      <c r="J62" s="40"/>
      <c r="K62" s="39">
        <f>K58+K59</f>
        <v>910.5</v>
      </c>
      <c r="L62" s="40"/>
      <c r="M62" s="40"/>
      <c r="N62" s="39">
        <f>N58+N59</f>
        <v>1507</v>
      </c>
      <c r="O62" s="39"/>
      <c r="P62" s="39"/>
      <c r="Q62" s="39">
        <f>Q58+Q59</f>
        <v>1507</v>
      </c>
      <c r="R62" s="39"/>
      <c r="S62" s="39"/>
      <c r="T62" s="39">
        <f>T58+T59</f>
        <v>1742</v>
      </c>
      <c r="U62" s="48">
        <f>H62+K62+N62+Q62+1742</f>
        <v>5721.5</v>
      </c>
    </row>
    <row r="63" spans="1:23" ht="18.75">
      <c r="A63" s="62" t="s">
        <v>204</v>
      </c>
      <c r="B63" s="103" t="s">
        <v>253</v>
      </c>
      <c r="C63" s="104"/>
      <c r="D63" s="104"/>
      <c r="E63" s="104"/>
      <c r="F63" s="104"/>
      <c r="G63" s="104"/>
      <c r="H63" s="104"/>
      <c r="I63" s="104"/>
      <c r="J63" s="104"/>
      <c r="K63" s="104"/>
      <c r="L63" s="104"/>
      <c r="M63" s="104"/>
      <c r="N63" s="104"/>
      <c r="O63" s="104"/>
      <c r="P63" s="104"/>
      <c r="Q63" s="104"/>
      <c r="R63" s="104"/>
      <c r="S63" s="104"/>
      <c r="T63" s="104"/>
      <c r="U63" s="104"/>
    </row>
    <row r="64" spans="1:23" ht="108" customHeight="1">
      <c r="A64" s="63" t="s">
        <v>205</v>
      </c>
      <c r="B64" s="64" t="s">
        <v>95</v>
      </c>
      <c r="C64" s="11" t="s">
        <v>6</v>
      </c>
      <c r="D64" s="6" t="s">
        <v>36</v>
      </c>
      <c r="E64" s="16" t="s">
        <v>41</v>
      </c>
      <c r="F64" s="13" t="s">
        <v>77</v>
      </c>
      <c r="G64" s="13" t="s">
        <v>218</v>
      </c>
      <c r="H64" s="28">
        <f>409+357</f>
        <v>766</v>
      </c>
      <c r="I64" s="13" t="s">
        <v>77</v>
      </c>
      <c r="J64" s="13" t="s">
        <v>218</v>
      </c>
      <c r="K64" s="65">
        <f>655-27</f>
        <v>628</v>
      </c>
      <c r="L64" s="13" t="s">
        <v>22</v>
      </c>
      <c r="M64" s="14" t="s">
        <v>22</v>
      </c>
      <c r="N64" s="15">
        <v>0</v>
      </c>
      <c r="O64" s="13" t="s">
        <v>22</v>
      </c>
      <c r="P64" s="14" t="s">
        <v>22</v>
      </c>
      <c r="Q64" s="15">
        <v>0</v>
      </c>
      <c r="R64" s="13" t="s">
        <v>77</v>
      </c>
      <c r="S64" s="13" t="s">
        <v>218</v>
      </c>
      <c r="T64" s="28">
        <v>510</v>
      </c>
      <c r="U64" s="16">
        <f>H64+K64+N64+Q64+T64</f>
        <v>1904</v>
      </c>
      <c r="V64" s="1" t="s">
        <v>111</v>
      </c>
      <c r="W64" s="1" t="s">
        <v>110</v>
      </c>
    </row>
    <row r="65" spans="1:21" s="36" customFormat="1" ht="16.5">
      <c r="A65" s="113" t="s">
        <v>0</v>
      </c>
      <c r="B65" s="114"/>
      <c r="C65" s="114"/>
      <c r="D65" s="114"/>
      <c r="E65" s="114"/>
      <c r="F65" s="31"/>
      <c r="G65" s="32"/>
      <c r="H65" s="33">
        <f>SUM(H66:H66)</f>
        <v>766</v>
      </c>
      <c r="I65" s="34"/>
      <c r="J65" s="35"/>
      <c r="K65" s="33">
        <f>SUM(K66:K66)</f>
        <v>628</v>
      </c>
      <c r="L65" s="34"/>
      <c r="M65" s="35"/>
      <c r="N65" s="33">
        <f>SUM(N66:N66)</f>
        <v>0</v>
      </c>
      <c r="O65" s="33"/>
      <c r="P65" s="33"/>
      <c r="Q65" s="33">
        <f>SUM(Q66:Q66)</f>
        <v>0</v>
      </c>
      <c r="R65" s="33"/>
      <c r="S65" s="33"/>
      <c r="T65" s="33">
        <f>SUM(T66:T66)</f>
        <v>510</v>
      </c>
      <c r="U65" s="33">
        <f>H65+K65+N65+Q65+T65</f>
        <v>1904</v>
      </c>
    </row>
    <row r="66" spans="1:21" ht="16.5">
      <c r="A66" s="102" t="s">
        <v>44</v>
      </c>
      <c r="B66" s="102"/>
      <c r="C66" s="102"/>
      <c r="D66" s="102"/>
      <c r="E66" s="102"/>
      <c r="F66" s="37"/>
      <c r="G66" s="38"/>
      <c r="H66" s="39">
        <f>SUM(H63:H64)</f>
        <v>766</v>
      </c>
      <c r="I66" s="40"/>
      <c r="J66" s="40"/>
      <c r="K66" s="39">
        <f>SUM(K63:K64)</f>
        <v>628</v>
      </c>
      <c r="L66" s="40"/>
      <c r="M66" s="40"/>
      <c r="N66" s="39">
        <f>SUM(N63:N64)</f>
        <v>0</v>
      </c>
      <c r="O66" s="39"/>
      <c r="P66" s="39"/>
      <c r="Q66" s="39">
        <f>SUM(Q63:Q64)</f>
        <v>0</v>
      </c>
      <c r="R66" s="39"/>
      <c r="S66" s="39"/>
      <c r="T66" s="39">
        <f>SUM(T63:T64)</f>
        <v>510</v>
      </c>
      <c r="U66" s="48">
        <f>H66+K66+N66+Q66+T66</f>
        <v>1904</v>
      </c>
    </row>
    <row r="67" spans="1:21" ht="18.75">
      <c r="A67" s="66" t="s">
        <v>206</v>
      </c>
      <c r="B67" s="103" t="s">
        <v>254</v>
      </c>
      <c r="C67" s="116"/>
      <c r="D67" s="116"/>
      <c r="E67" s="116"/>
      <c r="F67" s="116"/>
      <c r="G67" s="116"/>
      <c r="H67" s="116"/>
      <c r="I67" s="116"/>
      <c r="J67" s="116"/>
      <c r="K67" s="116"/>
      <c r="L67" s="116"/>
      <c r="M67" s="116"/>
      <c r="N67" s="116"/>
      <c r="O67" s="116"/>
      <c r="P67" s="116"/>
      <c r="Q67" s="116"/>
      <c r="R67" s="116"/>
      <c r="S67" s="116"/>
      <c r="T67" s="116"/>
      <c r="U67" s="117"/>
    </row>
    <row r="68" spans="1:21" ht="126">
      <c r="A68" s="17" t="s">
        <v>30</v>
      </c>
      <c r="B68" s="25" t="s">
        <v>100</v>
      </c>
      <c r="C68" s="11" t="s">
        <v>93</v>
      </c>
      <c r="D68" s="11" t="s">
        <v>36</v>
      </c>
      <c r="E68" s="19" t="s">
        <v>41</v>
      </c>
      <c r="F68" s="13" t="s">
        <v>220</v>
      </c>
      <c r="G68" s="13" t="s">
        <v>221</v>
      </c>
      <c r="H68" s="15">
        <f>27786-2500</f>
        <v>25286</v>
      </c>
      <c r="I68" s="13" t="s">
        <v>280</v>
      </c>
      <c r="J68" s="13" t="s">
        <v>281</v>
      </c>
      <c r="K68" s="15">
        <f>40120-110-10229</f>
        <v>29781</v>
      </c>
      <c r="L68" s="13" t="s">
        <v>22</v>
      </c>
      <c r="M68" s="14" t="s">
        <v>22</v>
      </c>
      <c r="N68" s="15">
        <v>0</v>
      </c>
      <c r="O68" s="13" t="s">
        <v>22</v>
      </c>
      <c r="P68" s="14" t="s">
        <v>22</v>
      </c>
      <c r="Q68" s="15">
        <v>0</v>
      </c>
      <c r="R68" s="13" t="s">
        <v>67</v>
      </c>
      <c r="S68" s="13" t="s">
        <v>68</v>
      </c>
      <c r="T68" s="15">
        <v>40120</v>
      </c>
      <c r="U68" s="16">
        <f>H68+K68+N68+Q68+T68</f>
        <v>95187</v>
      </c>
    </row>
    <row r="69" spans="1:21" s="36" customFormat="1" ht="16.5">
      <c r="A69" s="113" t="s">
        <v>2</v>
      </c>
      <c r="B69" s="114"/>
      <c r="C69" s="114"/>
      <c r="D69" s="114"/>
      <c r="E69" s="115"/>
      <c r="F69" s="67"/>
      <c r="G69" s="67"/>
      <c r="H69" s="68">
        <f>H70</f>
        <v>25286</v>
      </c>
      <c r="I69" s="67"/>
      <c r="J69" s="67"/>
      <c r="K69" s="68">
        <f>K70</f>
        <v>29781</v>
      </c>
      <c r="L69" s="31"/>
      <c r="M69" s="32"/>
      <c r="N69" s="68">
        <f>N70</f>
        <v>0</v>
      </c>
      <c r="O69" s="68"/>
      <c r="P69" s="68"/>
      <c r="Q69" s="68">
        <f>Q70</f>
        <v>0</v>
      </c>
      <c r="R69" s="68"/>
      <c r="S69" s="68"/>
      <c r="T69" s="68">
        <f>T70</f>
        <v>40120</v>
      </c>
      <c r="U69" s="33">
        <f>H69+K69+N69+Q69+T69</f>
        <v>95187</v>
      </c>
    </row>
    <row r="70" spans="1:21" ht="16.5">
      <c r="A70" s="102" t="s">
        <v>44</v>
      </c>
      <c r="B70" s="102"/>
      <c r="C70" s="102"/>
      <c r="D70" s="102"/>
      <c r="E70" s="102"/>
      <c r="F70" s="13"/>
      <c r="G70" s="13"/>
      <c r="H70" s="15">
        <f>H68</f>
        <v>25286</v>
      </c>
      <c r="I70" s="13"/>
      <c r="J70" s="13"/>
      <c r="K70" s="15">
        <f>K68</f>
        <v>29781</v>
      </c>
      <c r="L70" s="37"/>
      <c r="M70" s="38"/>
      <c r="N70" s="15">
        <f>N68</f>
        <v>0</v>
      </c>
      <c r="O70" s="15"/>
      <c r="P70" s="15"/>
      <c r="Q70" s="15">
        <f>Q68</f>
        <v>0</v>
      </c>
      <c r="R70" s="15"/>
      <c r="S70" s="15"/>
      <c r="T70" s="15">
        <f>T68</f>
        <v>40120</v>
      </c>
      <c r="U70" s="48">
        <f>H70+K70+N70+Q70+T70</f>
        <v>95187</v>
      </c>
    </row>
    <row r="71" spans="1:21" ht="18.75">
      <c r="A71" s="66" t="s">
        <v>90</v>
      </c>
      <c r="B71" s="103" t="s">
        <v>255</v>
      </c>
      <c r="C71" s="116"/>
      <c r="D71" s="116"/>
      <c r="E71" s="116"/>
      <c r="F71" s="116"/>
      <c r="G71" s="116"/>
      <c r="H71" s="116"/>
      <c r="I71" s="116"/>
      <c r="J71" s="116"/>
      <c r="K71" s="116"/>
      <c r="L71" s="116"/>
      <c r="M71" s="116"/>
      <c r="N71" s="116"/>
      <c r="O71" s="116"/>
      <c r="P71" s="116"/>
      <c r="Q71" s="116"/>
      <c r="R71" s="116"/>
      <c r="S71" s="116"/>
      <c r="T71" s="116"/>
      <c r="U71" s="117"/>
    </row>
    <row r="72" spans="1:21" ht="60">
      <c r="A72" s="51" t="s">
        <v>207</v>
      </c>
      <c r="B72" s="21" t="s">
        <v>81</v>
      </c>
      <c r="C72" s="118" t="s">
        <v>6</v>
      </c>
      <c r="D72" s="11" t="s">
        <v>36</v>
      </c>
      <c r="E72" s="11" t="s">
        <v>41</v>
      </c>
      <c r="F72" s="69" t="s">
        <v>171</v>
      </c>
      <c r="G72" s="70" t="s">
        <v>175</v>
      </c>
      <c r="H72" s="71">
        <f>6486+934</f>
        <v>7420</v>
      </c>
      <c r="I72" s="69" t="s">
        <v>294</v>
      </c>
      <c r="J72" s="70" t="s">
        <v>228</v>
      </c>
      <c r="K72" s="71">
        <f>7350-300-780</f>
        <v>6270</v>
      </c>
      <c r="L72" s="13" t="s">
        <v>22</v>
      </c>
      <c r="M72" s="14" t="s">
        <v>22</v>
      </c>
      <c r="N72" s="15">
        <v>0</v>
      </c>
      <c r="O72" s="13" t="s">
        <v>22</v>
      </c>
      <c r="P72" s="14" t="s">
        <v>22</v>
      </c>
      <c r="Q72" s="15">
        <v>0</v>
      </c>
      <c r="R72" s="69" t="s">
        <v>129</v>
      </c>
      <c r="S72" s="70" t="s">
        <v>128</v>
      </c>
      <c r="T72" s="71">
        <v>6486</v>
      </c>
      <c r="U72" s="16">
        <f>H72+K72+N72+Q72+T72</f>
        <v>20176</v>
      </c>
    </row>
    <row r="73" spans="1:21" ht="78.75">
      <c r="A73" s="72" t="s">
        <v>208</v>
      </c>
      <c r="B73" s="27" t="s">
        <v>133</v>
      </c>
      <c r="C73" s="119"/>
      <c r="D73" s="19" t="s">
        <v>36</v>
      </c>
      <c r="E73" s="19" t="s">
        <v>41</v>
      </c>
      <c r="F73" s="13" t="s">
        <v>152</v>
      </c>
      <c r="G73" s="13" t="s">
        <v>145</v>
      </c>
      <c r="H73" s="15">
        <v>681</v>
      </c>
      <c r="I73" s="73" t="s">
        <v>285</v>
      </c>
      <c r="J73" s="73" t="s">
        <v>278</v>
      </c>
      <c r="K73" s="74">
        <f>684-126</f>
        <v>558</v>
      </c>
      <c r="L73" s="13" t="s">
        <v>22</v>
      </c>
      <c r="M73" s="14" t="s">
        <v>22</v>
      </c>
      <c r="N73" s="15">
        <v>0</v>
      </c>
      <c r="O73" s="13" t="s">
        <v>22</v>
      </c>
      <c r="P73" s="14" t="s">
        <v>22</v>
      </c>
      <c r="Q73" s="15">
        <v>0</v>
      </c>
      <c r="R73" s="13">
        <v>110</v>
      </c>
      <c r="S73" s="13" t="s">
        <v>256</v>
      </c>
      <c r="T73" s="15">
        <v>660</v>
      </c>
      <c r="U73" s="16">
        <f>H73+K73+N73+Q73+T73</f>
        <v>1899</v>
      </c>
    </row>
    <row r="74" spans="1:21" ht="110.25">
      <c r="A74" s="72" t="s">
        <v>209</v>
      </c>
      <c r="B74" s="75" t="s">
        <v>223</v>
      </c>
      <c r="C74" s="76" t="s">
        <v>219</v>
      </c>
      <c r="D74" s="20" t="s">
        <v>36</v>
      </c>
      <c r="E74" s="19" t="s">
        <v>78</v>
      </c>
      <c r="F74" s="13" t="s">
        <v>79</v>
      </c>
      <c r="G74" s="13" t="s">
        <v>80</v>
      </c>
      <c r="H74" s="15">
        <f>774</f>
        <v>774</v>
      </c>
      <c r="I74" s="13" t="s">
        <v>263</v>
      </c>
      <c r="J74" s="13" t="s">
        <v>224</v>
      </c>
      <c r="K74" s="15">
        <v>350</v>
      </c>
      <c r="L74" s="13" t="s">
        <v>22</v>
      </c>
      <c r="M74" s="14" t="s">
        <v>22</v>
      </c>
      <c r="N74" s="15">
        <v>0</v>
      </c>
      <c r="O74" s="13" t="s">
        <v>22</v>
      </c>
      <c r="P74" s="14" t="s">
        <v>22</v>
      </c>
      <c r="Q74" s="15">
        <v>0</v>
      </c>
      <c r="R74" s="13" t="s">
        <v>79</v>
      </c>
      <c r="S74" s="13" t="s">
        <v>80</v>
      </c>
      <c r="T74" s="15">
        <v>774</v>
      </c>
      <c r="U74" s="16">
        <f>H74+K74+N74+Q74+T74</f>
        <v>1898</v>
      </c>
    </row>
    <row r="75" spans="1:21" s="36" customFormat="1" ht="16.5">
      <c r="A75" s="113" t="s">
        <v>5</v>
      </c>
      <c r="B75" s="114"/>
      <c r="C75" s="114"/>
      <c r="D75" s="114"/>
      <c r="E75" s="115"/>
      <c r="F75" s="67"/>
      <c r="G75" s="67"/>
      <c r="H75" s="68">
        <f>H72+H73+H74</f>
        <v>8875</v>
      </c>
      <c r="I75" s="67"/>
      <c r="J75" s="67"/>
      <c r="K75" s="68">
        <f>K72+K73+K74</f>
        <v>7178</v>
      </c>
      <c r="L75" s="31"/>
      <c r="M75" s="32"/>
      <c r="N75" s="68">
        <f>N76</f>
        <v>0</v>
      </c>
      <c r="O75" s="68"/>
      <c r="P75" s="68"/>
      <c r="Q75" s="68">
        <f>Q72+Q73+Q74</f>
        <v>0</v>
      </c>
      <c r="R75" s="68"/>
      <c r="S75" s="68"/>
      <c r="T75" s="68">
        <f>T72+T73+T74</f>
        <v>7920</v>
      </c>
      <c r="U75" s="33">
        <f>H75+K75+N75+Q75+T75</f>
        <v>23973</v>
      </c>
    </row>
    <row r="76" spans="1:21" ht="16.5">
      <c r="A76" s="102" t="s">
        <v>44</v>
      </c>
      <c r="B76" s="102"/>
      <c r="C76" s="102"/>
      <c r="D76" s="102"/>
      <c r="E76" s="102"/>
      <c r="F76" s="37"/>
      <c r="G76" s="38"/>
      <c r="H76" s="15">
        <f>H72+H73+H74</f>
        <v>8875</v>
      </c>
      <c r="I76" s="13"/>
      <c r="J76" s="13"/>
      <c r="K76" s="15">
        <f>K72+K73+K74</f>
        <v>7178</v>
      </c>
      <c r="L76" s="37"/>
      <c r="M76" s="38"/>
      <c r="N76" s="15">
        <f>N72+N73+N74</f>
        <v>0</v>
      </c>
      <c r="O76" s="15"/>
      <c r="P76" s="15"/>
      <c r="Q76" s="15">
        <f>Q72+Q73+Q74</f>
        <v>0</v>
      </c>
      <c r="R76" s="15"/>
      <c r="S76" s="15"/>
      <c r="T76" s="15">
        <f>T72+T73+T74</f>
        <v>7920</v>
      </c>
      <c r="U76" s="48">
        <f>H76+K76+N76+Q76+T76</f>
        <v>23973</v>
      </c>
    </row>
    <row r="77" spans="1:21" ht="18.75">
      <c r="A77" s="62" t="s">
        <v>84</v>
      </c>
      <c r="B77" s="103" t="s">
        <v>257</v>
      </c>
      <c r="C77" s="104"/>
      <c r="D77" s="104"/>
      <c r="E77" s="104"/>
      <c r="F77" s="104"/>
      <c r="G77" s="104"/>
      <c r="H77" s="104"/>
      <c r="I77" s="104"/>
      <c r="J77" s="104"/>
      <c r="K77" s="104"/>
      <c r="L77" s="104"/>
      <c r="M77" s="104"/>
      <c r="N77" s="104"/>
      <c r="O77" s="104"/>
      <c r="P77" s="104"/>
      <c r="Q77" s="104"/>
      <c r="R77" s="104"/>
      <c r="S77" s="104"/>
      <c r="T77" s="104"/>
      <c r="U77" s="104"/>
    </row>
    <row r="78" spans="1:21" ht="173.25">
      <c r="A78" s="63" t="s">
        <v>91</v>
      </c>
      <c r="B78" s="25" t="s">
        <v>270</v>
      </c>
      <c r="C78" s="11" t="s">
        <v>4</v>
      </c>
      <c r="D78" s="6" t="s">
        <v>36</v>
      </c>
      <c r="E78" s="16" t="s">
        <v>22</v>
      </c>
      <c r="F78" s="28" t="s">
        <v>22</v>
      </c>
      <c r="G78" s="28" t="s">
        <v>22</v>
      </c>
      <c r="H78" s="28">
        <v>136.19999999999999</v>
      </c>
      <c r="I78" s="28" t="s">
        <v>210</v>
      </c>
      <c r="J78" s="16" t="s">
        <v>22</v>
      </c>
      <c r="K78" s="28">
        <f>142-4.5</f>
        <v>137.5</v>
      </c>
      <c r="L78" s="28" t="s">
        <v>210</v>
      </c>
      <c r="M78" s="16" t="s">
        <v>22</v>
      </c>
      <c r="N78" s="28">
        <v>142</v>
      </c>
      <c r="O78" s="28" t="s">
        <v>210</v>
      </c>
      <c r="P78" s="16" t="s">
        <v>22</v>
      </c>
      <c r="Q78" s="28">
        <v>142</v>
      </c>
      <c r="R78" s="28" t="s">
        <v>210</v>
      </c>
      <c r="S78" s="16" t="s">
        <v>22</v>
      </c>
      <c r="T78" s="28">
        <v>145</v>
      </c>
      <c r="U78" s="16">
        <f>H78+K78+N78+Q78+T78</f>
        <v>702.7</v>
      </c>
    </row>
    <row r="79" spans="1:21" s="36" customFormat="1" ht="16.5">
      <c r="A79" s="105" t="s">
        <v>211</v>
      </c>
      <c r="B79" s="106"/>
      <c r="C79" s="106"/>
      <c r="D79" s="106"/>
      <c r="E79" s="107"/>
      <c r="F79" s="77"/>
      <c r="G79" s="77"/>
      <c r="H79" s="77">
        <f>H78</f>
        <v>136.19999999999999</v>
      </c>
      <c r="I79" s="77"/>
      <c r="J79" s="77"/>
      <c r="K79" s="77">
        <f>K78</f>
        <v>137.5</v>
      </c>
      <c r="L79" s="77"/>
      <c r="M79" s="77"/>
      <c r="N79" s="77">
        <f>N78</f>
        <v>142</v>
      </c>
      <c r="O79" s="77"/>
      <c r="P79" s="77"/>
      <c r="Q79" s="77">
        <f>Q78</f>
        <v>142</v>
      </c>
      <c r="R79" s="77"/>
      <c r="S79" s="77"/>
      <c r="T79" s="77">
        <f>T78</f>
        <v>145</v>
      </c>
      <c r="U79" s="78">
        <f>H79+K79+N79+Q79+T79</f>
        <v>702.7</v>
      </c>
    </row>
    <row r="80" spans="1:21" ht="16.5">
      <c r="A80" s="79" t="s">
        <v>4</v>
      </c>
      <c r="B80" s="80"/>
      <c r="C80" s="81"/>
      <c r="D80" s="82"/>
      <c r="E80" s="83"/>
      <c r="F80" s="28"/>
      <c r="G80" s="15"/>
      <c r="H80" s="15">
        <f>H78</f>
        <v>136.19999999999999</v>
      </c>
      <c r="I80" s="15"/>
      <c r="J80" s="16"/>
      <c r="K80" s="28">
        <f>K78</f>
        <v>137.5</v>
      </c>
      <c r="L80" s="15"/>
      <c r="M80" s="16"/>
      <c r="N80" s="28">
        <f>N78</f>
        <v>142</v>
      </c>
      <c r="O80" s="15"/>
      <c r="P80" s="16"/>
      <c r="Q80" s="28">
        <f>Q78</f>
        <v>142</v>
      </c>
      <c r="R80" s="15"/>
      <c r="S80" s="16"/>
      <c r="T80" s="28">
        <f>T78</f>
        <v>145</v>
      </c>
      <c r="U80" s="16">
        <f>U78</f>
        <v>702.7</v>
      </c>
    </row>
    <row r="81" spans="1:21" s="36" customFormat="1" ht="18.75">
      <c r="A81" s="79" t="s">
        <v>31</v>
      </c>
      <c r="B81" s="103" t="s">
        <v>258</v>
      </c>
      <c r="C81" s="104"/>
      <c r="D81" s="104"/>
      <c r="E81" s="104"/>
      <c r="F81" s="104"/>
      <c r="G81" s="104"/>
      <c r="H81" s="104"/>
      <c r="I81" s="104"/>
      <c r="J81" s="104"/>
      <c r="K81" s="104"/>
      <c r="L81" s="104"/>
      <c r="M81" s="104"/>
      <c r="N81" s="104"/>
      <c r="O81" s="104"/>
      <c r="P81" s="104"/>
      <c r="Q81" s="104"/>
      <c r="R81" s="104"/>
      <c r="S81" s="104"/>
      <c r="T81" s="104"/>
      <c r="U81" s="104"/>
    </row>
    <row r="82" spans="1:21" s="36" customFormat="1" ht="148.5">
      <c r="A82" s="84" t="s">
        <v>85</v>
      </c>
      <c r="B82" s="85" t="s">
        <v>123</v>
      </c>
      <c r="C82" s="85" t="s">
        <v>103</v>
      </c>
      <c r="D82" s="19" t="s">
        <v>36</v>
      </c>
      <c r="E82" s="19" t="s">
        <v>41</v>
      </c>
      <c r="F82" s="13" t="s">
        <v>141</v>
      </c>
      <c r="G82" s="13" t="s">
        <v>115</v>
      </c>
      <c r="H82" s="86">
        <v>500</v>
      </c>
      <c r="I82" s="13" t="s">
        <v>71</v>
      </c>
      <c r="J82" s="13" t="s">
        <v>53</v>
      </c>
      <c r="K82" s="86">
        <f>24-12</f>
        <v>12</v>
      </c>
      <c r="L82" s="13" t="s">
        <v>22</v>
      </c>
      <c r="M82" s="14" t="s">
        <v>22</v>
      </c>
      <c r="N82" s="15">
        <v>0</v>
      </c>
      <c r="O82" s="13" t="s">
        <v>22</v>
      </c>
      <c r="P82" s="14" t="s">
        <v>22</v>
      </c>
      <c r="Q82" s="15">
        <v>0</v>
      </c>
      <c r="R82" s="13" t="s">
        <v>117</v>
      </c>
      <c r="S82" s="13" t="s">
        <v>115</v>
      </c>
      <c r="T82" s="86">
        <f>(540*1000*12)/1000</f>
        <v>6480</v>
      </c>
      <c r="U82" s="16">
        <f>H82+K82+N82+Q82+T82</f>
        <v>6992</v>
      </c>
    </row>
    <row r="83" spans="1:21" s="36" customFormat="1" ht="115.5">
      <c r="A83" s="84" t="s">
        <v>92</v>
      </c>
      <c r="B83" s="85" t="s">
        <v>119</v>
      </c>
      <c r="C83" s="85" t="s">
        <v>103</v>
      </c>
      <c r="D83" s="19" t="s">
        <v>36</v>
      </c>
      <c r="E83" s="19" t="s">
        <v>41</v>
      </c>
      <c r="F83" s="13" t="s">
        <v>116</v>
      </c>
      <c r="G83" s="13" t="s">
        <v>136</v>
      </c>
      <c r="H83" s="28">
        <v>2880</v>
      </c>
      <c r="I83" s="13" t="s">
        <v>116</v>
      </c>
      <c r="J83" s="13" t="s">
        <v>136</v>
      </c>
      <c r="K83" s="28">
        <f>2880-150</f>
        <v>2730</v>
      </c>
      <c r="L83" s="13" t="s">
        <v>22</v>
      </c>
      <c r="M83" s="14" t="s">
        <v>22</v>
      </c>
      <c r="N83" s="15">
        <v>0</v>
      </c>
      <c r="O83" s="13" t="s">
        <v>22</v>
      </c>
      <c r="P83" s="14" t="s">
        <v>22</v>
      </c>
      <c r="Q83" s="15">
        <v>0</v>
      </c>
      <c r="R83" s="13" t="s">
        <v>116</v>
      </c>
      <c r="S83" s="13" t="s">
        <v>118</v>
      </c>
      <c r="T83" s="28">
        <f>(8*60000*12)/1000</f>
        <v>5760</v>
      </c>
      <c r="U83" s="16">
        <f>H83+K83+N83+Q83+T83</f>
        <v>11370</v>
      </c>
    </row>
    <row r="84" spans="1:21" s="36" customFormat="1" ht="16.5">
      <c r="A84" s="79" t="s">
        <v>44</v>
      </c>
      <c r="B84" s="87"/>
      <c r="C84" s="85"/>
      <c r="D84" s="19"/>
      <c r="E84" s="19"/>
      <c r="F84" s="13"/>
      <c r="G84" s="13"/>
      <c r="H84" s="28">
        <f>H82+H83</f>
        <v>3380</v>
      </c>
      <c r="I84" s="13"/>
      <c r="J84" s="13"/>
      <c r="K84" s="28">
        <f>K82+K83</f>
        <v>2742</v>
      </c>
      <c r="L84" s="13"/>
      <c r="M84" s="13"/>
      <c r="N84" s="28">
        <f>N82+N83</f>
        <v>0</v>
      </c>
      <c r="O84" s="13"/>
      <c r="P84" s="13"/>
      <c r="Q84" s="28">
        <f>Q82+Q83</f>
        <v>0</v>
      </c>
      <c r="R84" s="13"/>
      <c r="S84" s="13"/>
      <c r="T84" s="28">
        <f>T82+T83</f>
        <v>12240</v>
      </c>
      <c r="U84" s="16">
        <f>H84+K84+N84+Q84+T84</f>
        <v>18362</v>
      </c>
    </row>
    <row r="85" spans="1:21" ht="20.25">
      <c r="A85" s="108" t="s">
        <v>259</v>
      </c>
      <c r="B85" s="109"/>
      <c r="C85" s="109"/>
      <c r="D85" s="109"/>
      <c r="E85" s="109"/>
      <c r="F85" s="110">
        <f>F86+F87+F88</f>
        <v>157092.37</v>
      </c>
      <c r="G85" s="111"/>
      <c r="H85" s="112"/>
      <c r="I85" s="110">
        <f>I86+I87+I88</f>
        <v>121069.1</v>
      </c>
      <c r="J85" s="111"/>
      <c r="K85" s="112"/>
      <c r="L85" s="110">
        <f>SUM(L86:N88)</f>
        <v>26254</v>
      </c>
      <c r="M85" s="111"/>
      <c r="N85" s="112"/>
      <c r="O85" s="110">
        <f>O86+O87+O88</f>
        <v>26254</v>
      </c>
      <c r="P85" s="111"/>
      <c r="Q85" s="112"/>
      <c r="R85" s="110">
        <f>R86+R87+R88</f>
        <v>130729.3</v>
      </c>
      <c r="S85" s="111"/>
      <c r="T85" s="112"/>
      <c r="U85" s="88">
        <f>F85+I85+L85+O85+R85</f>
        <v>461398.76999999996</v>
      </c>
    </row>
    <row r="86" spans="1:21" ht="18.75">
      <c r="A86" s="101" t="s">
        <v>82</v>
      </c>
      <c r="B86" s="101"/>
      <c r="C86" s="101"/>
      <c r="D86" s="101"/>
      <c r="E86" s="101"/>
      <c r="F86" s="100">
        <f>H28+H50+H62+H80</f>
        <v>23882</v>
      </c>
      <c r="G86" s="100"/>
      <c r="H86" s="100"/>
      <c r="I86" s="100">
        <f>K28+K50+K60+K79</f>
        <v>24478.1</v>
      </c>
      <c r="J86" s="100"/>
      <c r="K86" s="100"/>
      <c r="L86" s="100">
        <f>N28+N50+N60+N80</f>
        <v>26254</v>
      </c>
      <c r="M86" s="100"/>
      <c r="N86" s="100"/>
      <c r="O86" s="100">
        <f>Q28+Q50+Q62+Q80</f>
        <v>26254</v>
      </c>
      <c r="P86" s="100"/>
      <c r="Q86" s="100"/>
      <c r="R86" s="100">
        <f>T28+T50+T62+T80</f>
        <v>2274</v>
      </c>
      <c r="S86" s="100"/>
      <c r="T86" s="100"/>
      <c r="U86" s="89">
        <f>F86+I86+L86+O86+R86</f>
        <v>103142.1</v>
      </c>
    </row>
    <row r="87" spans="1:21" ht="18.75">
      <c r="A87" s="101" t="s">
        <v>11</v>
      </c>
      <c r="B87" s="101"/>
      <c r="C87" s="101"/>
      <c r="D87" s="101"/>
      <c r="E87" s="101"/>
      <c r="F87" s="100">
        <f>H27+H32+H51+H55+H61+H66+H70+H76+H84</f>
        <v>96915</v>
      </c>
      <c r="G87" s="100"/>
      <c r="H87" s="100"/>
      <c r="I87" s="100">
        <f>K27+K32+K51+K55+K66+K70+K76+K84</f>
        <v>70299</v>
      </c>
      <c r="J87" s="100"/>
      <c r="K87" s="100"/>
      <c r="L87" s="100">
        <f>N27+N32+N51+N55+N66+N70+N76+N84</f>
        <v>0</v>
      </c>
      <c r="M87" s="100"/>
      <c r="N87" s="100"/>
      <c r="O87" s="100">
        <f>Q27+Q32+Q51+Q55+Q61+Q66+Q70+Q76+Q84</f>
        <v>0</v>
      </c>
      <c r="P87" s="100"/>
      <c r="Q87" s="100"/>
      <c r="R87" s="100">
        <f>T27+T32+T51+T55+T61+T66+T70+T76+T84</f>
        <v>92955.3</v>
      </c>
      <c r="S87" s="100"/>
      <c r="T87" s="100"/>
      <c r="U87" s="89">
        <f>F87+I87+L87+O87+R87</f>
        <v>260169.3</v>
      </c>
    </row>
    <row r="88" spans="1:21" ht="18.75">
      <c r="A88" s="97" t="s">
        <v>12</v>
      </c>
      <c r="B88" s="98"/>
      <c r="C88" s="98"/>
      <c r="D88" s="98"/>
      <c r="E88" s="99"/>
      <c r="F88" s="100">
        <f>H26</f>
        <v>36295.370000000003</v>
      </c>
      <c r="G88" s="100"/>
      <c r="H88" s="100"/>
      <c r="I88" s="100">
        <f>K26</f>
        <v>26292</v>
      </c>
      <c r="J88" s="100"/>
      <c r="K88" s="100"/>
      <c r="L88" s="100">
        <v>0</v>
      </c>
      <c r="M88" s="100"/>
      <c r="N88" s="100"/>
      <c r="O88" s="100">
        <f>Q26</f>
        <v>0</v>
      </c>
      <c r="P88" s="100"/>
      <c r="Q88" s="100"/>
      <c r="R88" s="100">
        <f>T26</f>
        <v>35500</v>
      </c>
      <c r="S88" s="100"/>
      <c r="T88" s="100"/>
      <c r="U88" s="89">
        <f>F88+I88+L88+O88+R88</f>
        <v>98087.37</v>
      </c>
    </row>
    <row r="89" spans="1:21" ht="16.5">
      <c r="A89" s="95" t="s">
        <v>213</v>
      </c>
      <c r="B89" s="95"/>
      <c r="C89" s="95"/>
      <c r="D89" s="95"/>
      <c r="E89" s="95"/>
      <c r="F89" s="95"/>
      <c r="G89" s="95"/>
      <c r="H89" s="95"/>
      <c r="I89" s="95"/>
      <c r="J89" s="95"/>
      <c r="K89" s="95"/>
      <c r="L89" s="95"/>
      <c r="M89" s="95"/>
      <c r="N89" s="95"/>
      <c r="O89" s="95"/>
      <c r="P89" s="95"/>
      <c r="Q89" s="95"/>
      <c r="R89" s="95"/>
      <c r="S89" s="95"/>
      <c r="T89" s="95"/>
      <c r="U89" s="95"/>
    </row>
    <row r="90" spans="1:21" ht="16.5">
      <c r="A90" s="96" t="s">
        <v>13</v>
      </c>
      <c r="B90" s="96"/>
      <c r="C90" s="96"/>
      <c r="D90" s="96"/>
      <c r="E90" s="90"/>
      <c r="F90" s="91"/>
      <c r="G90" s="91"/>
      <c r="H90" s="91"/>
      <c r="I90" s="91"/>
      <c r="J90" s="91"/>
      <c r="K90" s="91"/>
      <c r="L90" s="91"/>
      <c r="M90" s="91"/>
      <c r="N90" s="91"/>
      <c r="O90" s="91"/>
      <c r="P90" s="91"/>
      <c r="Q90" s="91"/>
      <c r="R90" s="91"/>
      <c r="S90" s="91"/>
      <c r="T90" s="91"/>
      <c r="U90" s="91"/>
    </row>
    <row r="91" spans="1:21" ht="16.5">
      <c r="A91" s="95" t="s">
        <v>14</v>
      </c>
      <c r="B91" s="95"/>
      <c r="C91" s="95"/>
      <c r="D91" s="95"/>
      <c r="E91" s="92"/>
      <c r="F91" s="92"/>
      <c r="G91" s="92"/>
      <c r="H91" s="92"/>
      <c r="I91" s="92"/>
      <c r="J91" s="92"/>
      <c r="K91" s="92"/>
      <c r="L91" s="92"/>
      <c r="M91" s="92"/>
      <c r="N91" s="92"/>
      <c r="O91" s="92"/>
      <c r="P91" s="92"/>
      <c r="Q91" s="92"/>
      <c r="R91" s="92"/>
      <c r="S91" s="92"/>
      <c r="T91" s="92"/>
      <c r="U91" s="93"/>
    </row>
    <row r="97" spans="4:4">
      <c r="D97" s="94"/>
    </row>
  </sheetData>
  <mergeCells count="78">
    <mergeCell ref="R1:U2"/>
    <mergeCell ref="R3:U3"/>
    <mergeCell ref="A4:U4"/>
    <mergeCell ref="A6:A7"/>
    <mergeCell ref="B6:B7"/>
    <mergeCell ref="C6:C7"/>
    <mergeCell ref="D6:D7"/>
    <mergeCell ref="E6:E7"/>
    <mergeCell ref="F6:H6"/>
    <mergeCell ref="I6:K6"/>
    <mergeCell ref="A31:E31"/>
    <mergeCell ref="L6:N6"/>
    <mergeCell ref="O6:Q6"/>
    <mergeCell ref="R6:T6"/>
    <mergeCell ref="U6:U7"/>
    <mergeCell ref="A9:U9"/>
    <mergeCell ref="B10:U10"/>
    <mergeCell ref="C11:C12"/>
    <mergeCell ref="A25:E25"/>
    <mergeCell ref="A26:E26"/>
    <mergeCell ref="A27:E27"/>
    <mergeCell ref="B29:U29"/>
    <mergeCell ref="A57:A58"/>
    <mergeCell ref="B57:B58"/>
    <mergeCell ref="A32:E32"/>
    <mergeCell ref="B33:U33"/>
    <mergeCell ref="C37:C38"/>
    <mergeCell ref="C40:C44"/>
    <mergeCell ref="A49:E49"/>
    <mergeCell ref="A50:B50"/>
    <mergeCell ref="A51:E51"/>
    <mergeCell ref="B52:U52"/>
    <mergeCell ref="A54:E54"/>
    <mergeCell ref="A55:E55"/>
    <mergeCell ref="B56:U56"/>
    <mergeCell ref="A75:E75"/>
    <mergeCell ref="A60:E60"/>
    <mergeCell ref="A61:E61"/>
    <mergeCell ref="A62:E62"/>
    <mergeCell ref="B63:U63"/>
    <mergeCell ref="A65:E65"/>
    <mergeCell ref="A66:E66"/>
    <mergeCell ref="B67:U67"/>
    <mergeCell ref="A69:E69"/>
    <mergeCell ref="A70:E70"/>
    <mergeCell ref="B71:U71"/>
    <mergeCell ref="C72:C73"/>
    <mergeCell ref="A76:E76"/>
    <mergeCell ref="B77:U77"/>
    <mergeCell ref="A79:E79"/>
    <mergeCell ref="B81:U81"/>
    <mergeCell ref="A85:E85"/>
    <mergeCell ref="F85:H85"/>
    <mergeCell ref="I85:K85"/>
    <mergeCell ref="L85:N85"/>
    <mergeCell ref="O85:Q85"/>
    <mergeCell ref="R85:T85"/>
    <mergeCell ref="R87:T87"/>
    <mergeCell ref="A86:E86"/>
    <mergeCell ref="F86:H86"/>
    <mergeCell ref="I86:K86"/>
    <mergeCell ref="L86:N86"/>
    <mergeCell ref="O86:Q86"/>
    <mergeCell ref="R86:T86"/>
    <mergeCell ref="A87:E87"/>
    <mergeCell ref="F87:H87"/>
    <mergeCell ref="I87:K87"/>
    <mergeCell ref="L87:N87"/>
    <mergeCell ref="O87:Q87"/>
    <mergeCell ref="A89:U89"/>
    <mergeCell ref="A90:D90"/>
    <mergeCell ref="A91:D91"/>
    <mergeCell ref="A88:E88"/>
    <mergeCell ref="F88:H88"/>
    <mergeCell ref="I88:K88"/>
    <mergeCell ref="L88:N88"/>
    <mergeCell ref="O88:Q88"/>
    <mergeCell ref="R88:T88"/>
  </mergeCells>
  <pageMargins left="0.15748031496062992" right="0.16" top="0.74803149606299213" bottom="0.74803149606299213" header="0.31496062992125984" footer="0.31496062992125984"/>
  <pageSetup paperSize="9" scale="31" orientation="landscape" r:id="rId1"/>
  <colBreaks count="1" manualBreakCount="1">
    <brk id="2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7 изм</vt:lpstr>
      <vt:lpstr>'7 изм'!Область_печати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Смирнова Светлана Викторовна</dc:creator>
  <cp:lastModifiedBy>davitjan.ej</cp:lastModifiedBy>
  <cp:lastPrinted>2021-12-22T10:43:23Z</cp:lastPrinted>
  <dcterms:created xsi:type="dcterms:W3CDTF">2017-12-15T06:16:59Z</dcterms:created>
  <dcterms:modified xsi:type="dcterms:W3CDTF">2021-12-29T07:54:59Z</dcterms:modified>
</cp:coreProperties>
</file>