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5" yWindow="375" windowWidth="12570" windowHeight="9390" tabRatio="625" activeTab="0"/>
  </bookViews>
  <sheets>
    <sheet name="табл.1(2019-2020)" sheetId="1" r:id="rId1"/>
    <sheet name="табл.2(2015-2024)" sheetId="2" r:id="rId2"/>
  </sheets>
  <externalReferences>
    <externalReference r:id="rId5"/>
    <externalReference r:id="rId6"/>
  </externalReferences>
  <definedNames>
    <definedName name="_xlnm.Print_Titles" localSheetId="0">'табл.1(2019-2020)'!$5:$5</definedName>
    <definedName name="_xlnm.Print_Titles" localSheetId="1">'табл.2(2015-2024)'!$5:$5</definedName>
    <definedName name="_xlnm.Print_Area" localSheetId="0">'табл.1(2019-2020)'!$A$1:$N$133</definedName>
    <definedName name="_xlnm.Print_Area" localSheetId="1">'табл.2(2015-2024)'!$A$1:$I$133</definedName>
  </definedNames>
  <calcPr fullCalcOnLoad="1"/>
</workbook>
</file>

<file path=xl/sharedStrings.xml><?xml version="1.0" encoding="utf-8"?>
<sst xmlns="http://schemas.openxmlformats.org/spreadsheetml/2006/main" count="532" uniqueCount="175">
  <si>
    <t>N п/п</t>
  </si>
  <si>
    <t>ДГХ</t>
  </si>
  <si>
    <t>Комплексное развитие и благоустройство береговой линии Куйбышевского водохранилища</t>
  </si>
  <si>
    <t xml:space="preserve">Содержание системы поверхностного водоотвода объектов гидротехнических сооружений </t>
  </si>
  <si>
    <t xml:space="preserve">Ремонт объектов гидротехнических сооружений </t>
  </si>
  <si>
    <t>Преддекларационные обследования объектов гидротехнических сооружений</t>
  </si>
  <si>
    <t>Разработка деклараций безопасности объектов гидротехнических сооружений с государственной экспертизой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</si>
  <si>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</si>
  <si>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</si>
  <si>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</si>
  <si>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</si>
  <si>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</si>
  <si>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</si>
  <si>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</si>
  <si>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</si>
  <si>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</si>
  <si>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Задача 1: Обеспечение комплексного благоустройства внутриквартальных территорий</t>
  </si>
  <si>
    <t>1.1</t>
  </si>
  <si>
    <t>1.2</t>
  </si>
  <si>
    <t>1.3</t>
  </si>
  <si>
    <t>1.4</t>
  </si>
  <si>
    <t>1.5</t>
  </si>
  <si>
    <t>Валка и обрезка аварийно-опасных и сухостойных деревьев</t>
  </si>
  <si>
    <t>1.6</t>
  </si>
  <si>
    <t>1.7</t>
  </si>
  <si>
    <t>Итого по задаче 1:</t>
  </si>
  <si>
    <t>&lt;*&gt; Оплата принятых в 2015 году обязательств по задаче 1, в том числе:</t>
  </si>
  <si>
    <t>закупка товаров, работ и услуг (аукционы)</t>
  </si>
  <si>
    <t>субсидии производителям товаров, работ и услуг</t>
  </si>
  <si>
    <t>Задача 2: Организация новых и восстановление существующих мест отдыха на внутриквартальных территориях</t>
  </si>
  <si>
    <t>2.1</t>
  </si>
  <si>
    <t>Подготовка проектной документации</t>
  </si>
  <si>
    <t>2.2</t>
  </si>
  <si>
    <t>Итого по задаче 2:</t>
  </si>
  <si>
    <t>Задача 3: Обустройство мест массового отдыха в буферной зоне лесного массива</t>
  </si>
  <si>
    <t>3.1</t>
  </si>
  <si>
    <t>3.2</t>
  </si>
  <si>
    <t>Благоустройство мест массового отдыха в буферной зоне лесного массива</t>
  </si>
  <si>
    <t>Итого по задаче 3:</t>
  </si>
  <si>
    <t>Задача 4: Обустройство мест массового отдыха на береговых зонах водных объектов</t>
  </si>
  <si>
    <t>4.1</t>
  </si>
  <si>
    <t>4.1.1</t>
  </si>
  <si>
    <t>Предпроектные работы и изыскания</t>
  </si>
  <si>
    <t>4.1.2</t>
  </si>
  <si>
    <t>4.1.3</t>
  </si>
  <si>
    <t>Мероприятия по комплексному развитию и благоустройству береговой линии Куйбышевского водохранилища</t>
  </si>
  <si>
    <t>4.1.4</t>
  </si>
  <si>
    <t>2016, 2017</t>
  </si>
  <si>
    <t>4.1.5</t>
  </si>
  <si>
    <t>4.1.6</t>
  </si>
  <si>
    <t>4.1.7</t>
  </si>
  <si>
    <t>4.1.8</t>
  </si>
  <si>
    <t>Итого по задаче 4:</t>
  </si>
  <si>
    <t>Задача 5: Обеспечение комплексного благоустройства территорий образовательных учреждений</t>
  </si>
  <si>
    <t>5.1</t>
  </si>
  <si>
    <t>ДО</t>
  </si>
  <si>
    <t>ДК</t>
  </si>
  <si>
    <t>5.2</t>
  </si>
  <si>
    <t>УФКиС</t>
  </si>
  <si>
    <t>5.3</t>
  </si>
  <si>
    <t>Благоустройство территорий детских садов</t>
  </si>
  <si>
    <t>Итого по задаче 5,</t>
  </si>
  <si>
    <t>в том числе:</t>
  </si>
  <si>
    <t>Задача 6: Организация парковочного пространства</t>
  </si>
  <si>
    <t>6.1</t>
  </si>
  <si>
    <t>Разработка концепции парковочного пространства</t>
  </si>
  <si>
    <t>ДДХиТ</t>
  </si>
  <si>
    <t>6.2</t>
  </si>
  <si>
    <t>6.3</t>
  </si>
  <si>
    <t>Строительство объектов парковочного пространства</t>
  </si>
  <si>
    <t>Итого по задаче 6:</t>
  </si>
  <si>
    <t>Задача 7: Приведение в нормативное состояние наружного освещения внутриквартальных территорий</t>
  </si>
  <si>
    <t>7.1</t>
  </si>
  <si>
    <t>ДГД</t>
  </si>
  <si>
    <t>7.2</t>
  </si>
  <si>
    <t>Ремонт и реконструкция наружного освещения</t>
  </si>
  <si>
    <t>7.3</t>
  </si>
  <si>
    <t>Устройство наружного освещения</t>
  </si>
  <si>
    <t>Итого по задаче 7,</t>
  </si>
  <si>
    <t>Задача 8: Обеспечение комплексного благоустройства знаковых и социально значимых мест</t>
  </si>
  <si>
    <t>8.1</t>
  </si>
  <si>
    <t>8.2</t>
  </si>
  <si>
    <t>Благоустройство знаковых и социально значимых мест</t>
  </si>
  <si>
    <t>Итого по задаче 8,</t>
  </si>
  <si>
    <t>Задача 9: Благоустройство обзорного (кольцевого) туристического маршрута по городскому округу Тольятти</t>
  </si>
  <si>
    <t>9.1</t>
  </si>
  <si>
    <t>Установка МАФ</t>
  </si>
  <si>
    <t>9.2</t>
  </si>
  <si>
    <t>Установка объектов информационно-туристической тематики</t>
  </si>
  <si>
    <t>9.3</t>
  </si>
  <si>
    <t>Ремонт остановок общественного транспорта с заменой автопавильонов</t>
  </si>
  <si>
    <t>9.4</t>
  </si>
  <si>
    <t>Устройство объектов ландшафтной архитектуры</t>
  </si>
  <si>
    <t>9.5</t>
  </si>
  <si>
    <t>Установка архитектурно-средовых композиций</t>
  </si>
  <si>
    <t>Итого по задаче 9,</t>
  </si>
  <si>
    <t>10.1</t>
  </si>
  <si>
    <t>Ремонт подъездов многоквартирных домов</t>
  </si>
  <si>
    <t>10.2</t>
  </si>
  <si>
    <t>Ремонт фасадов многоквартирных домов</t>
  </si>
  <si>
    <t>10.3</t>
  </si>
  <si>
    <t>Итого по задаче 10:</t>
  </si>
  <si>
    <t>Благоустройство дворовых территорий многоквартирных домов</t>
  </si>
  <si>
    <t>План на 2015 - 2024 годы</t>
  </si>
  <si>
    <t>Итого по Программе,</t>
  </si>
  <si>
    <t>МБУ, находящиеся в ведомственном подчинении Департамента образования (ДО)</t>
  </si>
  <si>
    <t>2015, 2017</t>
  </si>
  <si>
    <t>Подпрограмма "Формирование современной городской среды на 2017 год"</t>
  </si>
  <si>
    <t xml:space="preserve">Цель: Повышение уровня благоустройства территорий городского округа Тольятти </t>
  </si>
  <si>
    <t>Итого по задаче:</t>
  </si>
  <si>
    <t>Благоустройство общественных территорий городского округа Тольятти</t>
  </si>
  <si>
    <t>Задача Подпрограммы: Повышение уровня вовлеченности заинтересованных граждан, организаций в реализацию мероприятий по благоустройству дворовых территорий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</si>
  <si>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</si>
  <si>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>Итого по Подпрограмме</t>
  </si>
  <si>
    <t xml:space="preserve">Задача 11: Повышение уровня благоустройства территорий городского округа Тольятти </t>
  </si>
  <si>
    <t xml:space="preserve">Итого по задаче </t>
  </si>
  <si>
    <t>Итого по Подпрограмме:</t>
  </si>
  <si>
    <t>Задача Подпрограммы: Комплексное благоустройство территорий городского округа Тольятти</t>
  </si>
  <si>
    <t xml:space="preserve">Благоустройство дворовых территорий многоквартирных домов </t>
  </si>
  <si>
    <t xml:space="preserve">Подготовка проектной документации и проведение государственной экспертизы такой документации, в том числе предпроектные работы и изыскания </t>
  </si>
  <si>
    <t>контр.</t>
  </si>
  <si>
    <t>эконом.</t>
  </si>
  <si>
    <t>снимаем412</t>
  </si>
  <si>
    <t>Задача 12: Проведение отдельных видов работ по общественным проектам развития территорий, предусмотренных государственной программой Самарской области «Поддержка инициатив населения муниципальных образований в Самарской области" на 2017 - 2025 годы»</t>
  </si>
  <si>
    <t>12.1</t>
  </si>
  <si>
    <t xml:space="preserve">Реализация общественных проектов по благоустройству территорий городского округа Тольятти </t>
  </si>
  <si>
    <t>Итого по задаче 12:</t>
  </si>
  <si>
    <t>2017-2018</t>
  </si>
  <si>
    <t>Итого по задаче 4, в том числе:</t>
  </si>
  <si>
    <t>Таблица № 6 (2015 - 2024 гг.)</t>
  </si>
  <si>
    <t>2015 - 2018</t>
  </si>
  <si>
    <t>Благоустройство территорий школ и учреждений дополнительного образования детей, устройство спортивных площадок, универсальных спортивных площадок , в т.ч. строительный контроль</t>
  </si>
  <si>
    <t>Благоустройство территорий школ и учреждений дополнительного образования детей, устройство спортивных площадок, универсальных спортивных площадок, в т.ч. строительный контроль</t>
  </si>
  <si>
    <t>Озеленение &lt;1&gt;.</t>
  </si>
  <si>
    <t>Ремонт, восстановление и устройство спортивных площадок, универсальных спортивных площадок, универсальных покрытий, установка ограждений и оборудования на них, в том числе относящихся к общему имуществу многоквартирных домов городского округа Тольятти &lt;1&gt;.</t>
  </si>
  <si>
    <t>Ремонт, восстановление и устройство детских и хозяйственных площадок, универсальных покрытий, установка ограждений и оборудования на них, в том числе относящихся к общему имуществу многоквартирных домов городского округа Тольятти &lt;1&gt;.</t>
  </si>
  <si>
    <t>Ремонт, восстановление и устройство твердых покрытий тротуаров, проездов, хозяйственных площадок, универсальных покрытий, площадок для временной парковки автомашин, ливневой канализации, дождеприемных колодцев, подпорных стенок, лестничных спусков, внутриквартального освещения, в том числе относящихся к общему имуществу многоквартирных домов городского округа Тольятти &lt;1&gt;.</t>
  </si>
  <si>
    <t>&lt;1&gt;</t>
  </si>
  <si>
    <t>- исключая объекты, включенные в иные муниципальные программы.</t>
  </si>
  <si>
    <t>Озеленение &lt;1&gt;</t>
  </si>
  <si>
    <t>План на 2019 год</t>
  </si>
  <si>
    <t>План на 2020 год</t>
  </si>
  <si>
    <t>2016 - 2019, 2023, 2024</t>
  </si>
  <si>
    <t>Таблица № 3 (2019 - 2020 гг.)</t>
  </si>
  <si>
    <t>2015, 2016</t>
  </si>
  <si>
    <t>2015 - 2019</t>
  </si>
  <si>
    <t>Комплексное благоустройство внутриквартальных территорий, в том числе в рамках конкурса "Наш микрорайон" &lt;1&gt;.</t>
  </si>
  <si>
    <t xml:space="preserve">Благоустройство мест отдыха на внутриквартальных территориях, в том числе в рамках конкурса "Наш микрорайон". </t>
  </si>
  <si>
    <t>Цель: Обеспечение соответствия городских общественных пространств высоким стандартам качества городской среды и качества досуга жителей</t>
  </si>
  <si>
    <t>МБУ "Зеленстрой"</t>
  </si>
  <si>
    <t>Задача 13: Благоустройство мест санкционированного размещения твердых коммунальных отходов на территории городского округа Тольятти</t>
  </si>
  <si>
    <t>13.1</t>
  </si>
  <si>
    <t>2023, 2024</t>
  </si>
  <si>
    <t>2017, 2023</t>
  </si>
  <si>
    <t>2018-2022</t>
  </si>
  <si>
    <t>2015 - 2022</t>
  </si>
  <si>
    <t>2016-2022</t>
  </si>
  <si>
    <t>2017-2022</t>
  </si>
  <si>
    <t>2017-2019, 2021-2022</t>
  </si>
  <si>
    <t>2017- 2019, 2023, 2024</t>
  </si>
  <si>
    <t>Итого по задаче 13:</t>
  </si>
  <si>
    <t>2020, 2023, 2024</t>
  </si>
  <si>
    <t>Итого по Программе с учетом оплаты ранее принятых обязательств</t>
  </si>
  <si>
    <t>Оплата ранее принятых обязательств по Программе</t>
  </si>
  <si>
    <t>2016, 2020</t>
  </si>
  <si>
    <t>Задача 10: Проведение отдельных видов работ по ремонту многоквартирных домов и благоустройству их дворовых территорий, предусмотренных государственной программой Самарской области "Содействие развитию благоустройства территорий муниципальных образований в Самарской области на 2014 - 2022 годы"</t>
  </si>
  <si>
    <t>2018-2020</t>
  </si>
  <si>
    <t>2017-2020</t>
  </si>
  <si>
    <t>оплата ранее принятых обязательств</t>
  </si>
  <si>
    <t>Итого по задаче 8 с учетом оплаты принятых ранее обязательств</t>
  </si>
  <si>
    <t>Устройство и ремонт контейнерных площадок</t>
  </si>
  <si>
    <t>Итого по Программе без учета оплаты ранее принятых обязательств,</t>
  </si>
  <si>
    <t>2018 - 2020</t>
  </si>
  <si>
    <t>Обязательное или обязательное и добровольное страхование гражданской ответственности владельца опасного объекта гидротехнических сооружений</t>
  </si>
  <si>
    <t>2018, 2019, 2023, 2024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</si>
</sst>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2" fillId="37" borderId="0" applyNumberFormat="0" applyBorder="0" applyAlignment="0" applyProtection="0"/>
    <xf numFmtId="0" fontId="31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9" borderId="0" applyNumberFormat="0" applyBorder="0" applyAlignment="0" applyProtection="0"/>
    <xf numFmtId="0" fontId="31" fillId="41" borderId="0" applyNumberFormat="0" applyBorder="0" applyAlignment="0" applyProtection="0"/>
    <xf numFmtId="0" fontId="2" fillId="31" borderId="0" applyNumberFormat="0" applyBorder="0" applyAlignment="0" applyProtection="0"/>
    <xf numFmtId="0" fontId="31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13" borderId="2" applyNumberFormat="0" applyAlignment="0" applyProtection="0"/>
    <xf numFmtId="0" fontId="33" fillId="45" borderId="3" applyNumberFormat="0" applyAlignment="0" applyProtection="0"/>
    <xf numFmtId="0" fontId="4" fillId="46" borderId="4" applyNumberFormat="0" applyAlignment="0" applyProtection="0"/>
    <xf numFmtId="0" fontId="34" fillId="45" borderId="1" applyNumberFormat="0" applyAlignment="0" applyProtection="0"/>
    <xf numFmtId="0" fontId="5" fillId="46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6" fillId="0" borderId="6" applyNumberFormat="0" applyFill="0" applyAlignment="0" applyProtection="0"/>
    <xf numFmtId="0" fontId="37" fillId="0" borderId="7" applyNumberFormat="0" applyFill="0" applyAlignment="0" applyProtection="0"/>
    <xf numFmtId="0" fontId="7" fillId="0" borderId="8" applyNumberFormat="0" applyFill="0" applyAlignment="0" applyProtection="0"/>
    <xf numFmtId="0" fontId="38" fillId="0" borderId="9" applyNumberFormat="0" applyFill="0" applyAlignment="0" applyProtection="0"/>
    <xf numFmtId="0" fontId="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9" fillId="0" borderId="12" applyNumberFormat="0" applyFill="0" applyAlignment="0" applyProtection="0"/>
    <xf numFmtId="0" fontId="40" fillId="47" borderId="13" applyNumberFormat="0" applyAlignment="0" applyProtection="0"/>
    <xf numFmtId="0" fontId="10" fillId="48" borderId="14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6" fillId="0" borderId="17" applyNumberFormat="0" applyFill="0" applyAlignment="0" applyProtection="0"/>
    <xf numFmtId="0" fontId="1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8" fillId="54" borderId="0" applyNumberFormat="0" applyBorder="0" applyAlignment="0" applyProtection="0"/>
    <xf numFmtId="0" fontId="18" fillId="7" borderId="0" applyNumberFormat="0" applyBorder="0" applyAlignment="0" applyProtection="0"/>
  </cellStyleXfs>
  <cellXfs count="595">
    <xf numFmtId="0" fontId="0" fillId="0" borderId="0" xfId="0" applyFont="1" applyAlignment="1">
      <alignment/>
    </xf>
    <xf numFmtId="0" fontId="21" fillId="55" borderId="19" xfId="0" applyFont="1" applyFill="1" applyBorder="1" applyAlignment="1">
      <alignment horizontal="center" vertical="center" wrapText="1"/>
    </xf>
    <xf numFmtId="0" fontId="20" fillId="55" borderId="0" xfId="0" applyFont="1" applyFill="1" applyAlignment="1">
      <alignment/>
    </xf>
    <xf numFmtId="0" fontId="26" fillId="55" borderId="0" xfId="0" applyFont="1" applyFill="1" applyAlignment="1">
      <alignment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  <xf numFmtId="0" fontId="21" fillId="55" borderId="24" xfId="0" applyFont="1" applyFill="1" applyBorder="1" applyAlignment="1">
      <alignment horizontal="center" vertical="center" wrapText="1"/>
    </xf>
    <xf numFmtId="0" fontId="21" fillId="55" borderId="25" xfId="0" applyFont="1" applyFill="1" applyBorder="1" applyAlignment="1">
      <alignment horizontal="center" vertical="center" wrapText="1"/>
    </xf>
    <xf numFmtId="0" fontId="21" fillId="55" borderId="26" xfId="0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center" vertical="center" wrapText="1"/>
    </xf>
    <xf numFmtId="49" fontId="21" fillId="55" borderId="28" xfId="0" applyNumberFormat="1" applyFont="1" applyFill="1" applyBorder="1" applyAlignment="1">
      <alignment horizontal="center" vertical="center" wrapText="1"/>
    </xf>
    <xf numFmtId="0" fontId="21" fillId="55" borderId="28" xfId="0" applyFont="1" applyFill="1" applyBorder="1" applyAlignment="1">
      <alignment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1" xfId="0" applyNumberFormat="1" applyFont="1" applyFill="1" applyBorder="1" applyAlignment="1">
      <alignment horizontal="center" vertical="center" wrapText="1"/>
    </xf>
    <xf numFmtId="49" fontId="21" fillId="55" borderId="32" xfId="0" applyNumberFormat="1" applyFont="1" applyFill="1" applyBorder="1" applyAlignment="1">
      <alignment horizontal="center" vertical="center" wrapText="1"/>
    </xf>
    <xf numFmtId="3" fontId="21" fillId="55" borderId="33" xfId="0" applyNumberFormat="1" applyFont="1" applyFill="1" applyBorder="1" applyAlignment="1">
      <alignment horizontal="center" vertical="center" wrapText="1"/>
    </xf>
    <xf numFmtId="3" fontId="21" fillId="55" borderId="34" xfId="0" applyNumberFormat="1" applyFont="1" applyFill="1" applyBorder="1" applyAlignment="1">
      <alignment horizontal="center" vertical="center" wrapText="1"/>
    </xf>
    <xf numFmtId="3" fontId="21" fillId="55" borderId="35" xfId="0" applyNumberFormat="1" applyFont="1" applyFill="1" applyBorder="1" applyAlignment="1">
      <alignment horizontal="center" vertical="center" wrapText="1"/>
    </xf>
    <xf numFmtId="49" fontId="21" fillId="55" borderId="36" xfId="0" applyNumberFormat="1" applyFont="1" applyFill="1" applyBorder="1" applyAlignment="1">
      <alignment horizontal="center" vertical="center" wrapText="1"/>
    </xf>
    <xf numFmtId="0" fontId="21" fillId="55" borderId="36" xfId="0" applyFont="1" applyFill="1" applyBorder="1" applyAlignment="1">
      <alignment vertical="center" wrapText="1"/>
    </xf>
    <xf numFmtId="0" fontId="21" fillId="55" borderId="0" xfId="0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3" fontId="21" fillId="55" borderId="40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vertical="center" wrapText="1"/>
    </xf>
    <xf numFmtId="3" fontId="21" fillId="55" borderId="41" xfId="0" applyNumberFormat="1" applyFont="1" applyFill="1" applyBorder="1" applyAlignment="1">
      <alignment horizontal="center" vertical="center" wrapText="1"/>
    </xf>
    <xf numFmtId="3" fontId="21" fillId="55" borderId="42" xfId="0" applyNumberFormat="1" applyFont="1" applyFill="1" applyBorder="1" applyAlignment="1">
      <alignment horizontal="center" vertical="center" wrapText="1"/>
    </xf>
    <xf numFmtId="3" fontId="21" fillId="55" borderId="43" xfId="0" applyNumberFormat="1" applyFont="1" applyFill="1" applyBorder="1" applyAlignment="1">
      <alignment horizontal="center" vertical="center" wrapText="1"/>
    </xf>
    <xf numFmtId="0" fontId="21" fillId="55" borderId="44" xfId="0" applyFont="1" applyFill="1" applyBorder="1" applyAlignment="1">
      <alignment vertical="center" wrapText="1"/>
    </xf>
    <xf numFmtId="49" fontId="21" fillId="55" borderId="45" xfId="0" applyNumberFormat="1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vertical="center" wrapText="1"/>
    </xf>
    <xf numFmtId="49" fontId="21" fillId="55" borderId="46" xfId="0" applyNumberFormat="1" applyFont="1" applyFill="1" applyBorder="1" applyAlignment="1">
      <alignment horizontal="center" vertical="center" wrapText="1"/>
    </xf>
    <xf numFmtId="0" fontId="21" fillId="55" borderId="47" xfId="0" applyFont="1" applyFill="1" applyBorder="1" applyAlignment="1">
      <alignment horizontal="center" vertical="center" wrapText="1"/>
    </xf>
    <xf numFmtId="0" fontId="21" fillId="55" borderId="48" xfId="0" applyFont="1" applyFill="1" applyBorder="1" applyAlignment="1">
      <alignment horizontal="center" vertical="center" wrapText="1"/>
    </xf>
    <xf numFmtId="0" fontId="21" fillId="55" borderId="49" xfId="0" applyFont="1" applyFill="1" applyBorder="1" applyAlignment="1">
      <alignment horizontal="center" vertical="center" wrapText="1"/>
    </xf>
    <xf numFmtId="0" fontId="21" fillId="55" borderId="41" xfId="0" applyFont="1" applyFill="1" applyBorder="1" applyAlignment="1">
      <alignment horizontal="center" vertical="center" wrapText="1"/>
    </xf>
    <xf numFmtId="0" fontId="21" fillId="55" borderId="42" xfId="0" applyFont="1" applyFill="1" applyBorder="1" applyAlignment="1">
      <alignment horizontal="center" vertical="center" wrapText="1"/>
    </xf>
    <xf numFmtId="0" fontId="21" fillId="55" borderId="43" xfId="0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50" xfId="0" applyFont="1" applyFill="1" applyBorder="1" applyAlignment="1">
      <alignment horizontal="center" vertical="center" wrapText="1"/>
    </xf>
    <xf numFmtId="3" fontId="21" fillId="55" borderId="51" xfId="0" applyNumberFormat="1" applyFont="1" applyFill="1" applyBorder="1" applyAlignment="1">
      <alignment horizontal="center" vertical="center" wrapText="1"/>
    </xf>
    <xf numFmtId="0" fontId="21" fillId="55" borderId="52" xfId="0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0" fontId="21" fillId="55" borderId="24" xfId="0" applyFont="1" applyFill="1" applyBorder="1" applyAlignment="1">
      <alignment vertical="center" wrapText="1"/>
    </xf>
    <xf numFmtId="0" fontId="21" fillId="55" borderId="54" xfId="0" applyFont="1" applyFill="1" applyBorder="1" applyAlignment="1">
      <alignment vertical="center" wrapText="1"/>
    </xf>
    <xf numFmtId="3" fontId="21" fillId="55" borderId="55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49" fontId="21" fillId="55" borderId="51" xfId="0" applyNumberFormat="1" applyFont="1" applyFill="1" applyBorder="1" applyAlignment="1">
      <alignment vertical="center" wrapText="1"/>
    </xf>
    <xf numFmtId="0" fontId="21" fillId="55" borderId="56" xfId="0" applyFont="1" applyFill="1" applyBorder="1" applyAlignment="1">
      <alignment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49" fontId="21" fillId="55" borderId="53" xfId="0" applyNumberFormat="1" applyFont="1" applyFill="1" applyBorder="1" applyAlignment="1">
      <alignment vertical="center" wrapText="1"/>
    </xf>
    <xf numFmtId="0" fontId="21" fillId="55" borderId="60" xfId="0" applyFont="1" applyFill="1" applyBorder="1" applyAlignment="1">
      <alignment vertical="center" wrapText="1"/>
    </xf>
    <xf numFmtId="49" fontId="21" fillId="55" borderId="20" xfId="0" applyNumberFormat="1" applyFont="1" applyFill="1" applyBorder="1" applyAlignment="1">
      <alignment vertical="center" wrapText="1"/>
    </xf>
    <xf numFmtId="0" fontId="21" fillId="55" borderId="61" xfId="0" applyFont="1" applyFill="1" applyBorder="1" applyAlignment="1">
      <alignment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62" xfId="0" applyFont="1" applyFill="1" applyBorder="1" applyAlignment="1">
      <alignment vertical="center" wrapText="1"/>
    </xf>
    <xf numFmtId="0" fontId="21" fillId="55" borderId="63" xfId="0" applyFont="1" applyFill="1" applyBorder="1" applyAlignment="1">
      <alignment vertical="center" wrapText="1"/>
    </xf>
    <xf numFmtId="0" fontId="21" fillId="55" borderId="51" xfId="0" applyFont="1" applyFill="1" applyBorder="1" applyAlignment="1">
      <alignment vertical="center" wrapText="1"/>
    </xf>
    <xf numFmtId="0" fontId="21" fillId="55" borderId="64" xfId="0" applyFont="1" applyFill="1" applyBorder="1" applyAlignment="1">
      <alignment horizontal="center" vertical="center" wrapText="1"/>
    </xf>
    <xf numFmtId="0" fontId="21" fillId="55" borderId="64" xfId="0" applyFont="1" applyFill="1" applyBorder="1" applyAlignment="1">
      <alignment vertical="center" wrapText="1"/>
    </xf>
    <xf numFmtId="0" fontId="21" fillId="55" borderId="58" xfId="0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51" xfId="0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49" fontId="21" fillId="55" borderId="19" xfId="0" applyNumberFormat="1" applyFont="1" applyFill="1" applyBorder="1" applyAlignment="1">
      <alignment horizontal="center" vertical="center" wrapText="1"/>
    </xf>
    <xf numFmtId="3" fontId="21" fillId="55" borderId="67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0" fontId="21" fillId="55" borderId="69" xfId="69" applyFont="1" applyFill="1" applyBorder="1" applyAlignment="1">
      <alignment horizontal="left" vertical="center" wrapText="1"/>
    </xf>
    <xf numFmtId="0" fontId="21" fillId="55" borderId="70" xfId="0" applyFont="1" applyFill="1" applyBorder="1" applyAlignment="1">
      <alignment vertical="center" wrapText="1"/>
    </xf>
    <xf numFmtId="0" fontId="21" fillId="55" borderId="67" xfId="0" applyFont="1" applyFill="1" applyBorder="1" applyAlignment="1">
      <alignment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72" xfId="69" applyFont="1" applyFill="1" applyBorder="1" applyAlignment="1">
      <alignment horizontal="left" vertical="center" wrapText="1"/>
    </xf>
    <xf numFmtId="49" fontId="21" fillId="55" borderId="64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left" vertical="center" wrapText="1"/>
    </xf>
    <xf numFmtId="0" fontId="21" fillId="55" borderId="30" xfId="0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horizontal="center" vertical="center" wrapText="1"/>
    </xf>
    <xf numFmtId="3" fontId="26" fillId="55" borderId="0" xfId="0" applyNumberFormat="1" applyFont="1" applyFill="1" applyAlignment="1">
      <alignment/>
    </xf>
    <xf numFmtId="3" fontId="49" fillId="55" borderId="0" xfId="0" applyNumberFormat="1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3" fontId="49" fillId="4" borderId="0" xfId="0" applyNumberFormat="1" applyFont="1" applyFill="1" applyBorder="1" applyAlignment="1">
      <alignment horizontal="center" vertical="center" wrapText="1"/>
    </xf>
    <xf numFmtId="3" fontId="49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21" fillId="55" borderId="0" xfId="0" applyFont="1" applyFill="1" applyBorder="1" applyAlignment="1">
      <alignment horizontal="center" vertical="center"/>
    </xf>
    <xf numFmtId="3" fontId="49" fillId="55" borderId="0" xfId="0" applyNumberFormat="1" applyFont="1" applyFill="1" applyBorder="1" applyAlignment="1">
      <alignment horizontal="center" vertical="center"/>
    </xf>
    <xf numFmtId="0" fontId="49" fillId="55" borderId="0" xfId="0" applyFont="1" applyFill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21" fillId="55" borderId="0" xfId="69" applyFont="1" applyFill="1" applyBorder="1" applyAlignment="1">
      <alignment vertical="center" wrapText="1"/>
    </xf>
    <xf numFmtId="0" fontId="21" fillId="55" borderId="39" xfId="0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3" fontId="21" fillId="55" borderId="50" xfId="0" applyNumberFormat="1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74" xfId="0" applyNumberFormat="1" applyFont="1" applyFill="1" applyBorder="1" applyAlignment="1">
      <alignment horizontal="center" vertical="center" wrapText="1"/>
    </xf>
    <xf numFmtId="0" fontId="21" fillId="55" borderId="28" xfId="0" applyFont="1" applyFill="1" applyBorder="1" applyAlignment="1">
      <alignment vertical="center" wrapText="1"/>
    </xf>
    <xf numFmtId="0" fontId="21" fillId="55" borderId="53" xfId="0" applyFont="1" applyFill="1" applyBorder="1" applyAlignment="1">
      <alignment vertical="center" wrapText="1"/>
    </xf>
    <xf numFmtId="0" fontId="21" fillId="55" borderId="20" xfId="0" applyFont="1" applyFill="1" applyBorder="1" applyAlignment="1">
      <alignment vertical="center" wrapText="1"/>
    </xf>
    <xf numFmtId="0" fontId="21" fillId="55" borderId="62" xfId="0" applyFont="1" applyFill="1" applyBorder="1" applyAlignment="1">
      <alignment horizontal="center" vertical="center" wrapText="1"/>
    </xf>
    <xf numFmtId="0" fontId="21" fillId="55" borderId="75" xfId="0" applyFont="1" applyFill="1" applyBorder="1" applyAlignment="1">
      <alignment horizontal="center" vertical="center" wrapText="1"/>
    </xf>
    <xf numFmtId="0" fontId="21" fillId="55" borderId="76" xfId="0" applyFont="1" applyFill="1" applyBorder="1" applyAlignment="1">
      <alignment horizontal="center" vertical="center" wrapText="1"/>
    </xf>
    <xf numFmtId="49" fontId="21" fillId="55" borderId="69" xfId="0" applyNumberFormat="1" applyFont="1" applyFill="1" applyBorder="1" applyAlignment="1">
      <alignment horizontal="center" vertical="center" wrapText="1"/>
    </xf>
    <xf numFmtId="49" fontId="21" fillId="55" borderId="77" xfId="0" applyNumberFormat="1" applyFont="1" applyFill="1" applyBorder="1" applyAlignment="1">
      <alignment horizontal="center" vertical="center" wrapText="1"/>
    </xf>
    <xf numFmtId="49" fontId="21" fillId="55" borderId="32" xfId="0" applyNumberFormat="1" applyFont="1" applyFill="1" applyBorder="1" applyAlignment="1">
      <alignment horizontal="center" vertical="center" wrapText="1"/>
    </xf>
    <xf numFmtId="0" fontId="21" fillId="55" borderId="32" xfId="0" applyFont="1" applyFill="1" applyBorder="1" applyAlignment="1">
      <alignment vertical="center" wrapText="1"/>
    </xf>
    <xf numFmtId="0" fontId="21" fillId="55" borderId="72" xfId="0" applyFont="1" applyFill="1" applyBorder="1" applyAlignment="1">
      <alignment vertical="center" wrapText="1"/>
    </xf>
    <xf numFmtId="0" fontId="21" fillId="55" borderId="78" xfId="0" applyFont="1" applyFill="1" applyBorder="1" applyAlignment="1">
      <alignment vertical="center" wrapText="1"/>
    </xf>
    <xf numFmtId="0" fontId="21" fillId="55" borderId="23" xfId="0" applyFont="1" applyFill="1" applyBorder="1" applyAlignment="1">
      <alignment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22" xfId="0" applyNumberFormat="1" applyFont="1" applyFill="1" applyBorder="1" applyAlignment="1">
      <alignment horizontal="center" vertical="center" wrapText="1"/>
    </xf>
    <xf numFmtId="3" fontId="21" fillId="55" borderId="62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0" fontId="21" fillId="55" borderId="52" xfId="0" applyFont="1" applyFill="1" applyBorder="1" applyAlignment="1">
      <alignment vertical="center" wrapText="1"/>
    </xf>
    <xf numFmtId="0" fontId="21" fillId="55" borderId="22" xfId="0" applyFont="1" applyFill="1" applyBorder="1" applyAlignment="1">
      <alignment horizontal="center" vertical="center" wrapText="1"/>
    </xf>
    <xf numFmtId="0" fontId="21" fillId="55" borderId="79" xfId="0" applyFont="1" applyFill="1" applyBorder="1" applyAlignment="1">
      <alignment horizontal="center" vertical="center" wrapText="1"/>
    </xf>
    <xf numFmtId="0" fontId="21" fillId="55" borderId="8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vertical="center" wrapText="1"/>
    </xf>
    <xf numFmtId="3" fontId="21" fillId="55" borderId="82" xfId="0" applyNumberFormat="1" applyFont="1" applyFill="1" applyBorder="1" applyAlignment="1">
      <alignment horizontal="center" vertical="center" wrapText="1"/>
    </xf>
    <xf numFmtId="3" fontId="21" fillId="55" borderId="83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31" xfId="0" applyNumberFormat="1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0" fontId="21" fillId="55" borderId="5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 wrapText="1"/>
    </xf>
    <xf numFmtId="49" fontId="21" fillId="55" borderId="44" xfId="0" applyNumberFormat="1" applyFont="1" applyFill="1" applyBorder="1" applyAlignment="1">
      <alignment horizontal="center" vertical="center" wrapText="1"/>
    </xf>
    <xf numFmtId="3" fontId="21" fillId="55" borderId="79" xfId="0" applyNumberFormat="1" applyFont="1" applyFill="1" applyBorder="1" applyAlignment="1">
      <alignment horizontal="center" vertical="center" wrapText="1"/>
    </xf>
    <xf numFmtId="3" fontId="21" fillId="55" borderId="80" xfId="0" applyNumberFormat="1" applyFont="1" applyFill="1" applyBorder="1" applyAlignment="1">
      <alignment horizontal="center" vertical="center" wrapText="1"/>
    </xf>
    <xf numFmtId="3" fontId="21" fillId="55" borderId="26" xfId="0" applyNumberFormat="1" applyFont="1" applyFill="1" applyBorder="1" applyAlignment="1">
      <alignment horizontal="center" vertical="center" wrapText="1"/>
    </xf>
    <xf numFmtId="49" fontId="21" fillId="55" borderId="36" xfId="0" applyNumberFormat="1" applyFont="1" applyFill="1" applyBorder="1" applyAlignment="1">
      <alignment horizontal="center" vertical="center" wrapText="1"/>
    </xf>
    <xf numFmtId="49" fontId="21" fillId="55" borderId="23" xfId="0" applyNumberFormat="1" applyFont="1" applyFill="1" applyBorder="1" applyAlignment="1">
      <alignment horizontal="center" vertical="center" wrapText="1"/>
    </xf>
    <xf numFmtId="3" fontId="21" fillId="55" borderId="27" xfId="0" applyNumberFormat="1" applyFont="1" applyFill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/>
    </xf>
    <xf numFmtId="0" fontId="26" fillId="55" borderId="0" xfId="0" applyFont="1" applyFill="1" applyAlignment="1">
      <alignment horizontal="center" vertical="center"/>
    </xf>
    <xf numFmtId="3" fontId="26" fillId="55" borderId="0" xfId="0" applyNumberFormat="1" applyFont="1" applyFill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21" fillId="55" borderId="0" xfId="69" applyFont="1" applyFill="1" applyBorder="1" applyAlignment="1">
      <alignment horizontal="center" vertical="center" wrapText="1"/>
    </xf>
    <xf numFmtId="3" fontId="49" fillId="0" borderId="0" xfId="0" applyNumberFormat="1" applyFont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horizontal="center" vertical="center" wrapText="1"/>
    </xf>
    <xf numFmtId="3" fontId="26" fillId="55" borderId="0" xfId="0" applyNumberFormat="1" applyFont="1" applyFill="1" applyAlignment="1">
      <alignment horizontal="center" vertical="center" wrapText="1"/>
    </xf>
    <xf numFmtId="0" fontId="20" fillId="55" borderId="0" xfId="0" applyFont="1" applyFill="1" applyAlignment="1">
      <alignment horizontal="center"/>
    </xf>
    <xf numFmtId="0" fontId="26" fillId="55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21" fillId="55" borderId="0" xfId="69" applyFont="1" applyFill="1" applyBorder="1" applyAlignment="1">
      <alignment horizontal="center" wrapText="1"/>
    </xf>
    <xf numFmtId="0" fontId="26" fillId="55" borderId="34" xfId="0" applyFont="1" applyFill="1" applyBorder="1" applyAlignment="1">
      <alignment horizontal="center" vertical="center"/>
    </xf>
    <xf numFmtId="0" fontId="26" fillId="55" borderId="34" xfId="0" applyFont="1" applyFill="1" applyBorder="1" applyAlignment="1">
      <alignment horizontal="center" vertical="center" wrapText="1"/>
    </xf>
    <xf numFmtId="0" fontId="26" fillId="55" borderId="34" xfId="0" applyFont="1" applyFill="1" applyBorder="1" applyAlignment="1">
      <alignment horizontal="center"/>
    </xf>
    <xf numFmtId="0" fontId="26" fillId="55" borderId="34" xfId="0" applyFont="1" applyFill="1" applyBorder="1" applyAlignment="1">
      <alignment/>
    </xf>
    <xf numFmtId="3" fontId="26" fillId="55" borderId="34" xfId="0" applyNumberFormat="1" applyFont="1" applyFill="1" applyBorder="1" applyAlignment="1">
      <alignment horizontal="center" vertical="center"/>
    </xf>
    <xf numFmtId="0" fontId="26" fillId="55" borderId="33" xfId="0" applyFont="1" applyFill="1" applyBorder="1" applyAlignment="1">
      <alignment horizontal="center" vertical="center"/>
    </xf>
    <xf numFmtId="49" fontId="49" fillId="55" borderId="55" xfId="0" applyNumberFormat="1" applyFont="1" applyFill="1" applyBorder="1" applyAlignment="1">
      <alignment horizontal="center" vertical="center" wrapText="1"/>
    </xf>
    <xf numFmtId="49" fontId="49" fillId="55" borderId="43" xfId="0" applyNumberFormat="1" applyFont="1" applyFill="1" applyBorder="1" applyAlignment="1">
      <alignment horizontal="left" vertical="center" wrapText="1"/>
    </xf>
    <xf numFmtId="3" fontId="49" fillId="55" borderId="41" xfId="0" applyNumberFormat="1" applyFont="1" applyFill="1" applyBorder="1" applyAlignment="1">
      <alignment horizontal="center" vertical="center" wrapText="1"/>
    </xf>
    <xf numFmtId="3" fontId="49" fillId="55" borderId="42" xfId="0" applyNumberFormat="1" applyFont="1" applyFill="1" applyBorder="1" applyAlignment="1">
      <alignment horizontal="center" vertical="center" wrapText="1"/>
    </xf>
    <xf numFmtId="3" fontId="49" fillId="55" borderId="84" xfId="0" applyNumberFormat="1" applyFont="1" applyFill="1" applyBorder="1" applyAlignment="1">
      <alignment horizontal="center" vertical="center" wrapText="1"/>
    </xf>
    <xf numFmtId="3" fontId="49" fillId="55" borderId="55" xfId="0" applyNumberFormat="1" applyFont="1" applyFill="1" applyBorder="1" applyAlignment="1">
      <alignment horizontal="center" vertical="center" wrapText="1"/>
    </xf>
    <xf numFmtId="3" fontId="49" fillId="55" borderId="43" xfId="0" applyNumberFormat="1" applyFont="1" applyFill="1" applyBorder="1" applyAlignment="1">
      <alignment horizontal="center" vertical="center" wrapText="1"/>
    </xf>
    <xf numFmtId="3" fontId="49" fillId="55" borderId="82" xfId="0" applyNumberFormat="1" applyFont="1" applyFill="1" applyBorder="1" applyAlignment="1">
      <alignment horizontal="center" vertical="center" wrapText="1"/>
    </xf>
    <xf numFmtId="3" fontId="49" fillId="55" borderId="29" xfId="0" applyNumberFormat="1" applyFont="1" applyFill="1" applyBorder="1" applyAlignment="1">
      <alignment horizontal="center" vertical="center" wrapText="1"/>
    </xf>
    <xf numFmtId="3" fontId="49" fillId="55" borderId="85" xfId="0" applyNumberFormat="1" applyFont="1" applyFill="1" applyBorder="1" applyAlignment="1">
      <alignment horizontal="center" vertical="center" wrapText="1"/>
    </xf>
    <xf numFmtId="0" fontId="22" fillId="55" borderId="32" xfId="0" applyFont="1" applyFill="1" applyBorder="1" applyAlignment="1">
      <alignment vertical="center" wrapText="1"/>
    </xf>
    <xf numFmtId="0" fontId="22" fillId="55" borderId="23" xfId="0" applyFont="1" applyFill="1" applyBorder="1" applyAlignment="1">
      <alignment horizontal="center" vertical="center" wrapText="1"/>
    </xf>
    <xf numFmtId="0" fontId="22" fillId="55" borderId="86" xfId="0" applyFont="1" applyFill="1" applyBorder="1" applyAlignment="1">
      <alignment horizontal="center" vertical="center" wrapText="1"/>
    </xf>
    <xf numFmtId="0" fontId="22" fillId="55" borderId="78" xfId="0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0" fontId="22" fillId="55" borderId="24" xfId="0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32" xfId="0" applyFont="1" applyFill="1" applyBorder="1" applyAlignment="1">
      <alignment horizontal="center" vertical="center" wrapText="1"/>
    </xf>
    <xf numFmtId="0" fontId="22" fillId="55" borderId="46" xfId="0" applyFont="1" applyFill="1" applyBorder="1" applyAlignment="1">
      <alignment horizontal="center" vertical="center" wrapText="1"/>
    </xf>
    <xf numFmtId="0" fontId="22" fillId="55" borderId="77" xfId="0" applyFont="1" applyFill="1" applyBorder="1" applyAlignment="1">
      <alignment horizontal="center" vertical="center" wrapText="1"/>
    </xf>
    <xf numFmtId="0" fontId="22" fillId="55" borderId="72" xfId="0" applyFont="1" applyFill="1" applyBorder="1" applyAlignment="1">
      <alignment horizontal="center" vertical="center" wrapText="1"/>
    </xf>
    <xf numFmtId="0" fontId="22" fillId="55" borderId="52" xfId="0" applyFont="1" applyFill="1" applyBorder="1" applyAlignment="1">
      <alignment horizontal="center" vertical="center" wrapText="1"/>
    </xf>
    <xf numFmtId="0" fontId="22" fillId="55" borderId="87" xfId="0" applyFont="1" applyFill="1" applyBorder="1" applyAlignment="1">
      <alignment vertical="center" wrapText="1"/>
    </xf>
    <xf numFmtId="0" fontId="22" fillId="55" borderId="88" xfId="0" applyFont="1" applyFill="1" applyBorder="1" applyAlignment="1">
      <alignment horizontal="center" vertical="center" wrapText="1"/>
    </xf>
    <xf numFmtId="0" fontId="22" fillId="55" borderId="64" xfId="0" applyFont="1" applyFill="1" applyBorder="1" applyAlignment="1">
      <alignment horizontal="center" vertical="center" wrapText="1"/>
    </xf>
    <xf numFmtId="0" fontId="22" fillId="55" borderId="28" xfId="0" applyFont="1" applyFill="1" applyBorder="1" applyAlignment="1">
      <alignment horizontal="center" vertical="center" wrapText="1"/>
    </xf>
    <xf numFmtId="3" fontId="50" fillId="55" borderId="54" xfId="0" applyNumberFormat="1" applyFont="1" applyFill="1" applyBorder="1" applyAlignment="1">
      <alignment horizontal="center" vertical="center" wrapText="1"/>
    </xf>
    <xf numFmtId="3" fontId="50" fillId="55" borderId="86" xfId="0" applyNumberFormat="1" applyFont="1" applyFill="1" applyBorder="1" applyAlignment="1">
      <alignment horizontal="center" vertical="center" wrapText="1"/>
    </xf>
    <xf numFmtId="0" fontId="22" fillId="55" borderId="54" xfId="0" applyFont="1" applyFill="1" applyBorder="1" applyAlignment="1">
      <alignment horizontal="center" vertical="center" wrapText="1"/>
    </xf>
    <xf numFmtId="0" fontId="22" fillId="55" borderId="54" xfId="0" applyFont="1" applyFill="1" applyBorder="1" applyAlignment="1">
      <alignment vertical="center" wrapText="1"/>
    </xf>
    <xf numFmtId="0" fontId="29" fillId="55" borderId="0" xfId="0" applyFont="1" applyFill="1" applyAlignment="1">
      <alignment/>
    </xf>
    <xf numFmtId="0" fontId="22" fillId="55" borderId="36" xfId="0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vertical="center" wrapText="1"/>
    </xf>
    <xf numFmtId="0" fontId="22" fillId="55" borderId="23" xfId="0" applyFont="1" applyFill="1" applyBorder="1" applyAlignment="1">
      <alignment vertical="center" wrapText="1"/>
    </xf>
    <xf numFmtId="0" fontId="22" fillId="55" borderId="78" xfId="0" applyFont="1" applyFill="1" applyBorder="1" applyAlignment="1">
      <alignment vertical="center" wrapText="1"/>
    </xf>
    <xf numFmtId="0" fontId="22" fillId="55" borderId="81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46" xfId="0" applyFont="1" applyFill="1" applyBorder="1" applyAlignment="1">
      <alignment vertical="center" wrapText="1"/>
    </xf>
    <xf numFmtId="0" fontId="22" fillId="55" borderId="72" xfId="0" applyFont="1" applyFill="1" applyBorder="1" applyAlignment="1">
      <alignment vertical="center" wrapText="1"/>
    </xf>
    <xf numFmtId="0" fontId="22" fillId="55" borderId="81" xfId="0" applyFont="1" applyFill="1" applyBorder="1" applyAlignment="1">
      <alignment vertical="center" wrapText="1"/>
    </xf>
    <xf numFmtId="0" fontId="22" fillId="55" borderId="64" xfId="0" applyFont="1" applyFill="1" applyBorder="1" applyAlignment="1">
      <alignment vertical="center" wrapText="1"/>
    </xf>
    <xf numFmtId="0" fontId="22" fillId="55" borderId="50" xfId="0" applyFont="1" applyFill="1" applyBorder="1" applyAlignment="1">
      <alignment vertical="center" wrapText="1"/>
    </xf>
    <xf numFmtId="0" fontId="22" fillId="55" borderId="86" xfId="0" applyFont="1" applyFill="1" applyBorder="1" applyAlignment="1">
      <alignment vertical="center" wrapText="1"/>
    </xf>
    <xf numFmtId="1" fontId="50" fillId="55" borderId="19" xfId="0" applyNumberFormat="1" applyFont="1" applyFill="1" applyBorder="1" applyAlignment="1">
      <alignment horizontal="center" vertical="center" wrapText="1"/>
    </xf>
    <xf numFmtId="3" fontId="50" fillId="55" borderId="19" xfId="0" applyNumberFormat="1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/>
    </xf>
    <xf numFmtId="0" fontId="29" fillId="55" borderId="0" xfId="0" applyFont="1" applyFill="1" applyBorder="1" applyAlignment="1">
      <alignment/>
    </xf>
    <xf numFmtId="3" fontId="26" fillId="55" borderId="0" xfId="0" applyNumberFormat="1" applyFont="1" applyFill="1" applyBorder="1" applyAlignment="1">
      <alignment/>
    </xf>
    <xf numFmtId="0" fontId="21" fillId="55" borderId="75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6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left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49" fontId="21" fillId="55" borderId="69" xfId="0" applyNumberFormat="1" applyFont="1" applyFill="1" applyBorder="1" applyAlignment="1">
      <alignment horizontal="center" vertical="center" wrapText="1"/>
    </xf>
    <xf numFmtId="49" fontId="21" fillId="55" borderId="32" xfId="0" applyNumberFormat="1" applyFont="1" applyFill="1" applyBorder="1" applyAlignment="1">
      <alignment horizontal="center" vertical="center" wrapText="1"/>
    </xf>
    <xf numFmtId="0" fontId="21" fillId="55" borderId="78" xfId="0" applyFont="1" applyFill="1" applyBorder="1" applyAlignment="1">
      <alignment vertical="center" wrapText="1"/>
    </xf>
    <xf numFmtId="0" fontId="21" fillId="55" borderId="45" xfId="0" applyFont="1" applyFill="1" applyBorder="1" applyAlignment="1">
      <alignment horizontal="left" vertical="center" wrapText="1"/>
    </xf>
    <xf numFmtId="0" fontId="21" fillId="55" borderId="36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  <xf numFmtId="49" fontId="21" fillId="55" borderId="77" xfId="0" applyNumberFormat="1" applyFont="1" applyFill="1" applyBorder="1" applyAlignment="1">
      <alignment horizontal="center" vertical="center" wrapText="1"/>
    </xf>
    <xf numFmtId="0" fontId="21" fillId="55" borderId="52" xfId="0" applyFont="1" applyFill="1" applyBorder="1" applyAlignment="1">
      <alignment vertical="center" wrapText="1"/>
    </xf>
    <xf numFmtId="0" fontId="21" fillId="55" borderId="54" xfId="69" applyFont="1" applyFill="1" applyBorder="1" applyAlignment="1">
      <alignment horizontal="left"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7" xfId="0" applyFont="1" applyFill="1" applyBorder="1" applyAlignment="1">
      <alignment vertical="center" wrapText="1"/>
    </xf>
    <xf numFmtId="0" fontId="21" fillId="55" borderId="32" xfId="0" applyFont="1" applyFill="1" applyBorder="1" applyAlignment="1">
      <alignment vertical="center" wrapText="1"/>
    </xf>
    <xf numFmtId="0" fontId="21" fillId="55" borderId="69" xfId="0" applyFont="1" applyFill="1" applyBorder="1" applyAlignment="1">
      <alignment horizontal="center" vertical="center" wrapText="1"/>
    </xf>
    <xf numFmtId="0" fontId="21" fillId="55" borderId="32" xfId="0" applyFont="1" applyFill="1" applyBorder="1" applyAlignment="1">
      <alignment horizontal="center" vertical="center" wrapText="1"/>
    </xf>
    <xf numFmtId="0" fontId="21" fillId="55" borderId="46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8" xfId="0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horizontal="center" vertical="center" wrapText="1"/>
    </xf>
    <xf numFmtId="0" fontId="21" fillId="55" borderId="46" xfId="0" applyFont="1" applyFill="1" applyBorder="1" applyAlignment="1">
      <alignment horizontal="left" vertical="center" wrapText="1"/>
    </xf>
    <xf numFmtId="0" fontId="21" fillId="55" borderId="72" xfId="0" applyFont="1" applyFill="1" applyBorder="1" applyAlignment="1">
      <alignment horizontal="left" vertical="center" wrapText="1"/>
    </xf>
    <xf numFmtId="0" fontId="21" fillId="55" borderId="81" xfId="0" applyFont="1" applyFill="1" applyBorder="1" applyAlignment="1">
      <alignment horizontal="left" vertical="center" wrapText="1"/>
    </xf>
    <xf numFmtId="3" fontId="21" fillId="55" borderId="26" xfId="0" applyNumberFormat="1" applyFont="1" applyFill="1" applyBorder="1" applyAlignment="1">
      <alignment horizontal="center" vertical="center" wrapText="1"/>
    </xf>
    <xf numFmtId="0" fontId="21" fillId="55" borderId="46" xfId="0" applyFont="1" applyFill="1" applyBorder="1" applyAlignment="1">
      <alignment vertical="center" wrapText="1"/>
    </xf>
    <xf numFmtId="0" fontId="21" fillId="55" borderId="81" xfId="0" applyFont="1" applyFill="1" applyBorder="1" applyAlignment="1">
      <alignment vertical="center" wrapText="1"/>
    </xf>
    <xf numFmtId="0" fontId="21" fillId="55" borderId="77" xfId="0" applyFont="1" applyFill="1" applyBorder="1" applyAlignment="1">
      <alignment horizontal="center" vertical="center" wrapText="1"/>
    </xf>
    <xf numFmtId="49" fontId="21" fillId="55" borderId="36" xfId="0" applyNumberFormat="1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44" xfId="0" applyNumberFormat="1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 wrapText="1"/>
    </xf>
    <xf numFmtId="49" fontId="21" fillId="55" borderId="71" xfId="0" applyNumberFormat="1" applyFont="1" applyFill="1" applyBorder="1" applyAlignment="1">
      <alignment horizontal="center" vertical="center" wrapText="1"/>
    </xf>
    <xf numFmtId="0" fontId="21" fillId="55" borderId="23" xfId="69" applyFont="1" applyFill="1" applyBorder="1" applyAlignment="1">
      <alignment horizontal="left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49" fillId="55" borderId="86" xfId="0" applyNumberFormat="1" applyFont="1" applyFill="1" applyBorder="1" applyAlignment="1">
      <alignment horizontal="center" vertical="center" wrapText="1"/>
    </xf>
    <xf numFmtId="3" fontId="49" fillId="55" borderId="6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0" fontId="21" fillId="55" borderId="28" xfId="0" applyFont="1" applyFill="1" applyBorder="1" applyAlignment="1">
      <alignment horizontal="center" vertical="center" wrapText="1"/>
    </xf>
    <xf numFmtId="0" fontId="21" fillId="55" borderId="86" xfId="0" applyFont="1" applyFill="1" applyBorder="1" applyAlignment="1">
      <alignment horizontal="left" vertical="center" wrapText="1"/>
    </xf>
    <xf numFmtId="0" fontId="22" fillId="55" borderId="78" xfId="0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1" xfId="0" applyNumberFormat="1" applyFont="1" applyFill="1" applyBorder="1" applyAlignment="1">
      <alignment horizontal="center" vertical="center" wrapText="1"/>
    </xf>
    <xf numFmtId="3" fontId="29" fillId="55" borderId="0" xfId="0" applyNumberFormat="1" applyFont="1" applyFill="1" applyAlignment="1">
      <alignment/>
    </xf>
    <xf numFmtId="0" fontId="21" fillId="55" borderId="28" xfId="0" applyFont="1" applyFill="1" applyBorder="1" applyAlignment="1">
      <alignment horizontal="left" vertical="center" wrapText="1"/>
    </xf>
    <xf numFmtId="3" fontId="21" fillId="55" borderId="89" xfId="0" applyNumberFormat="1" applyFont="1" applyFill="1" applyBorder="1" applyAlignment="1">
      <alignment horizontal="center" vertical="center" wrapText="1"/>
    </xf>
    <xf numFmtId="3" fontId="21" fillId="55" borderId="90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82" xfId="0" applyNumberFormat="1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46" xfId="0" applyFont="1" applyFill="1" applyBorder="1" applyAlignment="1">
      <alignment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62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46" xfId="0" applyFont="1" applyFill="1" applyBorder="1" applyAlignment="1">
      <alignment horizontal="center" vertical="center" wrapText="1"/>
    </xf>
    <xf numFmtId="0" fontId="22" fillId="55" borderId="78" xfId="0" applyFont="1" applyFill="1" applyBorder="1" applyAlignment="1">
      <alignment horizontal="center" vertical="center" wrapText="1"/>
    </xf>
    <xf numFmtId="3" fontId="21" fillId="55" borderId="31" xfId="0" applyNumberFormat="1" applyFont="1" applyFill="1" applyBorder="1" applyAlignment="1">
      <alignment horizontal="center" vertical="center" wrapText="1"/>
    </xf>
    <xf numFmtId="3" fontId="21" fillId="55" borderId="80" xfId="0" applyNumberFormat="1" applyFont="1" applyFill="1" applyBorder="1" applyAlignment="1">
      <alignment horizontal="center" vertical="center" wrapText="1"/>
    </xf>
    <xf numFmtId="0" fontId="21" fillId="55" borderId="32" xfId="0" applyFont="1" applyFill="1" applyBorder="1" applyAlignment="1">
      <alignment horizontal="center" vertical="center" wrapText="1"/>
    </xf>
    <xf numFmtId="0" fontId="21" fillId="55" borderId="78" xfId="0" applyFont="1" applyFill="1" applyBorder="1" applyAlignment="1">
      <alignment horizontal="center" vertical="center" wrapText="1"/>
    </xf>
    <xf numFmtId="0" fontId="21" fillId="55" borderId="32" xfId="0" applyFont="1" applyFill="1" applyBorder="1" applyAlignment="1">
      <alignment vertical="center" wrapText="1"/>
    </xf>
    <xf numFmtId="0" fontId="21" fillId="55" borderId="34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 vertical="center"/>
    </xf>
    <xf numFmtId="0" fontId="26" fillId="55" borderId="0" xfId="0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/>
    </xf>
    <xf numFmtId="3" fontId="21" fillId="55" borderId="91" xfId="0" applyNumberFormat="1" applyFont="1" applyFill="1" applyBorder="1" applyAlignment="1">
      <alignment horizontal="center" vertical="center" wrapText="1"/>
    </xf>
    <xf numFmtId="0" fontId="49" fillId="0" borderId="62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1" xfId="0" applyBorder="1" applyAlignment="1">
      <alignment vertical="center"/>
    </xf>
    <xf numFmtId="3" fontId="26" fillId="55" borderId="0" xfId="0" applyNumberFormat="1" applyFont="1" applyFill="1" applyBorder="1" applyAlignment="1">
      <alignment horizontal="center" vertical="center"/>
    </xf>
    <xf numFmtId="0" fontId="26" fillId="55" borderId="50" xfId="0" applyFont="1" applyFill="1" applyBorder="1" applyAlignment="1">
      <alignment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22" xfId="0" applyNumberFormat="1" applyFont="1" applyFill="1" applyBorder="1" applyAlignment="1">
      <alignment horizontal="center" vertical="center" wrapText="1"/>
    </xf>
    <xf numFmtId="3" fontId="49" fillId="55" borderId="20" xfId="0" applyNumberFormat="1" applyFont="1" applyFill="1" applyBorder="1" applyAlignment="1">
      <alignment horizontal="center" vertical="center" wrapText="1"/>
    </xf>
    <xf numFmtId="3" fontId="49" fillId="55" borderId="80" xfId="0" applyNumberFormat="1" applyFont="1" applyFill="1" applyBorder="1" applyAlignment="1">
      <alignment horizontal="center" vertical="center" wrapText="1"/>
    </xf>
    <xf numFmtId="3" fontId="49" fillId="55" borderId="81" xfId="0" applyNumberFormat="1" applyFont="1" applyFill="1" applyBorder="1" applyAlignment="1">
      <alignment horizontal="center" vertical="center" wrapText="1"/>
    </xf>
    <xf numFmtId="3" fontId="49" fillId="55" borderId="91" xfId="0" applyNumberFormat="1" applyFont="1" applyFill="1" applyBorder="1" applyAlignment="1">
      <alignment horizontal="center" vertical="center" wrapText="1"/>
    </xf>
    <xf numFmtId="0" fontId="22" fillId="55" borderId="77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3" fillId="55" borderId="78" xfId="0" applyFont="1" applyFill="1" applyBorder="1" applyAlignment="1">
      <alignment horizontal="center" vertical="center" wrapText="1"/>
    </xf>
    <xf numFmtId="0" fontId="23" fillId="55" borderId="77" xfId="0" applyFont="1" applyFill="1" applyBorder="1" applyAlignment="1">
      <alignment horizontal="center" vertical="center" wrapText="1"/>
    </xf>
    <xf numFmtId="0" fontId="23" fillId="55" borderId="92" xfId="0" applyFont="1" applyFill="1" applyBorder="1" applyAlignment="1">
      <alignment horizontal="center" vertical="center" wrapText="1"/>
    </xf>
    <xf numFmtId="0" fontId="23" fillId="55" borderId="46" xfId="0" applyFont="1" applyFill="1" applyBorder="1" applyAlignment="1">
      <alignment horizontal="center" vertical="center" wrapText="1"/>
    </xf>
    <xf numFmtId="0" fontId="21" fillId="55" borderId="32" xfId="0" applyFont="1" applyFill="1" applyBorder="1" applyAlignment="1">
      <alignment vertical="center" wrapText="1"/>
    </xf>
    <xf numFmtId="3" fontId="21" fillId="0" borderId="57" xfId="0" applyNumberFormat="1" applyFont="1" applyFill="1" applyBorder="1" applyAlignment="1">
      <alignment horizontal="center" vertical="center" wrapText="1"/>
    </xf>
    <xf numFmtId="3" fontId="21" fillId="0" borderId="58" xfId="0" applyNumberFormat="1" applyFont="1" applyFill="1" applyBorder="1" applyAlignment="1">
      <alignment horizontal="center" vertical="center" wrapText="1"/>
    </xf>
    <xf numFmtId="0" fontId="21" fillId="55" borderId="0" xfId="0" applyFont="1" applyFill="1" applyAlignment="1">
      <alignment horizontal="center" vertical="center"/>
    </xf>
    <xf numFmtId="49" fontId="21" fillId="55" borderId="0" xfId="0" applyNumberFormat="1" applyFont="1" applyFill="1" applyAlignment="1">
      <alignment/>
    </xf>
    <xf numFmtId="0" fontId="21" fillId="55" borderId="0" xfId="0" applyFont="1" applyFill="1" applyBorder="1" applyAlignment="1">
      <alignment/>
    </xf>
    <xf numFmtId="0" fontId="21" fillId="55" borderId="69" xfId="0" applyFont="1" applyFill="1" applyBorder="1" applyAlignment="1">
      <alignment horizontal="center" vertical="center" wrapText="1"/>
    </xf>
    <xf numFmtId="0" fontId="21" fillId="55" borderId="32" xfId="0" applyFont="1" applyFill="1" applyBorder="1" applyAlignment="1">
      <alignment horizontal="center" vertical="center" wrapText="1"/>
    </xf>
    <xf numFmtId="0" fontId="21" fillId="55" borderId="46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vertical="center" wrapText="1"/>
    </xf>
    <xf numFmtId="0" fontId="21" fillId="55" borderId="78" xfId="0" applyFont="1" applyFill="1" applyBorder="1" applyAlignment="1">
      <alignment vertical="center" wrapText="1"/>
    </xf>
    <xf numFmtId="0" fontId="21" fillId="55" borderId="81" xfId="0" applyFont="1" applyFill="1" applyBorder="1" applyAlignment="1">
      <alignment vertical="center" wrapText="1"/>
    </xf>
    <xf numFmtId="3" fontId="21" fillId="55" borderId="0" xfId="0" applyNumberFormat="1" applyFont="1" applyFill="1" applyBorder="1" applyAlignment="1">
      <alignment/>
    </xf>
    <xf numFmtId="3" fontId="26" fillId="55" borderId="50" xfId="0" applyNumberFormat="1" applyFont="1" applyFill="1" applyBorder="1" applyAlignment="1">
      <alignment/>
    </xf>
    <xf numFmtId="0" fontId="22" fillId="55" borderId="32" xfId="0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5" xfId="0" applyFont="1" applyFill="1" applyBorder="1" applyAlignment="1">
      <alignment horizontal="center" vertical="center" wrapText="1"/>
    </xf>
    <xf numFmtId="0" fontId="21" fillId="55" borderId="76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vertical="center" wrapText="1"/>
    </xf>
    <xf numFmtId="0" fontId="21" fillId="55" borderId="52" xfId="0" applyFont="1" applyFill="1" applyBorder="1" applyAlignment="1">
      <alignment vertical="center" wrapText="1"/>
    </xf>
    <xf numFmtId="0" fontId="21" fillId="55" borderId="36" xfId="0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31" xfId="0" applyNumberFormat="1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0" fontId="21" fillId="55" borderId="62" xfId="0" applyFont="1" applyFill="1" applyBorder="1" applyAlignment="1">
      <alignment horizontal="center" vertical="center" wrapText="1"/>
    </xf>
    <xf numFmtId="0" fontId="21" fillId="55" borderId="75" xfId="0" applyFont="1" applyFill="1" applyBorder="1" applyAlignment="1">
      <alignment horizontal="center" vertical="center" wrapText="1"/>
    </xf>
    <xf numFmtId="0" fontId="21" fillId="55" borderId="76" xfId="0" applyFont="1" applyFill="1" applyBorder="1" applyAlignment="1">
      <alignment horizontal="center" vertical="center" wrapText="1"/>
    </xf>
    <xf numFmtId="3" fontId="21" fillId="55" borderId="63" xfId="0" applyNumberFormat="1" applyFont="1" applyFill="1" applyBorder="1" applyAlignment="1">
      <alignment horizontal="center" vertical="center" wrapText="1"/>
    </xf>
    <xf numFmtId="3" fontId="21" fillId="55" borderId="61" xfId="0" applyNumberFormat="1" applyFont="1" applyFill="1" applyBorder="1" applyAlignment="1">
      <alignment horizontal="center" vertical="center" wrapText="1"/>
    </xf>
    <xf numFmtId="3" fontId="21" fillId="55" borderId="62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22" xfId="0" applyNumberFormat="1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0" fontId="21" fillId="55" borderId="79" xfId="0" applyFont="1" applyFill="1" applyBorder="1" applyAlignment="1">
      <alignment horizontal="center" vertical="center" wrapText="1"/>
    </xf>
    <xf numFmtId="0" fontId="21" fillId="55" borderId="80" xfId="0" applyFont="1" applyFill="1" applyBorder="1" applyAlignment="1">
      <alignment horizontal="center" vertical="center" wrapText="1"/>
    </xf>
    <xf numFmtId="3" fontId="21" fillId="55" borderId="79" xfId="0" applyNumberFormat="1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3" fontId="21" fillId="55" borderId="83" xfId="0" applyNumberFormat="1" applyFont="1" applyFill="1" applyBorder="1" applyAlignment="1">
      <alignment horizontal="center" vertical="center" wrapText="1"/>
    </xf>
    <xf numFmtId="3" fontId="21" fillId="55" borderId="82" xfId="0" applyNumberFormat="1" applyFont="1" applyFill="1" applyBorder="1" applyAlignment="1">
      <alignment horizontal="center" vertical="center" wrapText="1"/>
    </xf>
    <xf numFmtId="0" fontId="21" fillId="55" borderId="5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 wrapText="1"/>
    </xf>
    <xf numFmtId="3" fontId="21" fillId="55" borderId="80" xfId="0" applyNumberFormat="1" applyFont="1" applyFill="1" applyBorder="1" applyAlignment="1">
      <alignment horizontal="center" vertical="center" wrapText="1"/>
    </xf>
    <xf numFmtId="3" fontId="21" fillId="55" borderId="71" xfId="0" applyNumberFormat="1" applyFont="1" applyFill="1" applyBorder="1" applyAlignment="1">
      <alignment horizontal="center" vertical="center" wrapText="1"/>
    </xf>
    <xf numFmtId="0" fontId="49" fillId="55" borderId="75" xfId="0" applyFont="1" applyFill="1" applyBorder="1" applyAlignment="1">
      <alignment horizontal="center" vertical="center"/>
    </xf>
    <xf numFmtId="3" fontId="49" fillId="55" borderId="34" xfId="0" applyNumberFormat="1" applyFont="1" applyFill="1" applyBorder="1" applyAlignment="1">
      <alignment horizontal="center" vertical="center"/>
    </xf>
    <xf numFmtId="3" fontId="49" fillId="55" borderId="38" xfId="0" applyNumberFormat="1" applyFont="1" applyFill="1" applyBorder="1" applyAlignment="1">
      <alignment horizontal="center" vertical="center"/>
    </xf>
    <xf numFmtId="3" fontId="49" fillId="55" borderId="48" xfId="0" applyNumberFormat="1" applyFont="1" applyFill="1" applyBorder="1" applyAlignment="1">
      <alignment horizontal="center" vertical="center"/>
    </xf>
    <xf numFmtId="0" fontId="29" fillId="55" borderId="52" xfId="0" applyFont="1" applyFill="1" applyBorder="1" applyAlignment="1">
      <alignment/>
    </xf>
    <xf numFmtId="3" fontId="26" fillId="55" borderId="52" xfId="0" applyNumberFormat="1" applyFont="1" applyFill="1" applyBorder="1" applyAlignment="1">
      <alignment/>
    </xf>
    <xf numFmtId="0" fontId="26" fillId="55" borderId="52" xfId="0" applyFont="1" applyFill="1" applyBorder="1" applyAlignment="1">
      <alignment/>
    </xf>
    <xf numFmtId="3" fontId="50" fillId="55" borderId="28" xfId="0" applyNumberFormat="1" applyFont="1" applyFill="1" applyBorder="1" applyAlignment="1">
      <alignment horizontal="center" vertical="center" wrapText="1"/>
    </xf>
    <xf numFmtId="0" fontId="22" fillId="55" borderId="32" xfId="0" applyFont="1" applyFill="1" applyBorder="1" applyAlignment="1">
      <alignment horizontal="center" vertical="center" wrapText="1"/>
    </xf>
    <xf numFmtId="0" fontId="22" fillId="55" borderId="78" xfId="0" applyFont="1" applyFill="1" applyBorder="1" applyAlignment="1">
      <alignment horizontal="center" vertical="center" wrapText="1"/>
    </xf>
    <xf numFmtId="3" fontId="21" fillId="55" borderId="83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1" fillId="55" borderId="28" xfId="0" applyFont="1" applyFill="1" applyBorder="1" applyAlignment="1">
      <alignment horizontal="center" vertical="center" wrapText="1"/>
    </xf>
    <xf numFmtId="0" fontId="21" fillId="55" borderId="36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horizontal="center" vertical="center" wrapText="1"/>
    </xf>
    <xf numFmtId="0" fontId="21" fillId="55" borderId="32" xfId="0" applyFont="1" applyFill="1" applyBorder="1" applyAlignment="1">
      <alignment horizontal="center" vertical="center" wrapText="1"/>
    </xf>
    <xf numFmtId="0" fontId="21" fillId="55" borderId="78" xfId="0" applyFont="1" applyFill="1" applyBorder="1" applyAlignment="1">
      <alignment horizontal="center" vertical="center" wrapText="1"/>
    </xf>
    <xf numFmtId="0" fontId="21" fillId="55" borderId="86" xfId="0" applyFont="1" applyFill="1" applyBorder="1" applyAlignment="1">
      <alignment horizontal="left" vertical="center" wrapText="1"/>
    </xf>
    <xf numFmtId="3" fontId="21" fillId="55" borderId="31" xfId="0" applyNumberFormat="1" applyFont="1" applyFill="1" applyBorder="1" applyAlignment="1">
      <alignment horizontal="center" vertical="center" wrapText="1"/>
    </xf>
    <xf numFmtId="3" fontId="21" fillId="55" borderId="44" xfId="0" applyNumberFormat="1" applyFont="1" applyFill="1" applyBorder="1" applyAlignment="1">
      <alignment horizontal="center" vertical="center" wrapText="1"/>
    </xf>
    <xf numFmtId="0" fontId="21" fillId="55" borderId="77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 wrapText="1"/>
    </xf>
    <xf numFmtId="0" fontId="22" fillId="55" borderId="93" xfId="0" applyFont="1" applyFill="1" applyBorder="1" applyAlignment="1">
      <alignment horizontal="center" vertical="center" wrapText="1"/>
    </xf>
    <xf numFmtId="0" fontId="22" fillId="55" borderId="36" xfId="0" applyFont="1" applyFill="1" applyBorder="1" applyAlignment="1">
      <alignment vertical="center" wrapText="1"/>
    </xf>
    <xf numFmtId="3" fontId="21" fillId="55" borderId="0" xfId="0" applyNumberFormat="1" applyFont="1" applyFill="1" applyBorder="1" applyAlignment="1">
      <alignment horizontal="center" vertical="center" wrapText="1"/>
    </xf>
    <xf numFmtId="3" fontId="21" fillId="55" borderId="93" xfId="0" applyNumberFormat="1" applyFont="1" applyFill="1" applyBorder="1" applyAlignment="1">
      <alignment horizontal="center" vertical="center" wrapText="1"/>
    </xf>
    <xf numFmtId="3" fontId="51" fillId="55" borderId="77" xfId="0" applyNumberFormat="1" applyFont="1" applyFill="1" applyBorder="1" applyAlignment="1">
      <alignment horizontal="center" vertical="center" wrapText="1"/>
    </xf>
    <xf numFmtId="3" fontId="49" fillId="55" borderId="65" xfId="0" applyNumberFormat="1" applyFont="1" applyFill="1" applyBorder="1" applyAlignment="1">
      <alignment horizontal="center" vertical="center" wrapText="1"/>
    </xf>
    <xf numFmtId="3" fontId="49" fillId="55" borderId="47" xfId="0" applyNumberFormat="1" applyFont="1" applyFill="1" applyBorder="1" applyAlignment="1">
      <alignment horizontal="center" vertical="center" wrapText="1"/>
    </xf>
    <xf numFmtId="3" fontId="49" fillId="55" borderId="52" xfId="0" applyNumberFormat="1" applyFont="1" applyFill="1" applyBorder="1" applyAlignment="1">
      <alignment horizontal="center" vertical="center" wrapText="1"/>
    </xf>
    <xf numFmtId="3" fontId="49" fillId="55" borderId="92" xfId="0" applyNumberFormat="1" applyFont="1" applyFill="1" applyBorder="1" applyAlignment="1">
      <alignment horizontal="center" vertical="center" wrapText="1"/>
    </xf>
    <xf numFmtId="3" fontId="51" fillId="55" borderId="71" xfId="0" applyNumberFormat="1" applyFont="1" applyFill="1" applyBorder="1" applyAlignment="1">
      <alignment horizontal="center" vertical="center" wrapText="1"/>
    </xf>
    <xf numFmtId="3" fontId="50" fillId="55" borderId="4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83" xfId="0" applyNumberFormat="1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1" fillId="55" borderId="28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62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22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1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horizontal="center" vertical="center" wrapText="1"/>
    </xf>
    <xf numFmtId="0" fontId="21" fillId="55" borderId="46" xfId="0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32" xfId="0" applyFont="1" applyFill="1" applyBorder="1" applyAlignment="1">
      <alignment horizontal="center" vertical="center" wrapText="1"/>
    </xf>
    <xf numFmtId="0" fontId="22" fillId="55" borderId="46" xfId="0" applyFont="1" applyFill="1" applyBorder="1" applyAlignment="1">
      <alignment horizontal="center" vertical="center" wrapText="1"/>
    </xf>
    <xf numFmtId="49" fontId="21" fillId="55" borderId="69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7" xfId="0" applyFont="1" applyFill="1" applyBorder="1" applyAlignment="1">
      <alignment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22" xfId="0" applyNumberFormat="1" applyFont="1" applyFill="1" applyBorder="1" applyAlignment="1">
      <alignment horizontal="center" vertical="center" wrapText="1"/>
    </xf>
    <xf numFmtId="0" fontId="21" fillId="55" borderId="52" xfId="0" applyFont="1" applyFill="1" applyBorder="1" applyAlignment="1">
      <alignment vertical="center" wrapText="1"/>
    </xf>
    <xf numFmtId="0" fontId="21" fillId="55" borderId="28" xfId="0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vertical="center" wrapText="1"/>
    </xf>
    <xf numFmtId="0" fontId="21" fillId="55" borderId="46" xfId="0" applyFont="1" applyFill="1" applyBorder="1" applyAlignment="1">
      <alignment vertical="center" wrapText="1"/>
    </xf>
    <xf numFmtId="3" fontId="21" fillId="55" borderId="80" xfId="0" applyNumberFormat="1" applyFont="1" applyFill="1" applyBorder="1" applyAlignment="1">
      <alignment horizontal="center" vertical="center" wrapText="1"/>
    </xf>
    <xf numFmtId="0" fontId="21" fillId="55" borderId="77" xfId="0" applyFont="1" applyFill="1" applyBorder="1" applyAlignment="1">
      <alignment horizontal="center" vertical="center" wrapText="1"/>
    </xf>
    <xf numFmtId="3" fontId="21" fillId="55" borderId="71" xfId="0" applyNumberFormat="1" applyFont="1" applyFill="1" applyBorder="1" applyAlignment="1">
      <alignment horizontal="center" vertical="center" wrapText="1"/>
    </xf>
    <xf numFmtId="3" fontId="21" fillId="55" borderId="84" xfId="0" applyNumberFormat="1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/>
    </xf>
    <xf numFmtId="0" fontId="21" fillId="55" borderId="19" xfId="0" applyFont="1" applyFill="1" applyBorder="1" applyAlignment="1">
      <alignment/>
    </xf>
    <xf numFmtId="3" fontId="21" fillId="55" borderId="41" xfId="0" applyNumberFormat="1" applyFont="1" applyFill="1" applyBorder="1" applyAlignment="1">
      <alignment horizontal="center" vertical="center"/>
    </xf>
    <xf numFmtId="3" fontId="21" fillId="55" borderId="42" xfId="0" applyNumberFormat="1" applyFont="1" applyFill="1" applyBorder="1" applyAlignment="1">
      <alignment horizontal="center" vertical="center"/>
    </xf>
    <xf numFmtId="3" fontId="50" fillId="55" borderId="71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horizontal="center" vertical="center" wrapText="1"/>
    </xf>
    <xf numFmtId="3" fontId="49" fillId="55" borderId="21" xfId="0" applyNumberFormat="1" applyFont="1" applyFill="1" applyBorder="1" applyAlignment="1">
      <alignment horizontal="center" vertical="center"/>
    </xf>
    <xf numFmtId="0" fontId="21" fillId="55" borderId="87" xfId="0" applyFont="1" applyFill="1" applyBorder="1" applyAlignment="1">
      <alignment horizontal="left" vertical="center" wrapText="1"/>
    </xf>
    <xf numFmtId="0" fontId="21" fillId="55" borderId="66" xfId="0" applyFont="1" applyFill="1" applyBorder="1" applyAlignment="1">
      <alignment horizontal="left" vertical="center" wrapText="1"/>
    </xf>
    <xf numFmtId="0" fontId="21" fillId="55" borderId="62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75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6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0" fontId="21" fillId="55" borderId="89" xfId="69" applyFont="1" applyFill="1" applyBorder="1" applyAlignment="1">
      <alignment horizontal="left" vertical="center" wrapText="1"/>
    </xf>
    <xf numFmtId="0" fontId="21" fillId="55" borderId="86" xfId="69" applyFont="1" applyFill="1" applyBorder="1" applyAlignment="1">
      <alignment horizontal="left" vertical="center" wrapText="1"/>
    </xf>
    <xf numFmtId="0" fontId="22" fillId="55" borderId="28" xfId="0" applyFont="1" applyFill="1" applyBorder="1" applyAlignment="1">
      <alignment vertical="center" wrapText="1"/>
    </xf>
    <xf numFmtId="0" fontId="22" fillId="55" borderId="23" xfId="0" applyFont="1" applyFill="1" applyBorder="1" applyAlignment="1">
      <alignment vertical="center" wrapText="1"/>
    </xf>
    <xf numFmtId="0" fontId="21" fillId="55" borderId="71" xfId="0" applyFont="1" applyFill="1" applyBorder="1" applyAlignment="1">
      <alignment horizontal="left" vertical="center" wrapText="1"/>
    </xf>
    <xf numFmtId="0" fontId="21" fillId="55" borderId="91" xfId="0" applyFont="1" applyFill="1" applyBorder="1" applyAlignment="1">
      <alignment horizontal="left" vertical="center" wrapText="1"/>
    </xf>
    <xf numFmtId="0" fontId="21" fillId="55" borderId="70" xfId="0" applyFont="1" applyFill="1" applyBorder="1" applyAlignment="1">
      <alignment horizontal="left" vertical="center" wrapText="1"/>
    </xf>
    <xf numFmtId="0" fontId="21" fillId="55" borderId="88" xfId="0" applyFont="1" applyFill="1" applyBorder="1" applyAlignment="1">
      <alignment horizontal="left" vertical="center" wrapText="1"/>
    </xf>
    <xf numFmtId="49" fontId="49" fillId="55" borderId="55" xfId="0" applyNumberFormat="1" applyFont="1" applyFill="1" applyBorder="1" applyAlignment="1">
      <alignment horizontal="left" vertical="center" wrapText="1"/>
    </xf>
    <xf numFmtId="49" fontId="49" fillId="55" borderId="43" xfId="0" applyNumberFormat="1" applyFont="1" applyFill="1" applyBorder="1" applyAlignment="1">
      <alignment horizontal="left" vertical="center" wrapText="1"/>
    </xf>
    <xf numFmtId="49" fontId="49" fillId="55" borderId="87" xfId="0" applyNumberFormat="1" applyFont="1" applyFill="1" applyBorder="1" applyAlignment="1">
      <alignment horizontal="left" vertical="center" wrapText="1"/>
    </xf>
    <xf numFmtId="49" fontId="49" fillId="55" borderId="66" xfId="0" applyNumberFormat="1" applyFont="1" applyFill="1" applyBorder="1" applyAlignment="1">
      <alignment horizontal="left" vertical="center" wrapText="1"/>
    </xf>
    <xf numFmtId="49" fontId="49" fillId="55" borderId="89" xfId="0" applyNumberFormat="1" applyFont="1" applyFill="1" applyBorder="1" applyAlignment="1">
      <alignment horizontal="left" vertical="center" wrapText="1"/>
    </xf>
    <xf numFmtId="49" fontId="49" fillId="55" borderId="86" xfId="0" applyNumberFormat="1" applyFont="1" applyFill="1" applyBorder="1" applyAlignment="1">
      <alignment horizontal="left" vertical="center" wrapText="1"/>
    </xf>
    <xf numFmtId="49" fontId="49" fillId="55" borderId="54" xfId="0" applyNumberFormat="1" applyFont="1" applyFill="1" applyBorder="1" applyAlignment="1">
      <alignment horizontal="left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49" fillId="55" borderId="87" xfId="0" applyFont="1" applyFill="1" applyBorder="1" applyAlignment="1">
      <alignment horizontal="left" vertical="center" wrapText="1"/>
    </xf>
    <xf numFmtId="0" fontId="49" fillId="55" borderId="54" xfId="0" applyFont="1" applyFill="1" applyBorder="1" applyAlignment="1">
      <alignment horizontal="left" vertical="center" wrapText="1"/>
    </xf>
    <xf numFmtId="0" fontId="49" fillId="55" borderId="66" xfId="0" applyFont="1" applyFill="1" applyBorder="1" applyAlignment="1">
      <alignment horizontal="left" vertical="center" wrapText="1"/>
    </xf>
    <xf numFmtId="0" fontId="49" fillId="0" borderId="87" xfId="0" applyFont="1" applyBorder="1" applyAlignment="1">
      <alignment horizontal="left" vertical="center"/>
    </xf>
    <xf numFmtId="0" fontId="49" fillId="0" borderId="66" xfId="0" applyFont="1" applyBorder="1" applyAlignment="1">
      <alignment horizontal="left" vertical="center"/>
    </xf>
    <xf numFmtId="0" fontId="21" fillId="55" borderId="55" xfId="0" applyFont="1" applyFill="1" applyBorder="1" applyAlignment="1">
      <alignment vertical="center" wrapText="1"/>
    </xf>
    <xf numFmtId="0" fontId="21" fillId="55" borderId="43" xfId="0" applyFont="1" applyFill="1" applyBorder="1" applyAlignment="1">
      <alignment vertical="center" wrapText="1"/>
    </xf>
    <xf numFmtId="0" fontId="21" fillId="55" borderId="54" xfId="0" applyFont="1" applyFill="1" applyBorder="1" applyAlignment="1">
      <alignment horizontal="left" vertical="center" wrapText="1"/>
    </xf>
    <xf numFmtId="0" fontId="21" fillId="55" borderId="24" xfId="0" applyFont="1" applyFill="1" applyBorder="1" applyAlignment="1">
      <alignment horizontal="right" vertical="center" wrapText="1"/>
    </xf>
    <xf numFmtId="3" fontId="21" fillId="55" borderId="83" xfId="0" applyNumberFormat="1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3" fontId="21" fillId="55" borderId="82" xfId="0" applyNumberFormat="1" applyFont="1" applyFill="1" applyBorder="1" applyAlignment="1">
      <alignment horizontal="center" vertical="center" wrapText="1"/>
    </xf>
    <xf numFmtId="49" fontId="21" fillId="55" borderId="69" xfId="0" applyNumberFormat="1" applyFont="1" applyFill="1" applyBorder="1" applyAlignment="1">
      <alignment horizontal="center" vertical="center" wrapText="1"/>
    </xf>
    <xf numFmtId="49" fontId="21" fillId="55" borderId="32" xfId="0" applyNumberFormat="1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vertical="center" wrapText="1"/>
    </xf>
    <xf numFmtId="0" fontId="21" fillId="55" borderId="78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46" xfId="0" applyFont="1" applyFill="1" applyBorder="1" applyAlignment="1">
      <alignment vertical="center" wrapText="1"/>
    </xf>
    <xf numFmtId="0" fontId="22" fillId="55" borderId="72" xfId="0" applyFont="1" applyFill="1" applyBorder="1" applyAlignment="1">
      <alignment vertical="center" wrapText="1"/>
    </xf>
    <xf numFmtId="0" fontId="22" fillId="55" borderId="81" xfId="0" applyFont="1" applyFill="1" applyBorder="1" applyAlignment="1">
      <alignment vertical="center" wrapText="1"/>
    </xf>
    <xf numFmtId="0" fontId="21" fillId="55" borderId="45" xfId="0" applyFont="1" applyFill="1" applyBorder="1" applyAlignment="1">
      <alignment horizontal="left" vertical="center" wrapText="1"/>
    </xf>
    <xf numFmtId="0" fontId="21" fillId="55" borderId="24" xfId="0" applyFont="1" applyFill="1" applyBorder="1" applyAlignment="1">
      <alignment horizontal="left" vertical="center" wrapText="1"/>
    </xf>
    <xf numFmtId="49" fontId="21" fillId="55" borderId="87" xfId="0" applyNumberFormat="1" applyFont="1" applyFill="1" applyBorder="1" applyAlignment="1">
      <alignment horizontal="left" vertical="center" wrapText="1"/>
    </xf>
    <xf numFmtId="49" fontId="21" fillId="55" borderId="54" xfId="0" applyNumberFormat="1" applyFont="1" applyFill="1" applyBorder="1" applyAlignment="1">
      <alignment horizontal="left" vertical="center" wrapText="1"/>
    </xf>
    <xf numFmtId="49" fontId="21" fillId="55" borderId="66" xfId="0" applyNumberFormat="1" applyFont="1" applyFill="1" applyBorder="1" applyAlignment="1">
      <alignment horizontal="left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2" fillId="55" borderId="44" xfId="0" applyFont="1" applyFill="1" applyBorder="1" applyAlignment="1">
      <alignment vertical="center" wrapText="1"/>
    </xf>
    <xf numFmtId="0" fontId="22" fillId="55" borderId="71" xfId="0" applyFont="1" applyFill="1" applyBorder="1" applyAlignment="1">
      <alignment vertical="center" wrapText="1"/>
    </xf>
    <xf numFmtId="0" fontId="21" fillId="55" borderId="28" xfId="0" applyFont="1" applyFill="1" applyBorder="1" applyAlignment="1">
      <alignment horizontal="center" vertical="center" wrapText="1"/>
    </xf>
    <xf numFmtId="0" fontId="21" fillId="55" borderId="36" xfId="0" applyFont="1" applyFill="1" applyBorder="1" applyAlignment="1">
      <alignment horizontal="center" vertical="center" wrapText="1"/>
    </xf>
    <xf numFmtId="0" fontId="21" fillId="55" borderId="94" xfId="0" applyFont="1" applyFill="1" applyBorder="1" applyAlignment="1">
      <alignment horizontal="left" vertical="center" wrapText="1"/>
    </xf>
    <xf numFmtId="3" fontId="21" fillId="55" borderId="79" xfId="0" applyNumberFormat="1" applyFont="1" applyFill="1" applyBorder="1" applyAlignment="1">
      <alignment horizontal="center" vertical="center" wrapText="1"/>
    </xf>
    <xf numFmtId="0" fontId="21" fillId="55" borderId="80" xfId="0" applyFont="1" applyFill="1" applyBorder="1" applyAlignment="1">
      <alignment horizontal="center" vertical="center" wrapText="1"/>
    </xf>
    <xf numFmtId="3" fontId="21" fillId="55" borderId="74" xfId="0" applyNumberFormat="1" applyFont="1" applyFill="1" applyBorder="1" applyAlignment="1">
      <alignment horizontal="center" vertical="center" wrapText="1"/>
    </xf>
    <xf numFmtId="0" fontId="21" fillId="55" borderId="91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62" xfId="0" applyNumberFormat="1" applyFont="1" applyFill="1" applyBorder="1" applyAlignment="1">
      <alignment horizontal="center" vertical="center" wrapText="1"/>
    </xf>
    <xf numFmtId="0" fontId="21" fillId="55" borderId="52" xfId="0" applyFont="1" applyFill="1" applyBorder="1" applyAlignment="1">
      <alignment vertical="center" wrapText="1"/>
    </xf>
    <xf numFmtId="0" fontId="21" fillId="55" borderId="79" xfId="0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22" xfId="0" applyNumberFormat="1" applyFont="1" applyFill="1" applyBorder="1" applyAlignment="1">
      <alignment horizontal="center" vertical="center" wrapText="1"/>
    </xf>
    <xf numFmtId="0" fontId="21" fillId="55" borderId="87" xfId="69" applyFont="1" applyFill="1" applyBorder="1" applyAlignment="1">
      <alignment horizontal="left" vertical="center" wrapText="1"/>
    </xf>
    <xf numFmtId="0" fontId="21" fillId="55" borderId="66" xfId="69" applyFont="1" applyFill="1" applyBorder="1" applyAlignment="1">
      <alignment horizontal="left" vertical="center" wrapText="1"/>
    </xf>
    <xf numFmtId="3" fontId="21" fillId="55" borderId="63" xfId="0" applyNumberFormat="1" applyFont="1" applyFill="1" applyBorder="1" applyAlignment="1">
      <alignment horizontal="center" vertical="center" wrapText="1"/>
    </xf>
    <xf numFmtId="3" fontId="21" fillId="55" borderId="61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49" fontId="21" fillId="55" borderId="77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7" xfId="0" applyFont="1" applyFill="1" applyBorder="1" applyAlignment="1">
      <alignment vertical="center" wrapText="1"/>
    </xf>
    <xf numFmtId="0" fontId="21" fillId="55" borderId="32" xfId="0" applyFont="1" applyFill="1" applyBorder="1" applyAlignment="1">
      <alignment vertical="center" wrapText="1"/>
    </xf>
    <xf numFmtId="0" fontId="21" fillId="55" borderId="54" xfId="69" applyFont="1" applyFill="1" applyBorder="1" applyAlignment="1">
      <alignment horizontal="left" vertical="center" wrapText="1"/>
    </xf>
    <xf numFmtId="0" fontId="49" fillId="0" borderId="86" xfId="0" applyFont="1" applyBorder="1" applyAlignment="1">
      <alignment vertical="center"/>
    </xf>
    <xf numFmtId="0" fontId="0" fillId="0" borderId="85" xfId="0" applyBorder="1" applyAlignment="1">
      <alignment vertical="center"/>
    </xf>
    <xf numFmtId="0" fontId="21" fillId="55" borderId="45" xfId="69" applyFont="1" applyFill="1" applyBorder="1" applyAlignment="1">
      <alignment horizontal="left" vertical="center" wrapText="1"/>
    </xf>
    <xf numFmtId="0" fontId="21" fillId="55" borderId="24" xfId="69" applyFont="1" applyFill="1" applyBorder="1" applyAlignment="1">
      <alignment horizontal="left" vertical="center" wrapText="1"/>
    </xf>
    <xf numFmtId="0" fontId="21" fillId="55" borderId="69" xfId="0" applyFont="1" applyFill="1" applyBorder="1" applyAlignment="1">
      <alignment horizontal="center" vertical="center" wrapText="1"/>
    </xf>
    <xf numFmtId="0" fontId="21" fillId="55" borderId="32" xfId="0" applyFont="1" applyFill="1" applyBorder="1" applyAlignment="1">
      <alignment horizontal="center" vertical="center" wrapText="1"/>
    </xf>
    <xf numFmtId="0" fontId="21" fillId="55" borderId="46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8" xfId="0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32" xfId="0" applyFont="1" applyFill="1" applyBorder="1" applyAlignment="1">
      <alignment horizontal="center" vertical="center" wrapText="1"/>
    </xf>
    <xf numFmtId="0" fontId="22" fillId="55" borderId="46" xfId="0" applyFont="1" applyFill="1" applyBorder="1" applyAlignment="1">
      <alignment horizontal="center" vertical="center" wrapText="1"/>
    </xf>
    <xf numFmtId="0" fontId="22" fillId="55" borderId="72" xfId="0" applyFont="1" applyFill="1" applyBorder="1" applyAlignment="1">
      <alignment horizontal="center" vertical="center" wrapText="1"/>
    </xf>
    <xf numFmtId="0" fontId="22" fillId="55" borderId="78" xfId="0" applyFont="1" applyFill="1" applyBorder="1" applyAlignment="1">
      <alignment horizontal="center" vertical="center" wrapText="1"/>
    </xf>
    <xf numFmtId="0" fontId="22" fillId="55" borderId="81" xfId="0" applyFont="1" applyFill="1" applyBorder="1" applyAlignment="1">
      <alignment horizontal="center" vertical="center" wrapText="1"/>
    </xf>
    <xf numFmtId="0" fontId="21" fillId="55" borderId="87" xfId="0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89" xfId="0" applyFont="1" applyFill="1" applyBorder="1" applyAlignment="1">
      <alignment horizontal="left" vertical="center" wrapText="1"/>
    </xf>
    <xf numFmtId="0" fontId="21" fillId="55" borderId="86" xfId="0" applyFont="1" applyFill="1" applyBorder="1" applyAlignment="1">
      <alignment horizontal="left" vertical="center" wrapText="1"/>
    </xf>
    <xf numFmtId="0" fontId="21" fillId="55" borderId="85" xfId="0" applyFont="1" applyFill="1" applyBorder="1" applyAlignment="1">
      <alignment horizontal="left" vertical="center" wrapText="1"/>
    </xf>
    <xf numFmtId="3" fontId="21" fillId="55" borderId="31" xfId="0" applyNumberFormat="1" applyFont="1" applyFill="1" applyBorder="1" applyAlignment="1">
      <alignment horizontal="center" vertical="center" wrapText="1"/>
    </xf>
    <xf numFmtId="0" fontId="21" fillId="55" borderId="62" xfId="69" applyFont="1" applyFill="1" applyBorder="1" applyAlignment="1">
      <alignment vertical="center" wrapText="1"/>
    </xf>
    <xf numFmtId="0" fontId="21" fillId="55" borderId="76" xfId="69" applyFont="1" applyFill="1" applyBorder="1" applyAlignment="1">
      <alignment vertical="center" wrapText="1"/>
    </xf>
    <xf numFmtId="0" fontId="21" fillId="55" borderId="53" xfId="0" applyFont="1" applyFill="1" applyBorder="1" applyAlignment="1">
      <alignment vertical="center" wrapText="1"/>
    </xf>
    <xf numFmtId="0" fontId="21" fillId="55" borderId="35" xfId="0" applyFont="1" applyFill="1" applyBorder="1" applyAlignment="1">
      <alignment vertical="center" wrapText="1"/>
    </xf>
    <xf numFmtId="0" fontId="21" fillId="55" borderId="20" xfId="0" applyFont="1" applyFill="1" applyBorder="1" applyAlignment="1">
      <alignment vertical="center" wrapText="1"/>
    </xf>
    <xf numFmtId="0" fontId="21" fillId="55" borderId="22" xfId="0" applyFont="1" applyFill="1" applyBorder="1" applyAlignment="1">
      <alignment vertical="center" wrapText="1"/>
    </xf>
    <xf numFmtId="0" fontId="21" fillId="55" borderId="77" xfId="0" applyFont="1" applyFill="1" applyBorder="1" applyAlignment="1">
      <alignment horizontal="left" vertical="center" wrapText="1"/>
    </xf>
    <xf numFmtId="0" fontId="21" fillId="55" borderId="64" xfId="0" applyFont="1" applyFill="1" applyBorder="1" applyAlignment="1">
      <alignment horizontal="left" vertical="center" wrapText="1"/>
    </xf>
    <xf numFmtId="49" fontId="21" fillId="55" borderId="64" xfId="0" applyNumberFormat="1" applyFont="1" applyFill="1" applyBorder="1" applyAlignment="1">
      <alignment horizontal="center" vertical="center" wrapText="1"/>
    </xf>
    <xf numFmtId="49" fontId="21" fillId="55" borderId="36" xfId="0" applyNumberFormat="1" applyFont="1" applyFill="1" applyBorder="1" applyAlignment="1">
      <alignment horizontal="center" vertical="center" wrapText="1"/>
    </xf>
    <xf numFmtId="49" fontId="21" fillId="55" borderId="23" xfId="0" applyNumberFormat="1" applyFont="1" applyFill="1" applyBorder="1" applyAlignment="1">
      <alignment horizontal="center" vertical="center" wrapText="1"/>
    </xf>
    <xf numFmtId="49" fontId="49" fillId="55" borderId="31" xfId="0" applyNumberFormat="1" applyFont="1" applyFill="1" applyBorder="1" applyAlignment="1">
      <alignment horizontal="center" vertical="center" wrapText="1"/>
    </xf>
    <xf numFmtId="49" fontId="49" fillId="55" borderId="27" xfId="0" applyNumberFormat="1" applyFont="1" applyFill="1" applyBorder="1" applyAlignment="1">
      <alignment horizontal="center" vertical="center" wrapText="1"/>
    </xf>
    <xf numFmtId="49" fontId="49" fillId="55" borderId="82" xfId="0" applyNumberFormat="1" applyFont="1" applyFill="1" applyBorder="1" applyAlignment="1">
      <alignment horizontal="center" vertical="center" wrapText="1"/>
    </xf>
    <xf numFmtId="49" fontId="49" fillId="55" borderId="25" xfId="0" applyNumberFormat="1" applyFont="1" applyFill="1" applyBorder="1" applyAlignment="1">
      <alignment horizontal="center" vertical="center" wrapText="1"/>
    </xf>
    <xf numFmtId="49" fontId="49" fillId="55" borderId="83" xfId="0" applyNumberFormat="1" applyFont="1" applyFill="1" applyBorder="1" applyAlignment="1">
      <alignment horizontal="center" vertical="center" wrapText="1"/>
    </xf>
    <xf numFmtId="49" fontId="49" fillId="55" borderId="39" xfId="0" applyNumberFormat="1" applyFont="1" applyFill="1" applyBorder="1" applyAlignment="1">
      <alignment horizontal="center" vertical="center" wrapText="1"/>
    </xf>
    <xf numFmtId="3" fontId="50" fillId="55" borderId="28" xfId="0" applyNumberFormat="1" applyFont="1" applyFill="1" applyBorder="1" applyAlignment="1">
      <alignment horizontal="center" vertical="center" wrapText="1"/>
    </xf>
    <xf numFmtId="3" fontId="50" fillId="55" borderId="36" xfId="0" applyNumberFormat="1" applyFont="1" applyFill="1" applyBorder="1" applyAlignment="1">
      <alignment horizontal="center" vertical="center" wrapText="1"/>
    </xf>
    <xf numFmtId="0" fontId="21" fillId="55" borderId="87" xfId="69" applyFont="1" applyFill="1" applyBorder="1" applyAlignment="1">
      <alignment horizontal="center" vertical="center" wrapText="1"/>
    </xf>
    <xf numFmtId="0" fontId="21" fillId="55" borderId="54" xfId="69" applyFont="1" applyFill="1" applyBorder="1" applyAlignment="1">
      <alignment horizontal="center" vertical="center" wrapText="1"/>
    </xf>
    <xf numFmtId="0" fontId="21" fillId="55" borderId="66" xfId="69" applyFont="1" applyFill="1" applyBorder="1" applyAlignment="1">
      <alignment horizontal="center" vertical="center" wrapText="1"/>
    </xf>
    <xf numFmtId="3" fontId="21" fillId="55" borderId="87" xfId="0" applyNumberFormat="1" applyFont="1" applyFill="1" applyBorder="1" applyAlignment="1">
      <alignment horizontal="left" vertical="center" wrapText="1"/>
    </xf>
    <xf numFmtId="3" fontId="21" fillId="55" borderId="66" xfId="0" applyNumberFormat="1" applyFont="1" applyFill="1" applyBorder="1" applyAlignment="1">
      <alignment horizontal="left" vertical="center" wrapText="1"/>
    </xf>
    <xf numFmtId="0" fontId="49" fillId="0" borderId="87" xfId="0" applyFont="1" applyBorder="1" applyAlignment="1">
      <alignment horizontal="left"/>
    </xf>
    <xf numFmtId="0" fontId="49" fillId="0" borderId="66" xfId="0" applyFont="1" applyBorder="1" applyAlignment="1">
      <alignment horizontal="left"/>
    </xf>
    <xf numFmtId="0" fontId="21" fillId="55" borderId="69" xfId="0" applyFont="1" applyFill="1" applyBorder="1" applyAlignment="1">
      <alignment horizontal="left" vertical="center" wrapText="1"/>
    </xf>
    <xf numFmtId="0" fontId="21" fillId="55" borderId="46" xfId="0" applyFont="1" applyFill="1" applyBorder="1" applyAlignment="1">
      <alignment horizontal="left" vertical="center" wrapText="1"/>
    </xf>
    <xf numFmtId="2" fontId="49" fillId="0" borderId="31" xfId="0" applyNumberFormat="1" applyFont="1" applyBorder="1" applyAlignment="1">
      <alignment horizontal="left" vertical="center" wrapText="1"/>
    </xf>
    <xf numFmtId="2" fontId="49" fillId="0" borderId="39" xfId="0" applyNumberFormat="1" applyFont="1" applyBorder="1" applyAlignment="1">
      <alignment horizontal="left" vertical="center" wrapText="1"/>
    </xf>
    <xf numFmtId="2" fontId="49" fillId="0" borderId="27" xfId="0" applyNumberFormat="1" applyFont="1" applyBorder="1" applyAlignment="1">
      <alignment horizontal="left" vertical="center" wrapText="1"/>
    </xf>
    <xf numFmtId="49" fontId="21" fillId="55" borderId="82" xfId="0" applyNumberFormat="1" applyFont="1" applyFill="1" applyBorder="1" applyAlignment="1">
      <alignment horizontal="center" vertical="center" wrapText="1"/>
    </xf>
    <xf numFmtId="49" fontId="21" fillId="55" borderId="83" xfId="0" applyNumberFormat="1" applyFont="1" applyFill="1" applyBorder="1" applyAlignment="1">
      <alignment horizontal="center" vertical="center" wrapText="1"/>
    </xf>
    <xf numFmtId="49" fontId="21" fillId="55" borderId="25" xfId="0" applyNumberFormat="1" applyFont="1" applyFill="1" applyBorder="1" applyAlignment="1">
      <alignment horizontal="center" vertical="center" wrapText="1"/>
    </xf>
    <xf numFmtId="3" fontId="21" fillId="55" borderId="44" xfId="0" applyNumberFormat="1" applyFont="1" applyFill="1" applyBorder="1" applyAlignment="1">
      <alignment horizontal="center" vertical="center" wrapText="1"/>
    </xf>
    <xf numFmtId="3" fontId="21" fillId="55" borderId="71" xfId="0" applyNumberFormat="1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left" vertical="center" wrapText="1"/>
    </xf>
    <xf numFmtId="0" fontId="21" fillId="55" borderId="81" xfId="0" applyFont="1" applyFill="1" applyBorder="1" applyAlignment="1">
      <alignment horizontal="left" vertical="center" wrapText="1"/>
    </xf>
    <xf numFmtId="0" fontId="21" fillId="55" borderId="42" xfId="0" applyFont="1" applyFill="1" applyBorder="1" applyAlignment="1">
      <alignment vertical="center" wrapText="1"/>
    </xf>
    <xf numFmtId="0" fontId="21" fillId="55" borderId="46" xfId="0" applyFont="1" applyFill="1" applyBorder="1" applyAlignment="1">
      <alignment vertical="center" wrapText="1"/>
    </xf>
    <xf numFmtId="2" fontId="49" fillId="0" borderId="85" xfId="0" applyNumberFormat="1" applyFont="1" applyBorder="1" applyAlignment="1">
      <alignment horizontal="center" vertical="center" wrapText="1"/>
    </xf>
    <xf numFmtId="2" fontId="49" fillId="0" borderId="94" xfId="0" applyNumberFormat="1" applyFont="1" applyBorder="1" applyAlignment="1">
      <alignment horizontal="center" vertical="center" wrapText="1"/>
    </xf>
    <xf numFmtId="49" fontId="21" fillId="55" borderId="28" xfId="0" applyNumberFormat="1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vertical="center" wrapText="1"/>
    </xf>
    <xf numFmtId="0" fontId="21" fillId="55" borderId="28" xfId="0" applyFont="1" applyFill="1" applyBorder="1" applyAlignment="1">
      <alignment horizontal="left" vertical="center" wrapText="1"/>
    </xf>
    <xf numFmtId="0" fontId="21" fillId="55" borderId="77" xfId="0" applyFont="1" applyFill="1" applyBorder="1" applyAlignment="1">
      <alignment horizontal="center" vertical="center" wrapText="1"/>
    </xf>
    <xf numFmtId="3" fontId="21" fillId="55" borderId="80" xfId="0" applyNumberFormat="1" applyFont="1" applyFill="1" applyBorder="1" applyAlignment="1">
      <alignment horizontal="center" vertical="center" wrapText="1"/>
    </xf>
    <xf numFmtId="49" fontId="21" fillId="55" borderId="44" xfId="0" applyNumberFormat="1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0" fontId="21" fillId="55" borderId="44" xfId="0" applyFont="1" applyFill="1" applyBorder="1" applyAlignment="1">
      <alignment horizontal="left" vertical="center" wrapText="1"/>
    </xf>
    <xf numFmtId="0" fontId="21" fillId="55" borderId="41" xfId="0" applyFont="1" applyFill="1" applyBorder="1" applyAlignment="1">
      <alignment vertical="center" wrapText="1"/>
    </xf>
    <xf numFmtId="0" fontId="21" fillId="55" borderId="30" xfId="0" applyFont="1" applyFill="1" applyBorder="1" applyAlignment="1">
      <alignment vertical="center" wrapText="1"/>
    </xf>
    <xf numFmtId="0" fontId="21" fillId="55" borderId="31" xfId="0" applyFont="1" applyFill="1" applyBorder="1" applyAlignment="1">
      <alignment vertical="center" wrapText="1"/>
    </xf>
    <xf numFmtId="0" fontId="21" fillId="55" borderId="5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4" xfId="93"/>
    <cellStyle name="Обычный 8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[0] 2" xfId="110"/>
    <cellStyle name="Финансовый [0] 3" xfId="111"/>
    <cellStyle name="Финансовый 2" xfId="112"/>
    <cellStyle name="Финансовый 2 2" xfId="113"/>
    <cellStyle name="Финансовый 2 3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87;&#1088;&#1080;&#1083;&#1086;&#1078;&#1077;&#1085;&#1080;&#1077;%20&#1089;%20&#1076;&#1077;&#1085;&#1100;&#1075;&#1072;&#1084;&#1080;%2018.07.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87;&#1088;&#1080;&#1083;&#1086;&#1078;&#1077;&#1085;&#1080;&#1077;%20&#1089;%20&#1076;&#1077;&#1085;&#1100;&#1075;&#1072;&#1084;&#1080;%20&#1087;&#1086;%20&#1073;&#1083;-&#1074;&#10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1 благоустройство "/>
      <sheetName val="таблица 6 бл-во"/>
      <sheetName val="Лист1"/>
    </sheetNames>
    <sheetDataSet>
      <sheetData sheetId="2">
        <row r="28">
          <cell r="BD28">
            <v>625</v>
          </cell>
        </row>
        <row r="38">
          <cell r="BD38">
            <v>16050</v>
          </cell>
        </row>
        <row r="39">
          <cell r="BD39">
            <v>300</v>
          </cell>
        </row>
        <row r="41">
          <cell r="BD41">
            <v>15900</v>
          </cell>
        </row>
        <row r="42">
          <cell r="BD42">
            <v>7500</v>
          </cell>
        </row>
        <row r="50">
          <cell r="BD50">
            <v>19000</v>
          </cell>
        </row>
        <row r="51">
          <cell r="BD51">
            <v>6417</v>
          </cell>
        </row>
        <row r="52">
          <cell r="BD52">
            <v>82873</v>
          </cell>
        </row>
        <row r="57">
          <cell r="BD57">
            <v>78598</v>
          </cell>
        </row>
        <row r="58">
          <cell r="BD58">
            <v>176339</v>
          </cell>
        </row>
        <row r="76">
          <cell r="BD76">
            <v>377</v>
          </cell>
        </row>
        <row r="77">
          <cell r="BD77">
            <v>2913</v>
          </cell>
        </row>
        <row r="78">
          <cell r="BD78">
            <v>7421</v>
          </cell>
        </row>
        <row r="79">
          <cell r="BD79">
            <v>26421</v>
          </cell>
        </row>
        <row r="80">
          <cell r="BD80">
            <v>16127</v>
          </cell>
        </row>
        <row r="81">
          <cell r="BD81">
            <v>9672</v>
          </cell>
        </row>
        <row r="88">
          <cell r="BD88">
            <v>7988</v>
          </cell>
          <cell r="BF88">
            <v>3994</v>
          </cell>
        </row>
        <row r="89">
          <cell r="BD89">
            <v>33700</v>
          </cell>
          <cell r="BF89">
            <v>16850</v>
          </cell>
        </row>
        <row r="90">
          <cell r="BD90">
            <v>1570</v>
          </cell>
          <cell r="BF90">
            <v>785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1 благоустройство "/>
      <sheetName val="таблица 6 бл-во"/>
      <sheetName val="Лист1"/>
    </sheetNames>
    <sheetDataSet>
      <sheetData sheetId="0">
        <row r="50">
          <cell r="BD50">
            <v>19000</v>
          </cell>
        </row>
        <row r="51">
          <cell r="BD51">
            <v>6417</v>
          </cell>
        </row>
        <row r="52">
          <cell r="BD52">
            <v>82873</v>
          </cell>
        </row>
        <row r="57">
          <cell r="BD57">
            <v>78598</v>
          </cell>
        </row>
        <row r="58">
          <cell r="BD58">
            <v>176339</v>
          </cell>
        </row>
      </sheetData>
      <sheetData sheetId="2">
        <row r="38">
          <cell r="BD38">
            <v>16050</v>
          </cell>
        </row>
        <row r="39">
          <cell r="BD39">
            <v>300</v>
          </cell>
        </row>
        <row r="41">
          <cell r="BD41">
            <v>15900</v>
          </cell>
        </row>
        <row r="42">
          <cell r="BD42">
            <v>7500</v>
          </cell>
        </row>
        <row r="66">
          <cell r="BD66">
            <v>1447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2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5.57421875" style="3" customWidth="1"/>
    <col min="2" max="2" width="53.7109375" style="3" customWidth="1"/>
    <col min="3" max="3" width="13.00390625" style="198" customWidth="1"/>
    <col min="4" max="4" width="8.140625" style="198" customWidth="1"/>
    <col min="5" max="5" width="7.28125" style="3" customWidth="1"/>
    <col min="6" max="6" width="8.140625" style="3" customWidth="1"/>
    <col min="7" max="7" width="7.7109375" style="3" customWidth="1"/>
    <col min="8" max="8" width="7.28125" style="3" customWidth="1"/>
    <col min="9" max="9" width="7.57421875" style="3" customWidth="1"/>
    <col min="10" max="10" width="8.57421875" style="3" customWidth="1"/>
    <col min="11" max="11" width="8.7109375" style="3" customWidth="1"/>
    <col min="12" max="12" width="8.140625" style="3" customWidth="1"/>
    <col min="13" max="13" width="7.421875" style="3" customWidth="1"/>
    <col min="14" max="14" width="7.8515625" style="3" customWidth="1"/>
    <col min="15" max="16" width="7.8515625" style="149" hidden="1" customWidth="1"/>
    <col min="17" max="17" width="13.7109375" style="155" hidden="1" customWidth="1"/>
    <col min="18" max="18" width="7.8515625" style="158" hidden="1" customWidth="1"/>
    <col min="19" max="19" width="9.140625" style="3" hidden="1" customWidth="1"/>
    <col min="20" max="20" width="9.140625" style="3" customWidth="1"/>
    <col min="21" max="23" width="0" style="3" hidden="1" customWidth="1"/>
    <col min="24" max="16384" width="9.140625" style="3" customWidth="1"/>
  </cols>
  <sheetData>
    <row r="1" spans="1:18" s="2" customFormat="1" ht="21" customHeight="1" thickBot="1">
      <c r="A1" s="472" t="s">
        <v>143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148"/>
      <c r="P1" s="148"/>
      <c r="Q1" s="154"/>
      <c r="R1" s="157"/>
    </row>
    <row r="2" spans="1:14" ht="15.75" thickBot="1">
      <c r="A2" s="519" t="s">
        <v>0</v>
      </c>
      <c r="B2" s="522" t="s">
        <v>7</v>
      </c>
      <c r="C2" s="525" t="s">
        <v>8</v>
      </c>
      <c r="D2" s="528" t="s">
        <v>9</v>
      </c>
      <c r="E2" s="531" t="s">
        <v>10</v>
      </c>
      <c r="F2" s="532"/>
      <c r="G2" s="532"/>
      <c r="H2" s="532"/>
      <c r="I2" s="532"/>
      <c r="J2" s="532"/>
      <c r="K2" s="532"/>
      <c r="L2" s="532"/>
      <c r="M2" s="532"/>
      <c r="N2" s="533"/>
    </row>
    <row r="3" spans="1:14" ht="15.75" customHeight="1">
      <c r="A3" s="520"/>
      <c r="B3" s="523"/>
      <c r="C3" s="526"/>
      <c r="D3" s="529"/>
      <c r="E3" s="441" t="s">
        <v>140</v>
      </c>
      <c r="F3" s="443"/>
      <c r="G3" s="443"/>
      <c r="H3" s="443"/>
      <c r="I3" s="445"/>
      <c r="J3" s="441" t="s">
        <v>141</v>
      </c>
      <c r="K3" s="443"/>
      <c r="L3" s="443"/>
      <c r="M3" s="443"/>
      <c r="N3" s="445"/>
    </row>
    <row r="4" spans="1:14" ht="47.25" customHeight="1" thickBot="1">
      <c r="A4" s="521"/>
      <c r="B4" s="524"/>
      <c r="C4" s="527"/>
      <c r="D4" s="530"/>
      <c r="E4" s="354" t="s">
        <v>11</v>
      </c>
      <c r="F4" s="349" t="s">
        <v>12</v>
      </c>
      <c r="G4" s="349" t="s">
        <v>13</v>
      </c>
      <c r="H4" s="349" t="s">
        <v>14</v>
      </c>
      <c r="I4" s="350" t="s">
        <v>15</v>
      </c>
      <c r="J4" s="4" t="s">
        <v>11</v>
      </c>
      <c r="K4" s="5" t="s">
        <v>12</v>
      </c>
      <c r="L4" s="5" t="s">
        <v>13</v>
      </c>
      <c r="M4" s="5" t="s">
        <v>14</v>
      </c>
      <c r="N4" s="6" t="s">
        <v>15</v>
      </c>
    </row>
    <row r="5" spans="1:14" ht="15.75" thickBot="1">
      <c r="A5" s="7">
        <v>1</v>
      </c>
      <c r="B5" s="8">
        <v>2</v>
      </c>
      <c r="C5" s="178">
        <v>3</v>
      </c>
      <c r="D5" s="182">
        <v>4</v>
      </c>
      <c r="E5" s="9">
        <v>5</v>
      </c>
      <c r="F5" s="10">
        <v>6</v>
      </c>
      <c r="G5" s="10">
        <v>7</v>
      </c>
      <c r="H5" s="10">
        <v>8</v>
      </c>
      <c r="I5" s="11">
        <v>9</v>
      </c>
      <c r="J5" s="9">
        <v>10</v>
      </c>
      <c r="K5" s="10">
        <v>11</v>
      </c>
      <c r="L5" s="10">
        <v>12</v>
      </c>
      <c r="M5" s="10">
        <v>13</v>
      </c>
      <c r="N5" s="11">
        <v>14</v>
      </c>
    </row>
    <row r="6" spans="1:14" ht="31.5" customHeight="1" thickBot="1">
      <c r="A6" s="534" t="s">
        <v>148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6"/>
    </row>
    <row r="7" spans="1:14" ht="15.75" thickBot="1">
      <c r="A7" s="439" t="s">
        <v>16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40"/>
    </row>
    <row r="8" spans="1:14" ht="45.75" customHeight="1">
      <c r="A8" s="12" t="s">
        <v>17</v>
      </c>
      <c r="B8" s="13" t="s">
        <v>119</v>
      </c>
      <c r="C8" s="179" t="s">
        <v>1</v>
      </c>
      <c r="D8" s="193" t="s">
        <v>155</v>
      </c>
      <c r="E8" s="14">
        <f>F8+G8+H8+I8</f>
        <v>2420</v>
      </c>
      <c r="F8" s="334">
        <f>2708-288</f>
        <v>2420</v>
      </c>
      <c r="G8" s="334">
        <v>0</v>
      </c>
      <c r="H8" s="334">
        <v>0</v>
      </c>
      <c r="I8" s="336">
        <v>0</v>
      </c>
      <c r="J8" s="14">
        <f aca="true" t="shared" si="0" ref="J8:J14">K8+L8+M8+N8</f>
        <v>1500</v>
      </c>
      <c r="K8" s="15">
        <v>1500</v>
      </c>
      <c r="L8" s="15">
        <v>0</v>
      </c>
      <c r="M8" s="15">
        <v>0</v>
      </c>
      <c r="N8" s="16">
        <v>0</v>
      </c>
    </row>
    <row r="9" spans="1:14" ht="92.25" customHeight="1">
      <c r="A9" s="17" t="s">
        <v>18</v>
      </c>
      <c r="B9" s="115" t="s">
        <v>136</v>
      </c>
      <c r="C9" s="180" t="s">
        <v>1</v>
      </c>
      <c r="D9" s="185" t="s">
        <v>145</v>
      </c>
      <c r="E9" s="18">
        <f>F9+G9+H9+I9</f>
        <v>1026</v>
      </c>
      <c r="F9" s="19">
        <f>1757-731</f>
        <v>1026</v>
      </c>
      <c r="G9" s="19">
        <v>0</v>
      </c>
      <c r="H9" s="19">
        <v>0</v>
      </c>
      <c r="I9" s="20">
        <v>0</v>
      </c>
      <c r="J9" s="18">
        <f t="shared" si="0"/>
        <v>593</v>
      </c>
      <c r="K9" s="19">
        <f>58+535</f>
        <v>593</v>
      </c>
      <c r="L9" s="19">
        <v>0</v>
      </c>
      <c r="M9" s="19">
        <v>0</v>
      </c>
      <c r="N9" s="20">
        <v>0</v>
      </c>
    </row>
    <row r="10" spans="1:14" ht="68.25" customHeight="1">
      <c r="A10" s="21" t="s">
        <v>19</v>
      </c>
      <c r="B10" s="22" t="s">
        <v>135</v>
      </c>
      <c r="C10" s="181" t="s">
        <v>1</v>
      </c>
      <c r="D10" s="199" t="s">
        <v>145</v>
      </c>
      <c r="E10" s="24">
        <f>F10+G10+H10+I10</f>
        <v>4299</v>
      </c>
      <c r="F10" s="335">
        <f>4328-29</f>
        <v>4299</v>
      </c>
      <c r="G10" s="335">
        <v>0</v>
      </c>
      <c r="H10" s="335">
        <v>0</v>
      </c>
      <c r="I10" s="337">
        <v>0</v>
      </c>
      <c r="J10" s="24">
        <f t="shared" si="0"/>
        <v>0</v>
      </c>
      <c r="K10" s="25">
        <v>0</v>
      </c>
      <c r="L10" s="25">
        <v>0</v>
      </c>
      <c r="M10" s="25">
        <v>0</v>
      </c>
      <c r="N10" s="26">
        <v>0</v>
      </c>
    </row>
    <row r="11" spans="1:14" ht="69" customHeight="1">
      <c r="A11" s="114" t="s">
        <v>20</v>
      </c>
      <c r="B11" s="115" t="s">
        <v>134</v>
      </c>
      <c r="C11" s="180" t="s">
        <v>1</v>
      </c>
      <c r="D11" s="185" t="s">
        <v>145</v>
      </c>
      <c r="E11" s="18">
        <f>F11+G11+H11+I11</f>
        <v>7286</v>
      </c>
      <c r="F11" s="19">
        <f>6925+293+68</f>
        <v>7286</v>
      </c>
      <c r="G11" s="19">
        <v>0</v>
      </c>
      <c r="H11" s="19">
        <v>0</v>
      </c>
      <c r="I11" s="20">
        <v>0</v>
      </c>
      <c r="J11" s="18">
        <f t="shared" si="0"/>
        <v>0</v>
      </c>
      <c r="K11" s="19">
        <v>0</v>
      </c>
      <c r="L11" s="19">
        <v>0</v>
      </c>
      <c r="M11" s="19">
        <v>0</v>
      </c>
      <c r="N11" s="20">
        <v>0</v>
      </c>
    </row>
    <row r="12" spans="1:14" ht="24" customHeight="1">
      <c r="A12" s="145" t="s">
        <v>21</v>
      </c>
      <c r="B12" s="22" t="s">
        <v>22</v>
      </c>
      <c r="C12" s="181" t="s">
        <v>1</v>
      </c>
      <c r="D12" s="199" t="s">
        <v>130</v>
      </c>
      <c r="E12" s="24">
        <v>0</v>
      </c>
      <c r="F12" s="335">
        <v>0</v>
      </c>
      <c r="G12" s="335">
        <v>0</v>
      </c>
      <c r="H12" s="335">
        <v>0</v>
      </c>
      <c r="I12" s="337">
        <v>0</v>
      </c>
      <c r="J12" s="24">
        <f t="shared" si="0"/>
        <v>0</v>
      </c>
      <c r="K12" s="135">
        <v>0</v>
      </c>
      <c r="L12" s="135">
        <v>0</v>
      </c>
      <c r="M12" s="135">
        <v>0</v>
      </c>
      <c r="N12" s="137">
        <v>0</v>
      </c>
    </row>
    <row r="13" spans="1:14" ht="15">
      <c r="A13" s="114" t="s">
        <v>23</v>
      </c>
      <c r="B13" s="115" t="s">
        <v>133</v>
      </c>
      <c r="C13" s="180" t="s">
        <v>1</v>
      </c>
      <c r="D13" s="177"/>
      <c r="E13" s="18">
        <f>F13+G13+H13+I13</f>
        <v>0</v>
      </c>
      <c r="F13" s="19">
        <v>0</v>
      </c>
      <c r="G13" s="19">
        <v>0</v>
      </c>
      <c r="H13" s="19">
        <v>0</v>
      </c>
      <c r="I13" s="20">
        <v>0</v>
      </c>
      <c r="J13" s="18">
        <f t="shared" si="0"/>
        <v>0</v>
      </c>
      <c r="K13" s="19">
        <v>0</v>
      </c>
      <c r="L13" s="19">
        <v>0</v>
      </c>
      <c r="M13" s="19">
        <v>0</v>
      </c>
      <c r="N13" s="20">
        <v>0</v>
      </c>
    </row>
    <row r="14" spans="1:14" ht="48.75" customHeight="1" thickBot="1">
      <c r="A14" s="146" t="s">
        <v>24</v>
      </c>
      <c r="B14" s="118" t="s">
        <v>146</v>
      </c>
      <c r="C14" s="182" t="s">
        <v>1</v>
      </c>
      <c r="D14" s="178" t="s">
        <v>142</v>
      </c>
      <c r="E14" s="27">
        <f>F14+G14+H14+I14</f>
        <v>32986</v>
      </c>
      <c r="F14" s="244">
        <v>32656</v>
      </c>
      <c r="G14" s="244">
        <v>0</v>
      </c>
      <c r="H14" s="244">
        <v>0</v>
      </c>
      <c r="I14" s="147">
        <v>330</v>
      </c>
      <c r="J14" s="27">
        <f t="shared" si="0"/>
        <v>0</v>
      </c>
      <c r="K14" s="144">
        <v>0</v>
      </c>
      <c r="L14" s="144">
        <v>0</v>
      </c>
      <c r="M14" s="144">
        <v>0</v>
      </c>
      <c r="N14" s="147">
        <v>0</v>
      </c>
    </row>
    <row r="15" spans="1:14" ht="15.75" thickBot="1">
      <c r="A15" s="505" t="s">
        <v>25</v>
      </c>
      <c r="B15" s="514"/>
      <c r="C15" s="183" t="s">
        <v>1</v>
      </c>
      <c r="D15" s="200"/>
      <c r="E15" s="29">
        <f aca="true" t="shared" si="1" ref="E15:N15">E14+E13+E12+E11+E10+E9+E8</f>
        <v>48017</v>
      </c>
      <c r="F15" s="30">
        <f t="shared" si="1"/>
        <v>47687</v>
      </c>
      <c r="G15" s="30">
        <f t="shared" si="1"/>
        <v>0</v>
      </c>
      <c r="H15" s="30">
        <f t="shared" si="1"/>
        <v>0</v>
      </c>
      <c r="I15" s="31">
        <f t="shared" si="1"/>
        <v>330</v>
      </c>
      <c r="J15" s="29">
        <f t="shared" si="1"/>
        <v>2093</v>
      </c>
      <c r="K15" s="30">
        <f>K14+K13+K12+K11+K10+K9+K8</f>
        <v>2093</v>
      </c>
      <c r="L15" s="30">
        <f t="shared" si="1"/>
        <v>0</v>
      </c>
      <c r="M15" s="30">
        <f t="shared" si="1"/>
        <v>0</v>
      </c>
      <c r="N15" s="31">
        <f t="shared" si="1"/>
        <v>0</v>
      </c>
    </row>
    <row r="16" spans="1:14" ht="27" customHeight="1" hidden="1">
      <c r="A16" s="538" t="s">
        <v>26</v>
      </c>
      <c r="B16" s="539"/>
      <c r="C16" s="184" t="s">
        <v>1</v>
      </c>
      <c r="D16" s="184">
        <v>2016</v>
      </c>
      <c r="E16" s="353">
        <v>0</v>
      </c>
      <c r="F16" s="345">
        <v>0</v>
      </c>
      <c r="G16" s="345">
        <v>0</v>
      </c>
      <c r="H16" s="345">
        <v>0</v>
      </c>
      <c r="I16" s="347">
        <v>0</v>
      </c>
      <c r="J16" s="142">
        <v>0</v>
      </c>
      <c r="K16" s="119">
        <v>0</v>
      </c>
      <c r="L16" s="119">
        <v>0</v>
      </c>
      <c r="M16" s="119">
        <v>0</v>
      </c>
      <c r="N16" s="121">
        <v>0</v>
      </c>
    </row>
    <row r="17" spans="1:14" ht="15" hidden="1">
      <c r="A17" s="540" t="s">
        <v>27</v>
      </c>
      <c r="B17" s="541"/>
      <c r="C17" s="185" t="s">
        <v>1</v>
      </c>
      <c r="D17" s="185">
        <v>2016</v>
      </c>
      <c r="E17" s="18">
        <v>0</v>
      </c>
      <c r="F17" s="19">
        <v>0</v>
      </c>
      <c r="G17" s="19">
        <v>0</v>
      </c>
      <c r="H17" s="19">
        <v>0</v>
      </c>
      <c r="I17" s="20">
        <v>0</v>
      </c>
      <c r="J17" s="18">
        <v>0</v>
      </c>
      <c r="K17" s="19">
        <v>0</v>
      </c>
      <c r="L17" s="19">
        <v>0</v>
      </c>
      <c r="M17" s="19">
        <v>0</v>
      </c>
      <c r="N17" s="20">
        <v>0</v>
      </c>
    </row>
    <row r="18" spans="1:14" ht="15.75" hidden="1" thickBot="1">
      <c r="A18" s="542" t="s">
        <v>28</v>
      </c>
      <c r="B18" s="543"/>
      <c r="C18" s="186" t="s">
        <v>1</v>
      </c>
      <c r="D18" s="186">
        <v>2016</v>
      </c>
      <c r="E18" s="360">
        <v>0</v>
      </c>
      <c r="F18" s="346">
        <v>0</v>
      </c>
      <c r="G18" s="346">
        <v>0</v>
      </c>
      <c r="H18" s="346">
        <v>0</v>
      </c>
      <c r="I18" s="348">
        <v>0</v>
      </c>
      <c r="J18" s="143">
        <v>0</v>
      </c>
      <c r="K18" s="120">
        <v>0</v>
      </c>
      <c r="L18" s="120">
        <v>0</v>
      </c>
      <c r="M18" s="120">
        <v>0</v>
      </c>
      <c r="N18" s="122">
        <v>0</v>
      </c>
    </row>
    <row r="19" spans="1:14" ht="15.75" thickBot="1">
      <c r="A19" s="439" t="s">
        <v>29</v>
      </c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40"/>
    </row>
    <row r="20" spans="1:14" ht="24">
      <c r="A20" s="141" t="s">
        <v>30</v>
      </c>
      <c r="B20" s="32" t="s">
        <v>31</v>
      </c>
      <c r="C20" s="184" t="s">
        <v>1</v>
      </c>
      <c r="D20" s="184" t="s">
        <v>144</v>
      </c>
      <c r="E20" s="353">
        <v>0</v>
      </c>
      <c r="F20" s="345">
        <v>0</v>
      </c>
      <c r="G20" s="345">
        <v>0</v>
      </c>
      <c r="H20" s="345">
        <v>0</v>
      </c>
      <c r="I20" s="347">
        <v>0</v>
      </c>
      <c r="J20" s="142">
        <v>0</v>
      </c>
      <c r="K20" s="119">
        <v>0</v>
      </c>
      <c r="L20" s="119">
        <v>0</v>
      </c>
      <c r="M20" s="119">
        <v>0</v>
      </c>
      <c r="N20" s="121">
        <v>0</v>
      </c>
    </row>
    <row r="21" spans="1:14" ht="39" thickBot="1">
      <c r="A21" s="33" t="s">
        <v>32</v>
      </c>
      <c r="B21" s="34" t="s">
        <v>147</v>
      </c>
      <c r="C21" s="178" t="s">
        <v>1</v>
      </c>
      <c r="D21" s="178">
        <v>2019</v>
      </c>
      <c r="E21" s="27">
        <f>F21+G21+H21+I21</f>
        <v>15122</v>
      </c>
      <c r="F21" s="244">
        <f>14367+755</f>
        <v>15122</v>
      </c>
      <c r="G21" s="244">
        <v>0</v>
      </c>
      <c r="H21" s="244">
        <v>0</v>
      </c>
      <c r="I21" s="147">
        <v>0</v>
      </c>
      <c r="J21" s="27">
        <v>0</v>
      </c>
      <c r="K21" s="144">
        <v>0</v>
      </c>
      <c r="L21" s="144">
        <v>0</v>
      </c>
      <c r="M21" s="144">
        <v>0</v>
      </c>
      <c r="N21" s="147">
        <v>0</v>
      </c>
    </row>
    <row r="22" spans="1:14" ht="15.75" thickBot="1">
      <c r="A22" s="517" t="s">
        <v>33</v>
      </c>
      <c r="B22" s="518"/>
      <c r="C22" s="178" t="s">
        <v>1</v>
      </c>
      <c r="D22" s="201"/>
      <c r="E22" s="27">
        <f aca="true" t="shared" si="2" ref="E22:N22">E21+E20</f>
        <v>15122</v>
      </c>
      <c r="F22" s="244">
        <f t="shared" si="2"/>
        <v>15122</v>
      </c>
      <c r="G22" s="244">
        <f t="shared" si="2"/>
        <v>0</v>
      </c>
      <c r="H22" s="244">
        <f t="shared" si="2"/>
        <v>0</v>
      </c>
      <c r="I22" s="147">
        <f t="shared" si="2"/>
        <v>0</v>
      </c>
      <c r="J22" s="27">
        <f t="shared" si="2"/>
        <v>0</v>
      </c>
      <c r="K22" s="144">
        <f t="shared" si="2"/>
        <v>0</v>
      </c>
      <c r="L22" s="144">
        <f t="shared" si="2"/>
        <v>0</v>
      </c>
      <c r="M22" s="144">
        <f t="shared" si="2"/>
        <v>0</v>
      </c>
      <c r="N22" s="147">
        <f t="shared" si="2"/>
        <v>0</v>
      </c>
    </row>
    <row r="23" spans="1:14" ht="15.75" thickBot="1">
      <c r="A23" s="439" t="s">
        <v>34</v>
      </c>
      <c r="B23" s="471"/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40"/>
    </row>
    <row r="24" spans="1:14" ht="20.25" customHeight="1">
      <c r="A24" s="112" t="s">
        <v>35</v>
      </c>
      <c r="B24" s="116" t="s">
        <v>31</v>
      </c>
      <c r="C24" s="184" t="s">
        <v>1</v>
      </c>
      <c r="D24" s="184"/>
      <c r="E24" s="351">
        <v>0</v>
      </c>
      <c r="F24" s="339">
        <v>0</v>
      </c>
      <c r="G24" s="339">
        <v>0</v>
      </c>
      <c r="H24" s="339">
        <v>0</v>
      </c>
      <c r="I24" s="340">
        <v>0</v>
      </c>
      <c r="J24" s="127">
        <v>0</v>
      </c>
      <c r="K24" s="110">
        <v>0</v>
      </c>
      <c r="L24" s="110">
        <v>0</v>
      </c>
      <c r="M24" s="110">
        <v>0</v>
      </c>
      <c r="N24" s="111">
        <v>0</v>
      </c>
    </row>
    <row r="25" spans="1:14" ht="26.25" thickBot="1">
      <c r="A25" s="35" t="s">
        <v>36</v>
      </c>
      <c r="B25" s="125" t="s">
        <v>37</v>
      </c>
      <c r="C25" s="187" t="s">
        <v>1</v>
      </c>
      <c r="D25" s="187"/>
      <c r="E25" s="36">
        <v>0</v>
      </c>
      <c r="F25" s="37">
        <v>0</v>
      </c>
      <c r="G25" s="37">
        <v>0</v>
      </c>
      <c r="H25" s="37">
        <v>0</v>
      </c>
      <c r="I25" s="38">
        <v>0</v>
      </c>
      <c r="J25" s="36">
        <v>0</v>
      </c>
      <c r="K25" s="37">
        <v>0</v>
      </c>
      <c r="L25" s="37">
        <v>0</v>
      </c>
      <c r="M25" s="37">
        <v>0</v>
      </c>
      <c r="N25" s="38">
        <v>0</v>
      </c>
    </row>
    <row r="26" spans="1:14" ht="15.75" thickBot="1">
      <c r="A26" s="505" t="s">
        <v>38</v>
      </c>
      <c r="B26" s="514"/>
      <c r="C26" s="183" t="s">
        <v>1</v>
      </c>
      <c r="D26" s="200"/>
      <c r="E26" s="39">
        <v>0</v>
      </c>
      <c r="F26" s="40">
        <v>0</v>
      </c>
      <c r="G26" s="40">
        <v>0</v>
      </c>
      <c r="H26" s="40">
        <v>0</v>
      </c>
      <c r="I26" s="41">
        <v>0</v>
      </c>
      <c r="J26" s="39">
        <v>0</v>
      </c>
      <c r="K26" s="40">
        <v>0</v>
      </c>
      <c r="L26" s="40">
        <v>0</v>
      </c>
      <c r="M26" s="40">
        <v>0</v>
      </c>
      <c r="N26" s="41">
        <v>0</v>
      </c>
    </row>
    <row r="27" spans="1:14" ht="19.5" customHeight="1" thickBot="1">
      <c r="A27" s="439" t="s">
        <v>39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40"/>
    </row>
    <row r="28" spans="1:18" ht="20.25" customHeight="1" thickBot="1">
      <c r="A28" s="146" t="s">
        <v>40</v>
      </c>
      <c r="B28" s="439" t="s">
        <v>2</v>
      </c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40"/>
      <c r="O28" s="149" t="s">
        <v>120</v>
      </c>
      <c r="P28" s="149" t="s">
        <v>121</v>
      </c>
      <c r="Q28" s="155" t="s">
        <v>122</v>
      </c>
      <c r="R28" s="158">
        <v>14</v>
      </c>
    </row>
    <row r="29" spans="1:14" ht="15">
      <c r="A29" s="112" t="s">
        <v>41</v>
      </c>
      <c r="B29" s="116" t="s">
        <v>42</v>
      </c>
      <c r="C29" s="184" t="s">
        <v>1</v>
      </c>
      <c r="D29" s="188">
        <v>2016</v>
      </c>
      <c r="E29" s="343">
        <v>0</v>
      </c>
      <c r="F29" s="345">
        <v>0</v>
      </c>
      <c r="G29" s="345">
        <v>0</v>
      </c>
      <c r="H29" s="345">
        <v>0</v>
      </c>
      <c r="I29" s="347">
        <v>0</v>
      </c>
      <c r="J29" s="123">
        <f>K29+L29+M29+N29</f>
        <v>0</v>
      </c>
      <c r="K29" s="119">
        <v>0</v>
      </c>
      <c r="L29" s="119">
        <v>0</v>
      </c>
      <c r="M29" s="119">
        <v>0</v>
      </c>
      <c r="N29" s="121">
        <v>0</v>
      </c>
    </row>
    <row r="30" spans="1:14" ht="24" customHeight="1">
      <c r="A30" s="114" t="s">
        <v>43</v>
      </c>
      <c r="B30" s="117" t="s">
        <v>31</v>
      </c>
      <c r="C30" s="185" t="s">
        <v>1</v>
      </c>
      <c r="D30" s="262" t="s">
        <v>47</v>
      </c>
      <c r="E30" s="44">
        <v>0</v>
      </c>
      <c r="F30" s="19">
        <v>0</v>
      </c>
      <c r="G30" s="19">
        <v>0</v>
      </c>
      <c r="H30" s="19">
        <v>0</v>
      </c>
      <c r="I30" s="20">
        <v>0</v>
      </c>
      <c r="J30" s="44">
        <f>K30+L30+M30+N30</f>
        <v>0</v>
      </c>
      <c r="K30" s="19">
        <v>0</v>
      </c>
      <c r="L30" s="19">
        <v>0</v>
      </c>
      <c r="M30" s="19">
        <v>0</v>
      </c>
      <c r="N30" s="20">
        <v>0</v>
      </c>
    </row>
    <row r="31" spans="1:19" ht="22.5" customHeight="1">
      <c r="A31" s="510" t="s">
        <v>44</v>
      </c>
      <c r="B31" s="544" t="s">
        <v>45</v>
      </c>
      <c r="C31" s="185" t="s">
        <v>73</v>
      </c>
      <c r="D31" s="279" t="s">
        <v>166</v>
      </c>
      <c r="E31" s="44">
        <f>F31+G31+H31+I31</f>
        <v>55970</v>
      </c>
      <c r="F31" s="19">
        <v>2799</v>
      </c>
      <c r="G31" s="19">
        <v>53171</v>
      </c>
      <c r="H31" s="19">
        <v>0</v>
      </c>
      <c r="I31" s="20">
        <v>0</v>
      </c>
      <c r="J31" s="44">
        <f aca="true" t="shared" si="3" ref="J31:J37">K31+L31+M31+N31</f>
        <v>54562</v>
      </c>
      <c r="K31" s="19">
        <v>2728</v>
      </c>
      <c r="L31" s="19">
        <v>51834</v>
      </c>
      <c r="M31" s="19">
        <v>0</v>
      </c>
      <c r="N31" s="20">
        <v>0</v>
      </c>
      <c r="O31" s="166"/>
      <c r="P31" s="161"/>
      <c r="Q31" s="162"/>
      <c r="R31" s="163"/>
      <c r="S31" s="164"/>
    </row>
    <row r="32" spans="1:19" ht="21" customHeight="1">
      <c r="A32" s="546"/>
      <c r="B32" s="545"/>
      <c r="C32" s="370" t="s">
        <v>1</v>
      </c>
      <c r="D32" s="371">
        <v>2020</v>
      </c>
      <c r="E32" s="44">
        <v>0</v>
      </c>
      <c r="F32" s="19">
        <v>0</v>
      </c>
      <c r="G32" s="19">
        <v>0</v>
      </c>
      <c r="H32" s="19">
        <v>0</v>
      </c>
      <c r="I32" s="20">
        <v>0</v>
      </c>
      <c r="J32" s="44">
        <f t="shared" si="3"/>
        <v>92</v>
      </c>
      <c r="K32" s="19">
        <v>92</v>
      </c>
      <c r="L32" s="19">
        <v>0</v>
      </c>
      <c r="M32" s="19">
        <v>0</v>
      </c>
      <c r="N32" s="20">
        <v>0</v>
      </c>
      <c r="O32" s="166"/>
      <c r="P32" s="161"/>
      <c r="Q32" s="162"/>
      <c r="R32" s="163"/>
      <c r="S32" s="164"/>
    </row>
    <row r="33" spans="1:19" ht="25.5">
      <c r="A33" s="114" t="s">
        <v>46</v>
      </c>
      <c r="B33" s="117" t="s">
        <v>5</v>
      </c>
      <c r="C33" s="185" t="s">
        <v>1</v>
      </c>
      <c r="D33" s="180" t="s">
        <v>47</v>
      </c>
      <c r="E33" s="44">
        <v>0</v>
      </c>
      <c r="F33" s="19">
        <v>0</v>
      </c>
      <c r="G33" s="19">
        <v>0</v>
      </c>
      <c r="H33" s="19">
        <v>0</v>
      </c>
      <c r="I33" s="20">
        <v>0</v>
      </c>
      <c r="J33" s="44">
        <f t="shared" si="3"/>
        <v>0</v>
      </c>
      <c r="K33" s="19">
        <v>0</v>
      </c>
      <c r="L33" s="19">
        <v>0</v>
      </c>
      <c r="M33" s="19">
        <v>0</v>
      </c>
      <c r="N33" s="20">
        <v>0</v>
      </c>
      <c r="O33" s="166">
        <f>159+157</f>
        <v>316</v>
      </c>
      <c r="P33" s="165">
        <f>F33-O33</f>
        <v>-316</v>
      </c>
      <c r="Q33" s="162">
        <v>2</v>
      </c>
      <c r="R33" s="163"/>
      <c r="S33" s="164"/>
    </row>
    <row r="34" spans="1:19" ht="25.5">
      <c r="A34" s="113" t="s">
        <v>48</v>
      </c>
      <c r="B34" s="125" t="s">
        <v>6</v>
      </c>
      <c r="C34" s="187" t="s">
        <v>1</v>
      </c>
      <c r="D34" s="189" t="s">
        <v>156</v>
      </c>
      <c r="E34" s="44">
        <f>F34+G34+H34+I34</f>
        <v>594</v>
      </c>
      <c r="F34" s="46">
        <v>594</v>
      </c>
      <c r="G34" s="46">
        <v>0</v>
      </c>
      <c r="H34" s="46">
        <v>0</v>
      </c>
      <c r="I34" s="47">
        <v>0</v>
      </c>
      <c r="J34" s="44">
        <f t="shared" si="3"/>
        <v>383</v>
      </c>
      <c r="K34" s="46">
        <v>383</v>
      </c>
      <c r="L34" s="46">
        <v>0</v>
      </c>
      <c r="M34" s="46">
        <v>0</v>
      </c>
      <c r="N34" s="47">
        <v>0</v>
      </c>
      <c r="O34" s="166">
        <v>146</v>
      </c>
      <c r="P34" s="165">
        <f>F34-O34</f>
        <v>448</v>
      </c>
      <c r="Q34" s="162"/>
      <c r="R34" s="161">
        <v>127</v>
      </c>
      <c r="S34" s="164"/>
    </row>
    <row r="35" spans="1:19" ht="45.75" customHeight="1">
      <c r="A35" s="113" t="s">
        <v>49</v>
      </c>
      <c r="B35" s="125" t="s">
        <v>173</v>
      </c>
      <c r="C35" s="187" t="s">
        <v>1</v>
      </c>
      <c r="D35" s="189" t="s">
        <v>157</v>
      </c>
      <c r="E35" s="355">
        <v>93</v>
      </c>
      <c r="F35" s="46">
        <v>93</v>
      </c>
      <c r="G35" s="46">
        <v>0</v>
      </c>
      <c r="H35" s="46">
        <v>0</v>
      </c>
      <c r="I35" s="47">
        <v>0</v>
      </c>
      <c r="J35" s="133">
        <f t="shared" si="3"/>
        <v>126</v>
      </c>
      <c r="K35" s="46">
        <v>126</v>
      </c>
      <c r="L35" s="46">
        <v>0</v>
      </c>
      <c r="M35" s="46">
        <v>0</v>
      </c>
      <c r="N35" s="47">
        <v>0</v>
      </c>
      <c r="O35" s="166">
        <f>23.2+23.2+23.2+36</f>
        <v>105.6</v>
      </c>
      <c r="P35" s="165">
        <f>F35-O35</f>
        <v>-12.599999999999994</v>
      </c>
      <c r="Q35" s="162">
        <v>38</v>
      </c>
      <c r="R35" s="163"/>
      <c r="S35" s="164"/>
    </row>
    <row r="36" spans="1:19" ht="48">
      <c r="A36" s="114" t="s">
        <v>50</v>
      </c>
      <c r="B36" s="117" t="s">
        <v>3</v>
      </c>
      <c r="C36" s="187" t="s">
        <v>1</v>
      </c>
      <c r="D36" s="189" t="s">
        <v>158</v>
      </c>
      <c r="E36" s="48">
        <f>F36+G36+H36+I36</f>
        <v>210</v>
      </c>
      <c r="F36" s="19">
        <f>278-68</f>
        <v>210</v>
      </c>
      <c r="G36" s="19">
        <v>0</v>
      </c>
      <c r="H36" s="19">
        <v>0</v>
      </c>
      <c r="I36" s="20">
        <v>0</v>
      </c>
      <c r="J36" s="48">
        <f t="shared" si="3"/>
        <v>0</v>
      </c>
      <c r="K36" s="19">
        <v>0</v>
      </c>
      <c r="L36" s="19">
        <v>0</v>
      </c>
      <c r="M36" s="19">
        <v>0</v>
      </c>
      <c r="N36" s="20">
        <v>0</v>
      </c>
      <c r="O36" s="166">
        <f>99+95</f>
        <v>194</v>
      </c>
      <c r="P36" s="165">
        <f>F36-O36</f>
        <v>16</v>
      </c>
      <c r="Q36" s="162"/>
      <c r="R36" s="161">
        <v>42</v>
      </c>
      <c r="S36" s="164"/>
    </row>
    <row r="37" spans="1:19" ht="34.5" customHeight="1" thickBot="1">
      <c r="A37" s="146" t="s">
        <v>51</v>
      </c>
      <c r="B37" s="49" t="s">
        <v>4</v>
      </c>
      <c r="C37" s="186" t="s">
        <v>1</v>
      </c>
      <c r="D37" s="203" t="s">
        <v>127</v>
      </c>
      <c r="E37" s="102">
        <v>0</v>
      </c>
      <c r="F37" s="244">
        <v>0</v>
      </c>
      <c r="G37" s="244">
        <v>0</v>
      </c>
      <c r="H37" s="244">
        <v>0</v>
      </c>
      <c r="I37" s="147">
        <v>0</v>
      </c>
      <c r="J37" s="102">
        <f t="shared" si="3"/>
        <v>0</v>
      </c>
      <c r="K37" s="144">
        <v>0</v>
      </c>
      <c r="L37" s="144">
        <v>0</v>
      </c>
      <c r="M37" s="144">
        <v>0</v>
      </c>
      <c r="N37" s="147">
        <v>0</v>
      </c>
      <c r="O37" s="166">
        <f>704+203+99</f>
        <v>1006</v>
      </c>
      <c r="P37" s="165">
        <f>F37-O37</f>
        <v>-1006</v>
      </c>
      <c r="Q37" s="162">
        <v>248</v>
      </c>
      <c r="R37" s="161">
        <v>157</v>
      </c>
      <c r="S37" s="164"/>
    </row>
    <row r="38" spans="1:19" ht="15.75" thickBot="1">
      <c r="A38" s="515" t="s">
        <v>128</v>
      </c>
      <c r="B38" s="516"/>
      <c r="C38" s="193"/>
      <c r="D38" s="210"/>
      <c r="E38" s="356">
        <f>E29+E30+E31+E33+E34+E35+E36+E37</f>
        <v>56867</v>
      </c>
      <c r="F38" s="334">
        <f aca="true" t="shared" si="4" ref="F38:N38">F29+F30+F31+F33+F34+F35+F36+F37</f>
        <v>3696</v>
      </c>
      <c r="G38" s="334">
        <f t="shared" si="4"/>
        <v>53171</v>
      </c>
      <c r="H38" s="334">
        <f t="shared" si="4"/>
        <v>0</v>
      </c>
      <c r="I38" s="336">
        <f t="shared" si="4"/>
        <v>0</v>
      </c>
      <c r="J38" s="270">
        <f>J29+J30+J31+J33+J34+J35+J36+J37+J32</f>
        <v>55163</v>
      </c>
      <c r="K38" s="269">
        <f>K29+K30+K31+K33+K34+K35+K36+K37+K32</f>
        <v>3329</v>
      </c>
      <c r="L38" s="269">
        <f t="shared" si="4"/>
        <v>51834</v>
      </c>
      <c r="M38" s="269">
        <f t="shared" si="4"/>
        <v>0</v>
      </c>
      <c r="N38" s="280">
        <f t="shared" si="4"/>
        <v>0</v>
      </c>
      <c r="O38" s="166">
        <f>SUM(O29:O37)</f>
        <v>1767.6</v>
      </c>
      <c r="P38" s="161">
        <f>SUM(P29:P37)</f>
        <v>-870.6</v>
      </c>
      <c r="Q38" s="162">
        <f>SUM(Q31:Q37)</f>
        <v>288</v>
      </c>
      <c r="R38" s="163">
        <f>SUM(R31:R37)</f>
        <v>326</v>
      </c>
      <c r="S38" s="164"/>
    </row>
    <row r="39" spans="1:19" ht="15">
      <c r="A39" s="291"/>
      <c r="B39" s="293"/>
      <c r="C39" s="277" t="s">
        <v>1</v>
      </c>
      <c r="D39" s="271"/>
      <c r="E39" s="343">
        <f>E29+E30+E33+E34+E35+E36+E37</f>
        <v>897</v>
      </c>
      <c r="F39" s="345">
        <f>F29+F30+F33+F34+F35+F36+F37</f>
        <v>897</v>
      </c>
      <c r="G39" s="345">
        <v>0</v>
      </c>
      <c r="H39" s="345">
        <v>0</v>
      </c>
      <c r="I39" s="341">
        <v>0</v>
      </c>
      <c r="J39" s="275">
        <f>J29+J30+J33+J34+J35+J36+J37+J32</f>
        <v>601</v>
      </c>
      <c r="K39" s="273">
        <f>K29+K30+K33+K34+K35+K36+K37+K32</f>
        <v>601</v>
      </c>
      <c r="L39" s="273">
        <v>0</v>
      </c>
      <c r="M39" s="273">
        <v>0</v>
      </c>
      <c r="N39" s="274">
        <v>0</v>
      </c>
      <c r="O39" s="287"/>
      <c r="P39" s="287"/>
      <c r="Q39" s="288"/>
      <c r="R39" s="289"/>
      <c r="S39" s="213"/>
    </row>
    <row r="40" spans="1:19" ht="15.75" thickBot="1">
      <c r="A40" s="292"/>
      <c r="B40" s="294"/>
      <c r="C40" s="278" t="s">
        <v>73</v>
      </c>
      <c r="D40" s="272"/>
      <c r="E40" s="344">
        <f aca="true" t="shared" si="5" ref="E40:N40">E31</f>
        <v>55970</v>
      </c>
      <c r="F40" s="346">
        <f t="shared" si="5"/>
        <v>2799</v>
      </c>
      <c r="G40" s="346">
        <f t="shared" si="5"/>
        <v>53171</v>
      </c>
      <c r="H40" s="346">
        <f t="shared" si="5"/>
        <v>0</v>
      </c>
      <c r="I40" s="342">
        <f t="shared" si="5"/>
        <v>0</v>
      </c>
      <c r="J40" s="276">
        <f t="shared" si="5"/>
        <v>54562</v>
      </c>
      <c r="K40" s="281">
        <f t="shared" si="5"/>
        <v>2728</v>
      </c>
      <c r="L40" s="281">
        <f t="shared" si="5"/>
        <v>51834</v>
      </c>
      <c r="M40" s="281">
        <f t="shared" si="5"/>
        <v>0</v>
      </c>
      <c r="N40" s="290">
        <f t="shared" si="5"/>
        <v>0</v>
      </c>
      <c r="O40" s="287"/>
      <c r="P40" s="287"/>
      <c r="Q40" s="288"/>
      <c r="R40" s="289"/>
      <c r="S40" s="213"/>
    </row>
    <row r="41" spans="1:14" ht="15.75" thickBot="1">
      <c r="A41" s="484" t="s">
        <v>53</v>
      </c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94"/>
    </row>
    <row r="42" spans="1:14" ht="29.25" customHeight="1">
      <c r="A42" s="476" t="s">
        <v>54</v>
      </c>
      <c r="B42" s="511" t="s">
        <v>31</v>
      </c>
      <c r="C42" s="188" t="s">
        <v>55</v>
      </c>
      <c r="D42" s="184" t="s">
        <v>152</v>
      </c>
      <c r="E42" s="353">
        <v>0</v>
      </c>
      <c r="F42" s="345">
        <v>0</v>
      </c>
      <c r="G42" s="345">
        <v>0</v>
      </c>
      <c r="H42" s="345">
        <v>0</v>
      </c>
      <c r="I42" s="347">
        <v>0</v>
      </c>
      <c r="J42" s="142">
        <v>0</v>
      </c>
      <c r="K42" s="119">
        <v>0</v>
      </c>
      <c r="L42" s="119">
        <v>0</v>
      </c>
      <c r="M42" s="119">
        <v>0</v>
      </c>
      <c r="N42" s="121">
        <v>0</v>
      </c>
    </row>
    <row r="43" spans="1:14" ht="18" customHeight="1">
      <c r="A43" s="510"/>
      <c r="B43" s="512"/>
      <c r="C43" s="189" t="s">
        <v>56</v>
      </c>
      <c r="D43" s="187">
        <v>2023</v>
      </c>
      <c r="E43" s="52">
        <v>0</v>
      </c>
      <c r="F43" s="46">
        <v>0</v>
      </c>
      <c r="G43" s="46">
        <v>0</v>
      </c>
      <c r="H43" s="46">
        <v>0</v>
      </c>
      <c r="I43" s="47">
        <v>0</v>
      </c>
      <c r="J43" s="52">
        <v>0</v>
      </c>
      <c r="K43" s="46">
        <v>0</v>
      </c>
      <c r="L43" s="46">
        <v>0</v>
      </c>
      <c r="M43" s="46">
        <v>0</v>
      </c>
      <c r="N43" s="47">
        <v>0</v>
      </c>
    </row>
    <row r="44" spans="1:17" ht="67.5" customHeight="1">
      <c r="A44" s="477" t="s">
        <v>57</v>
      </c>
      <c r="B44" s="513" t="s">
        <v>131</v>
      </c>
      <c r="C44" s="305" t="s">
        <v>105</v>
      </c>
      <c r="D44" s="185" t="s">
        <v>159</v>
      </c>
      <c r="E44" s="18">
        <f>F44+G44+H44+I44</f>
        <v>1555</v>
      </c>
      <c r="F44" s="19">
        <v>1555</v>
      </c>
      <c r="G44" s="19">
        <v>0</v>
      </c>
      <c r="H44" s="19">
        <v>0</v>
      </c>
      <c r="I44" s="20">
        <v>0</v>
      </c>
      <c r="J44" s="18">
        <f>K44+L44+M44+N44</f>
        <v>0</v>
      </c>
      <c r="K44" s="19">
        <v>0</v>
      </c>
      <c r="L44" s="19">
        <v>0</v>
      </c>
      <c r="M44" s="19">
        <v>0</v>
      </c>
      <c r="N44" s="20">
        <v>0</v>
      </c>
      <c r="P44" s="150"/>
      <c r="Q44" s="156"/>
    </row>
    <row r="45" spans="1:14" ht="15">
      <c r="A45" s="477"/>
      <c r="B45" s="513"/>
      <c r="C45" s="180" t="s">
        <v>56</v>
      </c>
      <c r="D45" s="185">
        <v>2023</v>
      </c>
      <c r="E45" s="18">
        <v>0</v>
      </c>
      <c r="F45" s="19">
        <v>0</v>
      </c>
      <c r="G45" s="19">
        <v>0</v>
      </c>
      <c r="H45" s="19">
        <v>0</v>
      </c>
      <c r="I45" s="20">
        <v>0</v>
      </c>
      <c r="J45" s="18">
        <v>0</v>
      </c>
      <c r="K45" s="19">
        <v>0</v>
      </c>
      <c r="L45" s="19">
        <v>0</v>
      </c>
      <c r="M45" s="19">
        <v>0</v>
      </c>
      <c r="N45" s="20">
        <v>0</v>
      </c>
    </row>
    <row r="46" spans="1:14" ht="15">
      <c r="A46" s="477"/>
      <c r="B46" s="513"/>
      <c r="C46" s="180" t="s">
        <v>58</v>
      </c>
      <c r="D46" s="185">
        <v>2023</v>
      </c>
      <c r="E46" s="18">
        <v>0</v>
      </c>
      <c r="F46" s="19">
        <v>0</v>
      </c>
      <c r="G46" s="19">
        <v>0</v>
      </c>
      <c r="H46" s="19">
        <v>0</v>
      </c>
      <c r="I46" s="20">
        <v>0</v>
      </c>
      <c r="J46" s="18">
        <v>0</v>
      </c>
      <c r="K46" s="19">
        <v>0</v>
      </c>
      <c r="L46" s="19">
        <v>0</v>
      </c>
      <c r="M46" s="19">
        <v>0</v>
      </c>
      <c r="N46" s="20">
        <v>0</v>
      </c>
    </row>
    <row r="47" spans="1:14" ht="49.5" customHeight="1" thickBot="1">
      <c r="A47" s="146" t="s">
        <v>59</v>
      </c>
      <c r="B47" s="118" t="s">
        <v>60</v>
      </c>
      <c r="C47" s="182" t="s">
        <v>55</v>
      </c>
      <c r="D47" s="178" t="s">
        <v>174</v>
      </c>
      <c r="E47" s="27">
        <v>210</v>
      </c>
      <c r="F47" s="244">
        <v>210</v>
      </c>
      <c r="G47" s="244">
        <v>0</v>
      </c>
      <c r="H47" s="244">
        <v>0</v>
      </c>
      <c r="I47" s="147">
        <v>0</v>
      </c>
      <c r="J47" s="24">
        <f>K47+L47+M47+N47</f>
        <v>0</v>
      </c>
      <c r="K47" s="258">
        <v>0</v>
      </c>
      <c r="L47" s="258">
        <v>0</v>
      </c>
      <c r="M47" s="258">
        <v>0</v>
      </c>
      <c r="N47" s="259">
        <v>0</v>
      </c>
    </row>
    <row r="48" spans="1:14" ht="15">
      <c r="A48" s="447" t="s">
        <v>61</v>
      </c>
      <c r="B48" s="448"/>
      <c r="C48" s="480"/>
      <c r="D48" s="480"/>
      <c r="E48" s="500">
        <f>F48+G48+H48+I48</f>
        <v>1765</v>
      </c>
      <c r="F48" s="489">
        <f>F47+F46+F45+F44+F43+F42</f>
        <v>1765</v>
      </c>
      <c r="G48" s="489">
        <v>0</v>
      </c>
      <c r="H48" s="489">
        <v>0</v>
      </c>
      <c r="I48" s="507">
        <v>0</v>
      </c>
      <c r="J48" s="500">
        <f>J47+J46+J45+J44+J43+J42</f>
        <v>0</v>
      </c>
      <c r="K48" s="489">
        <f>K47+K46+K45+K44+K43+K42</f>
        <v>0</v>
      </c>
      <c r="L48" s="489">
        <f>L47+L46+L45+L44+L43+L42</f>
        <v>0</v>
      </c>
      <c r="M48" s="489">
        <f>M47+M46+M45+M44+M43+M42</f>
        <v>0</v>
      </c>
      <c r="N48" s="499">
        <f>N47+N46+N45+N44+N43+N42</f>
        <v>0</v>
      </c>
    </row>
    <row r="49" spans="1:14" ht="15.75" thickBot="1">
      <c r="A49" s="484" t="s">
        <v>62</v>
      </c>
      <c r="B49" s="485"/>
      <c r="C49" s="481"/>
      <c r="D49" s="481"/>
      <c r="E49" s="509"/>
      <c r="F49" s="503"/>
      <c r="G49" s="503"/>
      <c r="H49" s="503"/>
      <c r="I49" s="508"/>
      <c r="J49" s="509"/>
      <c r="K49" s="503"/>
      <c r="L49" s="503"/>
      <c r="M49" s="503"/>
      <c r="N49" s="504"/>
    </row>
    <row r="50" spans="1:14" ht="84" customHeight="1">
      <c r="A50" s="53"/>
      <c r="B50" s="54"/>
      <c r="C50" s="184" t="s">
        <v>105</v>
      </c>
      <c r="D50" s="204"/>
      <c r="E50" s="55">
        <f>F50+G50+H50+I50</f>
        <v>1765</v>
      </c>
      <c r="F50" s="56">
        <f>F47+F44+F42</f>
        <v>1765</v>
      </c>
      <c r="G50" s="56">
        <v>0</v>
      </c>
      <c r="H50" s="56">
        <v>0</v>
      </c>
      <c r="I50" s="57">
        <v>0</v>
      </c>
      <c r="J50" s="310">
        <v>0</v>
      </c>
      <c r="K50" s="311">
        <v>0</v>
      </c>
      <c r="L50" s="56">
        <v>0</v>
      </c>
      <c r="M50" s="56">
        <v>0</v>
      </c>
      <c r="N50" s="57">
        <v>0</v>
      </c>
    </row>
    <row r="51" spans="1:14" ht="15">
      <c r="A51" s="58"/>
      <c r="B51" s="59"/>
      <c r="C51" s="185" t="s">
        <v>56</v>
      </c>
      <c r="D51" s="177"/>
      <c r="E51" s="18">
        <v>0</v>
      </c>
      <c r="F51" s="19">
        <v>0</v>
      </c>
      <c r="G51" s="19">
        <v>0</v>
      </c>
      <c r="H51" s="19">
        <v>0</v>
      </c>
      <c r="I51" s="20">
        <v>0</v>
      </c>
      <c r="J51" s="18">
        <v>0</v>
      </c>
      <c r="K51" s="19">
        <v>0</v>
      </c>
      <c r="L51" s="19">
        <v>0</v>
      </c>
      <c r="M51" s="19">
        <v>0</v>
      </c>
      <c r="N51" s="20">
        <v>0</v>
      </c>
    </row>
    <row r="52" spans="1:14" ht="15.75" thickBot="1">
      <c r="A52" s="60"/>
      <c r="B52" s="61"/>
      <c r="C52" s="186" t="s">
        <v>58</v>
      </c>
      <c r="D52" s="205"/>
      <c r="E52" s="360">
        <v>0</v>
      </c>
      <c r="F52" s="346">
        <v>0</v>
      </c>
      <c r="G52" s="346">
        <v>0</v>
      </c>
      <c r="H52" s="346">
        <v>0</v>
      </c>
      <c r="I52" s="348">
        <v>0</v>
      </c>
      <c r="J52" s="143">
        <v>0</v>
      </c>
      <c r="K52" s="120">
        <v>0</v>
      </c>
      <c r="L52" s="120">
        <v>0</v>
      </c>
      <c r="M52" s="120">
        <v>0</v>
      </c>
      <c r="N52" s="122">
        <v>0</v>
      </c>
    </row>
    <row r="53" spans="1:14" ht="15.75" thickBot="1">
      <c r="A53" s="439" t="s">
        <v>63</v>
      </c>
      <c r="B53" s="471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40"/>
    </row>
    <row r="54" spans="1:14" ht="26.25" customHeight="1">
      <c r="A54" s="112" t="s">
        <v>64</v>
      </c>
      <c r="B54" s="116" t="s">
        <v>65</v>
      </c>
      <c r="C54" s="184" t="s">
        <v>66</v>
      </c>
      <c r="D54" s="184">
        <v>2023</v>
      </c>
      <c r="E54" s="351">
        <v>0</v>
      </c>
      <c r="F54" s="339">
        <v>0</v>
      </c>
      <c r="G54" s="339">
        <v>0</v>
      </c>
      <c r="H54" s="339">
        <v>0</v>
      </c>
      <c r="I54" s="340">
        <v>0</v>
      </c>
      <c r="J54" s="127">
        <v>0</v>
      </c>
      <c r="K54" s="110">
        <v>0</v>
      </c>
      <c r="L54" s="110">
        <v>0</v>
      </c>
      <c r="M54" s="110">
        <v>0</v>
      </c>
      <c r="N54" s="111">
        <v>0</v>
      </c>
    </row>
    <row r="55" spans="1:14" ht="15">
      <c r="A55" s="114" t="s">
        <v>67</v>
      </c>
      <c r="B55" s="117" t="s">
        <v>31</v>
      </c>
      <c r="C55" s="185" t="s">
        <v>66</v>
      </c>
      <c r="D55" s="185">
        <v>2023</v>
      </c>
      <c r="E55" s="62">
        <v>0</v>
      </c>
      <c r="F55" s="358">
        <v>0</v>
      </c>
      <c r="G55" s="358">
        <v>0</v>
      </c>
      <c r="H55" s="358">
        <v>0</v>
      </c>
      <c r="I55" s="359">
        <v>0</v>
      </c>
      <c r="J55" s="62">
        <v>0</v>
      </c>
      <c r="K55" s="139">
        <v>0</v>
      </c>
      <c r="L55" s="139">
        <v>0</v>
      </c>
      <c r="M55" s="139">
        <v>0</v>
      </c>
      <c r="N55" s="140">
        <v>0</v>
      </c>
    </row>
    <row r="56" spans="1:14" ht="24.75" thickBot="1">
      <c r="A56" s="35" t="s">
        <v>68</v>
      </c>
      <c r="B56" s="131" t="s">
        <v>69</v>
      </c>
      <c r="C56" s="186" t="s">
        <v>66</v>
      </c>
      <c r="D56" s="186" t="s">
        <v>152</v>
      </c>
      <c r="E56" s="352">
        <v>0</v>
      </c>
      <c r="F56" s="349">
        <v>0</v>
      </c>
      <c r="G56" s="349">
        <v>0</v>
      </c>
      <c r="H56" s="349">
        <v>0</v>
      </c>
      <c r="I56" s="350">
        <v>0</v>
      </c>
      <c r="J56" s="128">
        <v>0</v>
      </c>
      <c r="K56" s="129">
        <v>0</v>
      </c>
      <c r="L56" s="129">
        <v>0</v>
      </c>
      <c r="M56" s="129">
        <v>0</v>
      </c>
      <c r="N56" s="126">
        <v>0</v>
      </c>
    </row>
    <row r="57" spans="1:14" ht="15.75" thickBot="1">
      <c r="A57" s="505" t="s">
        <v>70</v>
      </c>
      <c r="B57" s="506"/>
      <c r="C57" s="190"/>
      <c r="D57" s="200"/>
      <c r="E57" s="39">
        <v>0</v>
      </c>
      <c r="F57" s="40">
        <v>0</v>
      </c>
      <c r="G57" s="40">
        <v>0</v>
      </c>
      <c r="H57" s="40">
        <v>0</v>
      </c>
      <c r="I57" s="41">
        <v>0</v>
      </c>
      <c r="J57" s="39">
        <v>0</v>
      </c>
      <c r="K57" s="40">
        <v>0</v>
      </c>
      <c r="L57" s="40">
        <v>0</v>
      </c>
      <c r="M57" s="40">
        <v>0</v>
      </c>
      <c r="N57" s="41">
        <v>0</v>
      </c>
    </row>
    <row r="58" spans="1:14" ht="15.75" thickBot="1">
      <c r="A58" s="439" t="s">
        <v>71</v>
      </c>
      <c r="B58" s="471"/>
      <c r="C58" s="471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40"/>
    </row>
    <row r="59" spans="1:14" ht="15">
      <c r="A59" s="476" t="s">
        <v>72</v>
      </c>
      <c r="B59" s="478" t="s">
        <v>31</v>
      </c>
      <c r="C59" s="184" t="s">
        <v>1</v>
      </c>
      <c r="D59" s="193">
        <v>2023</v>
      </c>
      <c r="E59" s="351">
        <v>0</v>
      </c>
      <c r="F59" s="339">
        <v>0</v>
      </c>
      <c r="G59" s="339">
        <v>0</v>
      </c>
      <c r="H59" s="339">
        <v>0</v>
      </c>
      <c r="I59" s="340">
        <v>0</v>
      </c>
      <c r="J59" s="127">
        <v>0</v>
      </c>
      <c r="K59" s="110">
        <v>0</v>
      </c>
      <c r="L59" s="110">
        <v>0</v>
      </c>
      <c r="M59" s="110">
        <v>0</v>
      </c>
      <c r="N59" s="111">
        <v>0</v>
      </c>
    </row>
    <row r="60" spans="1:14" ht="27.75" customHeight="1">
      <c r="A60" s="477"/>
      <c r="B60" s="479"/>
      <c r="C60" s="185" t="s">
        <v>73</v>
      </c>
      <c r="D60" s="323">
        <v>2023</v>
      </c>
      <c r="E60" s="62">
        <v>0</v>
      </c>
      <c r="F60" s="358">
        <v>0</v>
      </c>
      <c r="G60" s="358">
        <v>0</v>
      </c>
      <c r="H60" s="358">
        <v>0</v>
      </c>
      <c r="I60" s="359">
        <v>0</v>
      </c>
      <c r="J60" s="62">
        <v>0</v>
      </c>
      <c r="K60" s="139">
        <v>0</v>
      </c>
      <c r="L60" s="139">
        <v>0</v>
      </c>
      <c r="M60" s="139">
        <v>0</v>
      </c>
      <c r="N60" s="140">
        <v>0</v>
      </c>
    </row>
    <row r="61" spans="1:14" ht="24">
      <c r="A61" s="114" t="s">
        <v>74</v>
      </c>
      <c r="B61" s="117" t="s">
        <v>75</v>
      </c>
      <c r="C61" s="185" t="s">
        <v>1</v>
      </c>
      <c r="D61" s="185" t="s">
        <v>152</v>
      </c>
      <c r="E61" s="62">
        <v>0</v>
      </c>
      <c r="F61" s="358">
        <v>0</v>
      </c>
      <c r="G61" s="358">
        <v>0</v>
      </c>
      <c r="H61" s="358">
        <v>0</v>
      </c>
      <c r="I61" s="359">
        <v>0</v>
      </c>
      <c r="J61" s="62">
        <v>0</v>
      </c>
      <c r="K61" s="139">
        <v>0</v>
      </c>
      <c r="L61" s="139">
        <v>0</v>
      </c>
      <c r="M61" s="139">
        <v>0</v>
      </c>
      <c r="N61" s="140">
        <v>0</v>
      </c>
    </row>
    <row r="62" spans="1:14" ht="24.75" thickBot="1">
      <c r="A62" s="35" t="s">
        <v>76</v>
      </c>
      <c r="B62" s="125" t="s">
        <v>77</v>
      </c>
      <c r="C62" s="186" t="s">
        <v>73</v>
      </c>
      <c r="D62" s="186" t="s">
        <v>152</v>
      </c>
      <c r="E62" s="36">
        <v>0</v>
      </c>
      <c r="F62" s="37">
        <v>0</v>
      </c>
      <c r="G62" s="37">
        <v>0</v>
      </c>
      <c r="H62" s="37">
        <v>0</v>
      </c>
      <c r="I62" s="38">
        <v>0</v>
      </c>
      <c r="J62" s="36">
        <v>0</v>
      </c>
      <c r="K62" s="37">
        <v>0</v>
      </c>
      <c r="L62" s="37">
        <v>0</v>
      </c>
      <c r="M62" s="37">
        <v>0</v>
      </c>
      <c r="N62" s="38">
        <v>0</v>
      </c>
    </row>
    <row r="63" spans="1:14" ht="12.75" customHeight="1">
      <c r="A63" s="447" t="s">
        <v>78</v>
      </c>
      <c r="B63" s="448"/>
      <c r="C63" s="449"/>
      <c r="D63" s="480"/>
      <c r="E63" s="502">
        <v>0</v>
      </c>
      <c r="F63" s="443">
        <v>0</v>
      </c>
      <c r="G63" s="443">
        <v>0</v>
      </c>
      <c r="H63" s="443">
        <v>0</v>
      </c>
      <c r="I63" s="445">
        <v>0</v>
      </c>
      <c r="J63" s="502">
        <v>0</v>
      </c>
      <c r="K63" s="443">
        <v>0</v>
      </c>
      <c r="L63" s="443">
        <v>0</v>
      </c>
      <c r="M63" s="443">
        <v>0</v>
      </c>
      <c r="N63" s="445">
        <v>0</v>
      </c>
    </row>
    <row r="64" spans="1:14" ht="15" customHeight="1" thickBot="1">
      <c r="A64" s="484" t="s">
        <v>62</v>
      </c>
      <c r="B64" s="485"/>
      <c r="C64" s="450"/>
      <c r="D64" s="481"/>
      <c r="E64" s="496"/>
      <c r="F64" s="444"/>
      <c r="G64" s="444"/>
      <c r="H64" s="444"/>
      <c r="I64" s="446"/>
      <c r="J64" s="496"/>
      <c r="K64" s="444"/>
      <c r="L64" s="444"/>
      <c r="M64" s="444"/>
      <c r="N64" s="446"/>
    </row>
    <row r="65" spans="1:14" ht="15">
      <c r="A65" s="63"/>
      <c r="B65" s="64"/>
      <c r="C65" s="184" t="s">
        <v>1</v>
      </c>
      <c r="D65" s="206"/>
      <c r="E65" s="338">
        <v>0</v>
      </c>
      <c r="F65" s="339">
        <v>0</v>
      </c>
      <c r="G65" s="339">
        <v>0</v>
      </c>
      <c r="H65" s="339">
        <v>0</v>
      </c>
      <c r="I65" s="340">
        <v>0</v>
      </c>
      <c r="J65" s="109">
        <v>0</v>
      </c>
      <c r="K65" s="110">
        <v>0</v>
      </c>
      <c r="L65" s="110">
        <v>0</v>
      </c>
      <c r="M65" s="110">
        <v>0</v>
      </c>
      <c r="N65" s="111">
        <v>0</v>
      </c>
    </row>
    <row r="66" spans="1:14" ht="15.75" thickBot="1">
      <c r="A66" s="108"/>
      <c r="B66" s="61"/>
      <c r="C66" s="186" t="s">
        <v>73</v>
      </c>
      <c r="D66" s="207"/>
      <c r="E66" s="354">
        <v>0</v>
      </c>
      <c r="F66" s="349">
        <v>0</v>
      </c>
      <c r="G66" s="349">
        <v>0</v>
      </c>
      <c r="H66" s="349">
        <v>0</v>
      </c>
      <c r="I66" s="350">
        <v>0</v>
      </c>
      <c r="J66" s="130">
        <v>0</v>
      </c>
      <c r="K66" s="129">
        <v>0</v>
      </c>
      <c r="L66" s="129">
        <v>0</v>
      </c>
      <c r="M66" s="129">
        <v>0</v>
      </c>
      <c r="N66" s="126">
        <v>0</v>
      </c>
    </row>
    <row r="67" spans="1:14" ht="15.75" thickBot="1">
      <c r="A67" s="439" t="s">
        <v>79</v>
      </c>
      <c r="B67" s="471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40"/>
    </row>
    <row r="68" spans="1:14" ht="18.75" customHeight="1">
      <c r="A68" s="418" t="s">
        <v>80</v>
      </c>
      <c r="B68" s="330" t="s">
        <v>31</v>
      </c>
      <c r="C68" s="184" t="s">
        <v>56</v>
      </c>
      <c r="D68" s="415">
        <v>2019</v>
      </c>
      <c r="E68" s="353">
        <v>85</v>
      </c>
      <c r="F68" s="345">
        <v>85</v>
      </c>
      <c r="G68" s="345">
        <v>0</v>
      </c>
      <c r="H68" s="345">
        <v>0</v>
      </c>
      <c r="I68" s="347">
        <v>0</v>
      </c>
      <c r="J68" s="142">
        <v>0</v>
      </c>
      <c r="K68" s="119">
        <v>0</v>
      </c>
      <c r="L68" s="119">
        <v>0</v>
      </c>
      <c r="M68" s="119">
        <v>0</v>
      </c>
      <c r="N68" s="121">
        <v>0</v>
      </c>
    </row>
    <row r="69" spans="1:14" ht="36">
      <c r="A69" s="510" t="s">
        <v>81</v>
      </c>
      <c r="B69" s="479" t="s">
        <v>82</v>
      </c>
      <c r="C69" s="185" t="s">
        <v>1</v>
      </c>
      <c r="D69" s="416" t="s">
        <v>161</v>
      </c>
      <c r="E69" s="18">
        <f>F69+G69+H69+I69</f>
        <v>0</v>
      </c>
      <c r="F69" s="19">
        <v>0</v>
      </c>
      <c r="G69" s="19">
        <v>0</v>
      </c>
      <c r="H69" s="19">
        <v>0</v>
      </c>
      <c r="I69" s="20">
        <v>0</v>
      </c>
      <c r="J69" s="18">
        <f>K69+L69+M69+N69</f>
        <v>592</v>
      </c>
      <c r="K69" s="19">
        <v>592</v>
      </c>
      <c r="L69" s="19">
        <v>0</v>
      </c>
      <c r="M69" s="19">
        <v>0</v>
      </c>
      <c r="N69" s="20">
        <v>0</v>
      </c>
    </row>
    <row r="70" spans="1:14" ht="30" customHeight="1">
      <c r="A70" s="547"/>
      <c r="B70" s="501"/>
      <c r="C70" s="187" t="s">
        <v>73</v>
      </c>
      <c r="D70" s="187" t="s">
        <v>167</v>
      </c>
      <c r="E70" s="52">
        <f>F70+G70+H70+I70</f>
        <v>338539</v>
      </c>
      <c r="F70" s="46">
        <f>24861+849</f>
        <v>25710</v>
      </c>
      <c r="G70" s="46">
        <f>107824+16135</f>
        <v>123959</v>
      </c>
      <c r="H70" s="46">
        <v>188870</v>
      </c>
      <c r="I70" s="47">
        <v>0</v>
      </c>
      <c r="J70" s="52">
        <f>K70+L70+M70+N70</f>
        <v>4092</v>
      </c>
      <c r="K70" s="46">
        <v>4041</v>
      </c>
      <c r="L70" s="46">
        <v>51</v>
      </c>
      <c r="M70" s="46">
        <v>0</v>
      </c>
      <c r="N70" s="47">
        <v>0</v>
      </c>
    </row>
    <row r="71" spans="1:14" ht="30" customHeight="1">
      <c r="A71" s="547"/>
      <c r="B71" s="501"/>
      <c r="C71" s="187" t="s">
        <v>149</v>
      </c>
      <c r="D71" s="187">
        <v>2020</v>
      </c>
      <c r="E71" s="52">
        <v>0</v>
      </c>
      <c r="F71" s="46">
        <v>0</v>
      </c>
      <c r="G71" s="46">
        <v>0</v>
      </c>
      <c r="H71" s="46">
        <v>0</v>
      </c>
      <c r="I71" s="47">
        <v>0</v>
      </c>
      <c r="J71" s="52">
        <f>K71+L71+M71+N71</f>
        <v>28859</v>
      </c>
      <c r="K71" s="46">
        <v>4859</v>
      </c>
      <c r="L71" s="46">
        <v>24000</v>
      </c>
      <c r="M71" s="46">
        <v>0</v>
      </c>
      <c r="N71" s="47">
        <v>0</v>
      </c>
    </row>
    <row r="72" spans="1:16" ht="81" customHeight="1">
      <c r="A72" s="547"/>
      <c r="B72" s="501"/>
      <c r="C72" s="306" t="s">
        <v>105</v>
      </c>
      <c r="D72" s="187" t="s">
        <v>153</v>
      </c>
      <c r="E72" s="52">
        <v>0</v>
      </c>
      <c r="F72" s="46">
        <v>0</v>
      </c>
      <c r="G72" s="46">
        <v>0</v>
      </c>
      <c r="H72" s="46">
        <v>0</v>
      </c>
      <c r="I72" s="47">
        <v>0</v>
      </c>
      <c r="J72" s="52">
        <v>0</v>
      </c>
      <c r="K72" s="46">
        <v>0</v>
      </c>
      <c r="L72" s="46">
        <v>0</v>
      </c>
      <c r="M72" s="46">
        <v>0</v>
      </c>
      <c r="N72" s="47">
        <v>0</v>
      </c>
      <c r="P72" s="150"/>
    </row>
    <row r="73" spans="1:16" ht="31.5" customHeight="1" thickBot="1">
      <c r="A73" s="548"/>
      <c r="B73" s="426" t="s">
        <v>168</v>
      </c>
      <c r="C73" s="308" t="s">
        <v>73</v>
      </c>
      <c r="D73" s="417">
        <v>2020</v>
      </c>
      <c r="E73" s="428">
        <v>0</v>
      </c>
      <c r="F73" s="422">
        <v>0</v>
      </c>
      <c r="G73" s="422">
        <v>0</v>
      </c>
      <c r="H73" s="422">
        <v>0</v>
      </c>
      <c r="I73" s="423">
        <v>0</v>
      </c>
      <c r="J73" s="428">
        <f>K73+L73</f>
        <v>21516</v>
      </c>
      <c r="K73" s="428">
        <v>0</v>
      </c>
      <c r="L73" s="428">
        <v>21516</v>
      </c>
      <c r="M73" s="428">
        <v>0</v>
      </c>
      <c r="N73" s="290">
        <v>0</v>
      </c>
      <c r="P73" s="150"/>
    </row>
    <row r="74" spans="1:14" ht="14.25" customHeight="1">
      <c r="A74" s="447" t="s">
        <v>83</v>
      </c>
      <c r="B74" s="448"/>
      <c r="C74" s="480"/>
      <c r="D74" s="490"/>
      <c r="E74" s="500">
        <f>E72+E69+E68+E70</f>
        <v>338624</v>
      </c>
      <c r="F74" s="489">
        <f aca="true" t="shared" si="6" ref="F74:N74">F72+F69+F68+F70</f>
        <v>25795</v>
      </c>
      <c r="G74" s="489">
        <f t="shared" si="6"/>
        <v>123959</v>
      </c>
      <c r="H74" s="489">
        <f t="shared" si="6"/>
        <v>188870</v>
      </c>
      <c r="I74" s="499">
        <f t="shared" si="6"/>
        <v>0</v>
      </c>
      <c r="J74" s="500">
        <f>J72+J69+J68+J70+J71</f>
        <v>33543</v>
      </c>
      <c r="K74" s="495">
        <f>K72+K69+K68+K70+K71</f>
        <v>9492</v>
      </c>
      <c r="L74" s="495">
        <f>L72+L69+L68+L70+L71</f>
        <v>24051</v>
      </c>
      <c r="M74" s="495">
        <f t="shared" si="6"/>
        <v>0</v>
      </c>
      <c r="N74" s="497">
        <f t="shared" si="6"/>
        <v>0</v>
      </c>
    </row>
    <row r="75" spans="1:14" ht="12.75" customHeight="1" thickBot="1">
      <c r="A75" s="484" t="s">
        <v>62</v>
      </c>
      <c r="B75" s="485"/>
      <c r="C75" s="481"/>
      <c r="D75" s="491"/>
      <c r="E75" s="442"/>
      <c r="F75" s="444"/>
      <c r="G75" s="444"/>
      <c r="H75" s="444"/>
      <c r="I75" s="446"/>
      <c r="J75" s="442"/>
      <c r="K75" s="496"/>
      <c r="L75" s="496"/>
      <c r="M75" s="496"/>
      <c r="N75" s="498"/>
    </row>
    <row r="76" spans="1:14" ht="15">
      <c r="A76" s="492"/>
      <c r="B76" s="492"/>
      <c r="C76" s="191" t="s">
        <v>1</v>
      </c>
      <c r="D76" s="208"/>
      <c r="E76" s="55">
        <f>E69</f>
        <v>0</v>
      </c>
      <c r="F76" s="55">
        <f>F69</f>
        <v>0</v>
      </c>
      <c r="G76" s="55">
        <f aca="true" t="shared" si="7" ref="G76:N76">G68+G69</f>
        <v>0</v>
      </c>
      <c r="H76" s="55">
        <f t="shared" si="7"/>
        <v>0</v>
      </c>
      <c r="I76" s="103">
        <f t="shared" si="7"/>
        <v>0</v>
      </c>
      <c r="J76" s="123">
        <f t="shared" si="7"/>
        <v>592</v>
      </c>
      <c r="K76" s="142">
        <f t="shared" si="7"/>
        <v>592</v>
      </c>
      <c r="L76" s="142">
        <f t="shared" si="7"/>
        <v>0</v>
      </c>
      <c r="M76" s="142">
        <f t="shared" si="7"/>
        <v>0</v>
      </c>
      <c r="N76" s="105">
        <f t="shared" si="7"/>
        <v>0</v>
      </c>
    </row>
    <row r="77" spans="1:14" ht="24">
      <c r="A77" s="493"/>
      <c r="B77" s="493"/>
      <c r="C77" s="389" t="s">
        <v>149</v>
      </c>
      <c r="D77" s="390"/>
      <c r="E77" s="24">
        <v>0</v>
      </c>
      <c r="F77" s="24">
        <v>0</v>
      </c>
      <c r="G77" s="24">
        <v>0</v>
      </c>
      <c r="H77" s="24">
        <v>0</v>
      </c>
      <c r="I77" s="391">
        <v>0</v>
      </c>
      <c r="J77" s="372">
        <f>J71</f>
        <v>28859</v>
      </c>
      <c r="K77" s="24">
        <f>K71</f>
        <v>4859</v>
      </c>
      <c r="L77" s="24">
        <f>L71</f>
        <v>24000</v>
      </c>
      <c r="M77" s="24">
        <v>0</v>
      </c>
      <c r="N77" s="392">
        <v>0</v>
      </c>
    </row>
    <row r="78" spans="1:26" ht="83.25" customHeight="1">
      <c r="A78" s="493"/>
      <c r="B78" s="493"/>
      <c r="C78" s="307" t="s">
        <v>105</v>
      </c>
      <c r="D78" s="303"/>
      <c r="E78" s="36">
        <f>E72</f>
        <v>0</v>
      </c>
      <c r="F78" s="36">
        <f>F72</f>
        <v>0</v>
      </c>
      <c r="G78" s="37">
        <v>0</v>
      </c>
      <c r="H78" s="37">
        <v>0</v>
      </c>
      <c r="I78" s="104">
        <v>0</v>
      </c>
      <c r="J78" s="70">
        <v>0</v>
      </c>
      <c r="K78" s="37">
        <v>0</v>
      </c>
      <c r="L78" s="37">
        <v>0</v>
      </c>
      <c r="M78" s="37">
        <v>0</v>
      </c>
      <c r="N78" s="38">
        <v>0</v>
      </c>
      <c r="P78" s="150"/>
      <c r="Z78" s="86"/>
    </row>
    <row r="79" spans="1:14" ht="15">
      <c r="A79" s="493"/>
      <c r="B79" s="493"/>
      <c r="C79" s="304" t="s">
        <v>73</v>
      </c>
      <c r="D79" s="177"/>
      <c r="E79" s="48">
        <f>E70</f>
        <v>338539</v>
      </c>
      <c r="F79" s="19">
        <f aca="true" t="shared" si="8" ref="F79:N79">F70</f>
        <v>25710</v>
      </c>
      <c r="G79" s="19">
        <f t="shared" si="8"/>
        <v>123959</v>
      </c>
      <c r="H79" s="19">
        <f t="shared" si="8"/>
        <v>188870</v>
      </c>
      <c r="I79" s="20">
        <f t="shared" si="8"/>
        <v>0</v>
      </c>
      <c r="J79" s="48">
        <f t="shared" si="8"/>
        <v>4092</v>
      </c>
      <c r="K79" s="19">
        <f t="shared" si="8"/>
        <v>4041</v>
      </c>
      <c r="L79" s="19">
        <f t="shared" si="8"/>
        <v>51</v>
      </c>
      <c r="M79" s="19">
        <f t="shared" si="8"/>
        <v>0</v>
      </c>
      <c r="N79" s="20">
        <f t="shared" si="8"/>
        <v>0</v>
      </c>
    </row>
    <row r="80" spans="1:14" ht="15.75" thickBot="1">
      <c r="A80" s="493"/>
      <c r="B80" s="493"/>
      <c r="C80" s="181" t="s">
        <v>56</v>
      </c>
      <c r="D80" s="390"/>
      <c r="E80" s="401">
        <f>E68</f>
        <v>85</v>
      </c>
      <c r="F80" s="400">
        <f>F68</f>
        <v>85</v>
      </c>
      <c r="G80" s="400">
        <v>0</v>
      </c>
      <c r="H80" s="400">
        <v>0</v>
      </c>
      <c r="I80" s="402">
        <v>0</v>
      </c>
      <c r="J80" s="401">
        <v>0</v>
      </c>
      <c r="K80" s="400">
        <v>0</v>
      </c>
      <c r="L80" s="400">
        <v>0</v>
      </c>
      <c r="M80" s="400">
        <v>0</v>
      </c>
      <c r="N80" s="402">
        <v>0</v>
      </c>
    </row>
    <row r="81" spans="1:14" ht="22.5" customHeight="1" thickBot="1">
      <c r="A81" s="439" t="s">
        <v>169</v>
      </c>
      <c r="B81" s="440"/>
      <c r="C81" s="196"/>
      <c r="D81" s="183">
        <v>2020</v>
      </c>
      <c r="E81" s="29">
        <v>0</v>
      </c>
      <c r="F81" s="30">
        <v>0</v>
      </c>
      <c r="G81" s="30">
        <v>0</v>
      </c>
      <c r="H81" s="30">
        <v>0</v>
      </c>
      <c r="I81" s="431">
        <v>0</v>
      </c>
      <c r="J81" s="51">
        <f>K81+L81+M81+N81</f>
        <v>55059</v>
      </c>
      <c r="K81" s="30">
        <f>K74+K73</f>
        <v>9492</v>
      </c>
      <c r="L81" s="30">
        <f>L74+L73</f>
        <v>45567</v>
      </c>
      <c r="M81" s="30">
        <v>0</v>
      </c>
      <c r="N81" s="31">
        <v>0</v>
      </c>
    </row>
    <row r="82" spans="1:14" ht="22.5" customHeight="1" thickBot="1">
      <c r="A82" s="484" t="s">
        <v>84</v>
      </c>
      <c r="B82" s="485"/>
      <c r="C82" s="485"/>
      <c r="D82" s="485"/>
      <c r="E82" s="485"/>
      <c r="F82" s="485"/>
      <c r="G82" s="485"/>
      <c r="H82" s="485"/>
      <c r="I82" s="485"/>
      <c r="J82" s="485"/>
      <c r="K82" s="485"/>
      <c r="L82" s="485"/>
      <c r="M82" s="485"/>
      <c r="N82" s="494"/>
    </row>
    <row r="83" spans="1:14" ht="21.75" customHeight="1">
      <c r="A83" s="476" t="s">
        <v>85</v>
      </c>
      <c r="B83" s="478" t="s">
        <v>86</v>
      </c>
      <c r="C83" s="184" t="s">
        <v>1</v>
      </c>
      <c r="D83" s="188">
        <v>2023</v>
      </c>
      <c r="E83" s="338">
        <v>0</v>
      </c>
      <c r="F83" s="339">
        <v>0</v>
      </c>
      <c r="G83" s="339">
        <v>0</v>
      </c>
      <c r="H83" s="339">
        <v>0</v>
      </c>
      <c r="I83" s="340">
        <v>0</v>
      </c>
      <c r="J83" s="109">
        <v>0</v>
      </c>
      <c r="K83" s="110">
        <v>0</v>
      </c>
      <c r="L83" s="110">
        <v>0</v>
      </c>
      <c r="M83" s="110">
        <v>0</v>
      </c>
      <c r="N83" s="111">
        <v>0</v>
      </c>
    </row>
    <row r="84" spans="1:14" ht="21.75" customHeight="1">
      <c r="A84" s="477"/>
      <c r="B84" s="479"/>
      <c r="C84" s="185" t="s">
        <v>66</v>
      </c>
      <c r="D84" s="180" t="s">
        <v>152</v>
      </c>
      <c r="E84" s="357">
        <v>0</v>
      </c>
      <c r="F84" s="358">
        <v>0</v>
      </c>
      <c r="G84" s="358">
        <v>0</v>
      </c>
      <c r="H84" s="358">
        <v>0</v>
      </c>
      <c r="I84" s="359">
        <v>0</v>
      </c>
      <c r="J84" s="138">
        <v>0</v>
      </c>
      <c r="K84" s="139">
        <v>0</v>
      </c>
      <c r="L84" s="139">
        <v>0</v>
      </c>
      <c r="M84" s="139">
        <v>0</v>
      </c>
      <c r="N84" s="140">
        <v>0</v>
      </c>
    </row>
    <row r="85" spans="1:14" ht="24">
      <c r="A85" s="114" t="s">
        <v>87</v>
      </c>
      <c r="B85" s="117" t="s">
        <v>88</v>
      </c>
      <c r="C85" s="185" t="s">
        <v>1</v>
      </c>
      <c r="D85" s="180" t="s">
        <v>152</v>
      </c>
      <c r="E85" s="357">
        <v>0</v>
      </c>
      <c r="F85" s="358">
        <v>0</v>
      </c>
      <c r="G85" s="358">
        <v>0</v>
      </c>
      <c r="H85" s="358">
        <v>0</v>
      </c>
      <c r="I85" s="359">
        <v>0</v>
      </c>
      <c r="J85" s="138">
        <v>0</v>
      </c>
      <c r="K85" s="139">
        <v>0</v>
      </c>
      <c r="L85" s="139">
        <v>0</v>
      </c>
      <c r="M85" s="139">
        <v>0</v>
      </c>
      <c r="N85" s="140">
        <v>0</v>
      </c>
    </row>
    <row r="86" spans="1:14" ht="26.25" customHeight="1">
      <c r="A86" s="114" t="s">
        <v>89</v>
      </c>
      <c r="B86" s="117" t="s">
        <v>90</v>
      </c>
      <c r="C86" s="185" t="s">
        <v>66</v>
      </c>
      <c r="D86" s="180" t="s">
        <v>152</v>
      </c>
      <c r="E86" s="357">
        <v>0</v>
      </c>
      <c r="F86" s="358">
        <v>0</v>
      </c>
      <c r="G86" s="358">
        <v>0</v>
      </c>
      <c r="H86" s="358">
        <v>0</v>
      </c>
      <c r="I86" s="359">
        <v>0</v>
      </c>
      <c r="J86" s="138">
        <v>0</v>
      </c>
      <c r="K86" s="139">
        <v>0</v>
      </c>
      <c r="L86" s="139">
        <v>0</v>
      </c>
      <c r="M86" s="139">
        <v>0</v>
      </c>
      <c r="N86" s="140">
        <v>0</v>
      </c>
    </row>
    <row r="87" spans="1:14" ht="15" customHeight="1">
      <c r="A87" s="114" t="s">
        <v>91</v>
      </c>
      <c r="B87" s="117" t="s">
        <v>92</v>
      </c>
      <c r="C87" s="185" t="s">
        <v>1</v>
      </c>
      <c r="D87" s="180">
        <v>2023</v>
      </c>
      <c r="E87" s="357">
        <v>0</v>
      </c>
      <c r="F87" s="358">
        <v>0</v>
      </c>
      <c r="G87" s="358">
        <v>0</v>
      </c>
      <c r="H87" s="358">
        <v>0</v>
      </c>
      <c r="I87" s="359">
        <v>0</v>
      </c>
      <c r="J87" s="138">
        <v>0</v>
      </c>
      <c r="K87" s="139">
        <v>0</v>
      </c>
      <c r="L87" s="139">
        <v>0</v>
      </c>
      <c r="M87" s="139">
        <v>0</v>
      </c>
      <c r="N87" s="140">
        <v>0</v>
      </c>
    </row>
    <row r="88" spans="1:14" ht="17.25" customHeight="1" thickBot="1">
      <c r="A88" s="113" t="s">
        <v>93</v>
      </c>
      <c r="B88" s="125" t="s">
        <v>94</v>
      </c>
      <c r="C88" s="187" t="s">
        <v>73</v>
      </c>
      <c r="D88" s="189">
        <v>2023</v>
      </c>
      <c r="E88" s="70">
        <v>0</v>
      </c>
      <c r="F88" s="37">
        <v>0</v>
      </c>
      <c r="G88" s="37">
        <v>0</v>
      </c>
      <c r="H88" s="37">
        <v>0</v>
      </c>
      <c r="I88" s="38">
        <v>0</v>
      </c>
      <c r="J88" s="70">
        <v>0</v>
      </c>
      <c r="K88" s="37">
        <v>0</v>
      </c>
      <c r="L88" s="37">
        <v>0</v>
      </c>
      <c r="M88" s="37">
        <v>0</v>
      </c>
      <c r="N88" s="38">
        <v>0</v>
      </c>
    </row>
    <row r="89" spans="1:14" ht="12" customHeight="1">
      <c r="A89" s="447" t="s">
        <v>95</v>
      </c>
      <c r="B89" s="448"/>
      <c r="C89" s="480"/>
      <c r="D89" s="482"/>
      <c r="E89" s="441">
        <v>0</v>
      </c>
      <c r="F89" s="443">
        <v>0</v>
      </c>
      <c r="G89" s="443">
        <v>0</v>
      </c>
      <c r="H89" s="443">
        <v>0</v>
      </c>
      <c r="I89" s="445">
        <v>0</v>
      </c>
      <c r="J89" s="441">
        <v>0</v>
      </c>
      <c r="K89" s="443">
        <v>0</v>
      </c>
      <c r="L89" s="443">
        <v>0</v>
      </c>
      <c r="M89" s="443">
        <v>0</v>
      </c>
      <c r="N89" s="445">
        <v>0</v>
      </c>
    </row>
    <row r="90" spans="1:14" ht="11.25" customHeight="1" thickBot="1">
      <c r="A90" s="484" t="s">
        <v>62</v>
      </c>
      <c r="B90" s="485"/>
      <c r="C90" s="481"/>
      <c r="D90" s="483"/>
      <c r="E90" s="442"/>
      <c r="F90" s="444"/>
      <c r="G90" s="444"/>
      <c r="H90" s="444"/>
      <c r="I90" s="446"/>
      <c r="J90" s="442"/>
      <c r="K90" s="444"/>
      <c r="L90" s="444"/>
      <c r="M90" s="444"/>
      <c r="N90" s="446"/>
    </row>
    <row r="91" spans="1:14" ht="15">
      <c r="A91" s="65"/>
      <c r="B91" s="54"/>
      <c r="C91" s="192" t="s">
        <v>1</v>
      </c>
      <c r="D91" s="209"/>
      <c r="E91" s="71">
        <v>0</v>
      </c>
      <c r="F91" s="68">
        <v>0</v>
      </c>
      <c r="G91" s="68">
        <v>0</v>
      </c>
      <c r="H91" s="68">
        <v>0</v>
      </c>
      <c r="I91" s="69">
        <v>0</v>
      </c>
      <c r="J91" s="71">
        <v>0</v>
      </c>
      <c r="K91" s="68">
        <v>0</v>
      </c>
      <c r="L91" s="68">
        <v>0</v>
      </c>
      <c r="M91" s="68">
        <v>0</v>
      </c>
      <c r="N91" s="69">
        <v>0</v>
      </c>
    </row>
    <row r="92" spans="1:14" ht="15">
      <c r="A92" s="107"/>
      <c r="B92" s="59"/>
      <c r="C92" s="185" t="s">
        <v>66</v>
      </c>
      <c r="D92" s="202"/>
      <c r="E92" s="357">
        <v>0</v>
      </c>
      <c r="F92" s="358">
        <v>0</v>
      </c>
      <c r="G92" s="358">
        <v>0</v>
      </c>
      <c r="H92" s="358">
        <v>0</v>
      </c>
      <c r="I92" s="359">
        <v>0</v>
      </c>
      <c r="J92" s="138">
        <v>0</v>
      </c>
      <c r="K92" s="139">
        <v>0</v>
      </c>
      <c r="L92" s="139">
        <v>0</v>
      </c>
      <c r="M92" s="139">
        <v>0</v>
      </c>
      <c r="N92" s="140">
        <v>0</v>
      </c>
    </row>
    <row r="93" spans="1:14" ht="15.75" thickBot="1">
      <c r="A93" s="108"/>
      <c r="B93" s="61"/>
      <c r="C93" s="186" t="s">
        <v>73</v>
      </c>
      <c r="D93" s="207"/>
      <c r="E93" s="354">
        <v>0</v>
      </c>
      <c r="F93" s="349">
        <v>0</v>
      </c>
      <c r="G93" s="349">
        <v>0</v>
      </c>
      <c r="H93" s="349">
        <v>0</v>
      </c>
      <c r="I93" s="350">
        <v>0</v>
      </c>
      <c r="J93" s="130">
        <v>0</v>
      </c>
      <c r="K93" s="129">
        <v>0</v>
      </c>
      <c r="L93" s="129">
        <v>0</v>
      </c>
      <c r="M93" s="129">
        <v>0</v>
      </c>
      <c r="N93" s="126">
        <v>0</v>
      </c>
    </row>
    <row r="94" spans="1:14" ht="29.25" customHeight="1" thickBot="1">
      <c r="A94" s="439" t="s">
        <v>165</v>
      </c>
      <c r="B94" s="471"/>
      <c r="C94" s="471"/>
      <c r="D94" s="471"/>
      <c r="E94" s="471"/>
      <c r="F94" s="471"/>
      <c r="G94" s="471"/>
      <c r="H94" s="471"/>
      <c r="I94" s="471"/>
      <c r="J94" s="471"/>
      <c r="K94" s="471"/>
      <c r="L94" s="471"/>
      <c r="M94" s="471"/>
      <c r="N94" s="440"/>
    </row>
    <row r="95" spans="1:14" ht="15">
      <c r="A95" s="112" t="s">
        <v>96</v>
      </c>
      <c r="B95" s="116" t="s">
        <v>97</v>
      </c>
      <c r="C95" s="184" t="s">
        <v>1</v>
      </c>
      <c r="D95" s="188">
        <v>2015</v>
      </c>
      <c r="E95" s="343">
        <v>0</v>
      </c>
      <c r="F95" s="345">
        <v>0</v>
      </c>
      <c r="G95" s="345">
        <v>0</v>
      </c>
      <c r="H95" s="345">
        <v>0</v>
      </c>
      <c r="I95" s="347">
        <v>0</v>
      </c>
      <c r="J95" s="123">
        <v>0</v>
      </c>
      <c r="K95" s="119">
        <v>0</v>
      </c>
      <c r="L95" s="119">
        <v>0</v>
      </c>
      <c r="M95" s="119">
        <v>0</v>
      </c>
      <c r="N95" s="121">
        <v>0</v>
      </c>
    </row>
    <row r="96" spans="1:14" ht="24.75" customHeight="1">
      <c r="A96" s="114" t="s">
        <v>98</v>
      </c>
      <c r="B96" s="117" t="s">
        <v>99</v>
      </c>
      <c r="C96" s="185" t="s">
        <v>1</v>
      </c>
      <c r="D96" s="180" t="s">
        <v>106</v>
      </c>
      <c r="E96" s="48">
        <f>F96+G96+H96+I96</f>
        <v>0</v>
      </c>
      <c r="F96" s="19">
        <v>0</v>
      </c>
      <c r="G96" s="19">
        <v>0</v>
      </c>
      <c r="H96" s="19">
        <v>0</v>
      </c>
      <c r="I96" s="20">
        <v>0</v>
      </c>
      <c r="J96" s="48">
        <v>0</v>
      </c>
      <c r="K96" s="19">
        <v>0</v>
      </c>
      <c r="L96" s="19">
        <v>0</v>
      </c>
      <c r="M96" s="19">
        <v>0</v>
      </c>
      <c r="N96" s="20">
        <v>0</v>
      </c>
    </row>
    <row r="97" spans="1:17" ht="24.75" thickBot="1">
      <c r="A97" s="35" t="s">
        <v>100</v>
      </c>
      <c r="B97" s="131" t="s">
        <v>102</v>
      </c>
      <c r="C97" s="186" t="s">
        <v>1</v>
      </c>
      <c r="D97" s="203" t="s">
        <v>106</v>
      </c>
      <c r="E97" s="72">
        <v>0</v>
      </c>
      <c r="F97" s="46">
        <v>0</v>
      </c>
      <c r="G97" s="46">
        <v>0</v>
      </c>
      <c r="H97" s="46">
        <v>0</v>
      </c>
      <c r="I97" s="47">
        <v>0</v>
      </c>
      <c r="J97" s="72">
        <v>0</v>
      </c>
      <c r="K97" s="46">
        <v>0</v>
      </c>
      <c r="L97" s="46">
        <v>0</v>
      </c>
      <c r="M97" s="46">
        <v>0</v>
      </c>
      <c r="N97" s="47">
        <v>0</v>
      </c>
      <c r="Q97" s="156"/>
    </row>
    <row r="98" spans="1:16" ht="15.75" thickBot="1">
      <c r="A98" s="447" t="s">
        <v>101</v>
      </c>
      <c r="B98" s="448"/>
      <c r="C98" s="193" t="s">
        <v>1</v>
      </c>
      <c r="D98" s="210"/>
      <c r="E98" s="356">
        <v>0</v>
      </c>
      <c r="F98" s="334">
        <v>0</v>
      </c>
      <c r="G98" s="334">
        <v>0</v>
      </c>
      <c r="H98" s="334">
        <f aca="true" t="shared" si="9" ref="H98:N98">H97+H96+H95</f>
        <v>0</v>
      </c>
      <c r="I98" s="336">
        <f t="shared" si="9"/>
        <v>0</v>
      </c>
      <c r="J98" s="132">
        <f t="shared" si="9"/>
        <v>0</v>
      </c>
      <c r="K98" s="134">
        <f t="shared" si="9"/>
        <v>0</v>
      </c>
      <c r="L98" s="134">
        <f t="shared" si="9"/>
        <v>0</v>
      </c>
      <c r="M98" s="134">
        <f t="shared" si="9"/>
        <v>0</v>
      </c>
      <c r="N98" s="136">
        <f t="shared" si="9"/>
        <v>0</v>
      </c>
      <c r="P98" s="150"/>
    </row>
    <row r="99" spans="1:58" s="95" customFormat="1" ht="21.75" customHeight="1" thickBot="1">
      <c r="A99" s="464" t="s">
        <v>114</v>
      </c>
      <c r="B99" s="465"/>
      <c r="C99" s="465"/>
      <c r="D99" s="465"/>
      <c r="E99" s="465"/>
      <c r="F99" s="465"/>
      <c r="G99" s="465"/>
      <c r="H99" s="465"/>
      <c r="I99" s="465"/>
      <c r="J99" s="465"/>
      <c r="K99" s="465"/>
      <c r="L99" s="465"/>
      <c r="M99" s="465"/>
      <c r="N99" s="466"/>
      <c r="O99" s="151"/>
      <c r="P99" s="151"/>
      <c r="Q99" s="151"/>
      <c r="R99" s="15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91"/>
      <c r="AE99" s="92"/>
      <c r="AF99" s="92"/>
      <c r="AG99" s="92"/>
      <c r="AH99" s="92"/>
      <c r="AI99" s="91"/>
      <c r="AJ99" s="92"/>
      <c r="AK99" s="92"/>
      <c r="AL99" s="92"/>
      <c r="AM99" s="92"/>
      <c r="AN99" s="91"/>
      <c r="AO99" s="92"/>
      <c r="AP99" s="92"/>
      <c r="AQ99" s="92"/>
      <c r="AR99" s="92"/>
      <c r="AS99" s="91"/>
      <c r="AT99" s="92"/>
      <c r="AU99" s="92"/>
      <c r="AV99" s="92"/>
      <c r="AW99" s="92"/>
      <c r="AX99" s="91"/>
      <c r="AY99" s="92"/>
      <c r="AZ99" s="92"/>
      <c r="BA99" s="92"/>
      <c r="BB99" s="92"/>
      <c r="BC99" s="93"/>
      <c r="BD99" s="94"/>
      <c r="BF99" s="94"/>
    </row>
    <row r="100" spans="1:58" s="98" customFormat="1" ht="17.25" customHeight="1" thickBot="1">
      <c r="A100" s="557" t="s">
        <v>107</v>
      </c>
      <c r="B100" s="558"/>
      <c r="C100" s="558"/>
      <c r="D100" s="558"/>
      <c r="E100" s="558"/>
      <c r="F100" s="558"/>
      <c r="G100" s="558"/>
      <c r="H100" s="558"/>
      <c r="I100" s="558"/>
      <c r="J100" s="558"/>
      <c r="K100" s="558"/>
      <c r="L100" s="558"/>
      <c r="M100" s="558"/>
      <c r="N100" s="559"/>
      <c r="O100" s="152"/>
      <c r="P100" s="152"/>
      <c r="Q100" s="152"/>
      <c r="R100" s="16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96"/>
      <c r="BD100" s="97"/>
      <c r="BF100" s="97"/>
    </row>
    <row r="101" spans="1:58" s="98" customFormat="1" ht="21" customHeight="1" thickBot="1">
      <c r="A101" s="505" t="s">
        <v>108</v>
      </c>
      <c r="B101" s="514"/>
      <c r="C101" s="514"/>
      <c r="D101" s="514"/>
      <c r="E101" s="514"/>
      <c r="F101" s="514"/>
      <c r="G101" s="514"/>
      <c r="H101" s="514"/>
      <c r="I101" s="514"/>
      <c r="J101" s="514"/>
      <c r="K101" s="514"/>
      <c r="L101" s="514"/>
      <c r="M101" s="514"/>
      <c r="N101" s="506"/>
      <c r="O101" s="152"/>
      <c r="P101" s="152"/>
      <c r="Q101" s="152"/>
      <c r="R101" s="16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96"/>
      <c r="BD101" s="97"/>
      <c r="BF101" s="97"/>
    </row>
    <row r="102" spans="1:58" s="95" customFormat="1" ht="20.25" customHeight="1" thickBot="1">
      <c r="A102" s="464" t="s">
        <v>117</v>
      </c>
      <c r="B102" s="465"/>
      <c r="C102" s="465"/>
      <c r="D102" s="465"/>
      <c r="E102" s="465"/>
      <c r="F102" s="465"/>
      <c r="G102" s="465"/>
      <c r="H102" s="465"/>
      <c r="I102" s="465"/>
      <c r="J102" s="465"/>
      <c r="K102" s="465"/>
      <c r="L102" s="465"/>
      <c r="M102" s="465"/>
      <c r="N102" s="466"/>
      <c r="O102" s="151"/>
      <c r="P102" s="151"/>
      <c r="Q102" s="151"/>
      <c r="R102" s="15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8"/>
      <c r="AE102" s="89"/>
      <c r="AF102" s="89"/>
      <c r="AG102" s="89"/>
      <c r="AH102" s="89"/>
      <c r="AI102" s="88"/>
      <c r="AJ102" s="89"/>
      <c r="AK102" s="89"/>
      <c r="AL102" s="89"/>
      <c r="AM102" s="89"/>
      <c r="AN102" s="88"/>
      <c r="AO102" s="89"/>
      <c r="AP102" s="89"/>
      <c r="AQ102" s="89"/>
      <c r="AR102" s="89"/>
      <c r="AS102" s="88"/>
      <c r="AT102" s="89"/>
      <c r="AU102" s="89"/>
      <c r="AV102" s="89"/>
      <c r="AW102" s="89"/>
      <c r="AX102" s="88"/>
      <c r="AY102" s="89"/>
      <c r="AZ102" s="89"/>
      <c r="BA102" s="89"/>
      <c r="BB102" s="89"/>
      <c r="BC102" s="93"/>
      <c r="BF102" s="99"/>
    </row>
    <row r="103" spans="1:58" s="95" customFormat="1" ht="30" customHeight="1" thickBot="1">
      <c r="A103" s="167" t="s">
        <v>17</v>
      </c>
      <c r="B103" s="168" t="s">
        <v>118</v>
      </c>
      <c r="C103" s="194" t="s">
        <v>1</v>
      </c>
      <c r="D103" s="211">
        <v>2017</v>
      </c>
      <c r="E103" s="169">
        <f>F103+G103+H103</f>
        <v>0</v>
      </c>
      <c r="F103" s="170">
        <v>0</v>
      </c>
      <c r="G103" s="170">
        <v>0</v>
      </c>
      <c r="H103" s="170">
        <v>0</v>
      </c>
      <c r="I103" s="171">
        <v>0</v>
      </c>
      <c r="J103" s="172">
        <v>0</v>
      </c>
      <c r="K103" s="170">
        <v>0</v>
      </c>
      <c r="L103" s="170">
        <v>0</v>
      </c>
      <c r="M103" s="170">
        <v>0</v>
      </c>
      <c r="N103" s="173">
        <v>0</v>
      </c>
      <c r="O103" s="151"/>
      <c r="P103" s="151"/>
      <c r="Q103" s="151"/>
      <c r="R103" s="15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8"/>
      <c r="AE103" s="89"/>
      <c r="AF103" s="89"/>
      <c r="AG103" s="89"/>
      <c r="AH103" s="89"/>
      <c r="AI103" s="88"/>
      <c r="AJ103" s="89"/>
      <c r="AK103" s="89"/>
      <c r="AL103" s="89"/>
      <c r="AM103" s="89"/>
      <c r="AN103" s="88"/>
      <c r="AO103" s="89"/>
      <c r="AP103" s="89"/>
      <c r="AQ103" s="89"/>
      <c r="AR103" s="89"/>
      <c r="AS103" s="88"/>
      <c r="AT103" s="89"/>
      <c r="AU103" s="89"/>
      <c r="AV103" s="89"/>
      <c r="AW103" s="89"/>
      <c r="AX103" s="88"/>
      <c r="AY103" s="89"/>
      <c r="AZ103" s="89"/>
      <c r="BA103" s="89"/>
      <c r="BB103" s="89"/>
      <c r="BC103" s="93"/>
      <c r="BF103" s="99"/>
    </row>
    <row r="104" spans="1:58" s="95" customFormat="1" ht="30" customHeight="1" thickBot="1">
      <c r="A104" s="167" t="s">
        <v>18</v>
      </c>
      <c r="B104" s="168" t="s">
        <v>110</v>
      </c>
      <c r="C104" s="194" t="s">
        <v>1</v>
      </c>
      <c r="D104" s="212"/>
      <c r="E104" s="169">
        <v>0</v>
      </c>
      <c r="F104" s="170">
        <v>0</v>
      </c>
      <c r="G104" s="170">
        <v>0</v>
      </c>
      <c r="H104" s="170">
        <v>0</v>
      </c>
      <c r="I104" s="171">
        <v>0</v>
      </c>
      <c r="J104" s="172">
        <v>0</v>
      </c>
      <c r="K104" s="170">
        <v>0</v>
      </c>
      <c r="L104" s="170">
        <v>0</v>
      </c>
      <c r="M104" s="170">
        <v>0</v>
      </c>
      <c r="N104" s="173">
        <v>0</v>
      </c>
      <c r="O104" s="151"/>
      <c r="P104" s="151"/>
      <c r="Q104" s="151"/>
      <c r="R104" s="15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8"/>
      <c r="AE104" s="89"/>
      <c r="AF104" s="89"/>
      <c r="AG104" s="89"/>
      <c r="AH104" s="89"/>
      <c r="AI104" s="88"/>
      <c r="AJ104" s="89"/>
      <c r="AK104" s="89"/>
      <c r="AL104" s="89"/>
      <c r="AM104" s="89"/>
      <c r="AN104" s="88"/>
      <c r="AO104" s="89"/>
      <c r="AP104" s="89"/>
      <c r="AQ104" s="89"/>
      <c r="AR104" s="89"/>
      <c r="AS104" s="88"/>
      <c r="AT104" s="89"/>
      <c r="AU104" s="89"/>
      <c r="AV104" s="89"/>
      <c r="AW104" s="89"/>
      <c r="AX104" s="88"/>
      <c r="AY104" s="89"/>
      <c r="AZ104" s="89"/>
      <c r="BA104" s="89"/>
      <c r="BB104" s="89"/>
      <c r="BC104" s="93"/>
      <c r="BF104" s="99"/>
    </row>
    <row r="105" spans="1:58" s="95" customFormat="1" ht="20.25" customHeight="1" thickBot="1">
      <c r="A105" s="455" t="s">
        <v>109</v>
      </c>
      <c r="B105" s="456"/>
      <c r="C105" s="194"/>
      <c r="D105" s="212"/>
      <c r="E105" s="169">
        <f>E104+E103</f>
        <v>0</v>
      </c>
      <c r="F105" s="169">
        <f>F104+F103</f>
        <v>0</v>
      </c>
      <c r="G105" s="169">
        <f>G104+G103</f>
        <v>0</v>
      </c>
      <c r="H105" s="169">
        <f>H104+H103</f>
        <v>0</v>
      </c>
      <c r="I105" s="169">
        <f>I104+I103</f>
        <v>0</v>
      </c>
      <c r="J105" s="172">
        <v>0</v>
      </c>
      <c r="K105" s="170">
        <v>0</v>
      </c>
      <c r="L105" s="170">
        <v>0</v>
      </c>
      <c r="M105" s="170">
        <v>0</v>
      </c>
      <c r="N105" s="173">
        <v>0</v>
      </c>
      <c r="O105" s="151"/>
      <c r="P105" s="151"/>
      <c r="Q105" s="151"/>
      <c r="R105" s="15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8"/>
      <c r="AE105" s="89"/>
      <c r="AF105" s="89"/>
      <c r="AG105" s="89"/>
      <c r="AH105" s="89"/>
      <c r="AI105" s="88"/>
      <c r="AJ105" s="89"/>
      <c r="AK105" s="89"/>
      <c r="AL105" s="89"/>
      <c r="AM105" s="89"/>
      <c r="AN105" s="88"/>
      <c r="AO105" s="89"/>
      <c r="AP105" s="89"/>
      <c r="AQ105" s="89"/>
      <c r="AR105" s="89"/>
      <c r="AS105" s="88"/>
      <c r="AT105" s="89"/>
      <c r="AU105" s="89"/>
      <c r="AV105" s="89"/>
      <c r="AW105" s="89"/>
      <c r="AX105" s="88"/>
      <c r="AY105" s="89"/>
      <c r="AZ105" s="89"/>
      <c r="BA105" s="89"/>
      <c r="BB105" s="89"/>
      <c r="BC105" s="93"/>
      <c r="BF105" s="99"/>
    </row>
    <row r="106" spans="1:14" ht="18" customHeight="1" thickBot="1">
      <c r="A106" s="486" t="s">
        <v>111</v>
      </c>
      <c r="B106" s="487"/>
      <c r="C106" s="487"/>
      <c r="D106" s="487"/>
      <c r="E106" s="487"/>
      <c r="F106" s="487"/>
      <c r="G106" s="487"/>
      <c r="H106" s="487"/>
      <c r="I106" s="487"/>
      <c r="J106" s="487"/>
      <c r="K106" s="487"/>
      <c r="L106" s="487"/>
      <c r="M106" s="487"/>
      <c r="N106" s="488"/>
    </row>
    <row r="107" spans="1:58" s="95" customFormat="1" ht="55.5" customHeight="1" thickBot="1">
      <c r="A107" s="167" t="s">
        <v>30</v>
      </c>
      <c r="B107" s="168" t="s">
        <v>112</v>
      </c>
      <c r="C107" s="194" t="s">
        <v>1</v>
      </c>
      <c r="D107" s="212"/>
      <c r="E107" s="172">
        <v>0</v>
      </c>
      <c r="F107" s="170">
        <v>0</v>
      </c>
      <c r="G107" s="170">
        <v>0</v>
      </c>
      <c r="H107" s="170">
        <v>0</v>
      </c>
      <c r="I107" s="171">
        <v>0</v>
      </c>
      <c r="J107" s="172">
        <v>0</v>
      </c>
      <c r="K107" s="170">
        <v>0</v>
      </c>
      <c r="L107" s="170">
        <v>0</v>
      </c>
      <c r="M107" s="170">
        <v>0</v>
      </c>
      <c r="N107" s="173">
        <v>0</v>
      </c>
      <c r="O107" s="151"/>
      <c r="P107" s="151"/>
      <c r="Q107" s="151"/>
      <c r="R107" s="15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8"/>
      <c r="AE107" s="89"/>
      <c r="AF107" s="89"/>
      <c r="AG107" s="89"/>
      <c r="AH107" s="89"/>
      <c r="AI107" s="88"/>
      <c r="AJ107" s="89"/>
      <c r="AK107" s="89"/>
      <c r="AL107" s="89"/>
      <c r="AM107" s="89"/>
      <c r="AN107" s="88"/>
      <c r="AO107" s="89"/>
      <c r="AP107" s="89"/>
      <c r="AQ107" s="89"/>
      <c r="AR107" s="89"/>
      <c r="AS107" s="88"/>
      <c r="AT107" s="89"/>
      <c r="AU107" s="89"/>
      <c r="AV107" s="89"/>
      <c r="AW107" s="89"/>
      <c r="AX107" s="88"/>
      <c r="AY107" s="89"/>
      <c r="AZ107" s="89"/>
      <c r="BA107" s="89"/>
      <c r="BB107" s="89"/>
      <c r="BC107" s="93"/>
      <c r="BF107" s="99"/>
    </row>
    <row r="108" spans="1:58" s="95" customFormat="1" ht="20.25" customHeight="1" thickBot="1">
      <c r="A108" s="457" t="s">
        <v>113</v>
      </c>
      <c r="B108" s="458"/>
      <c r="C108" s="195" t="s">
        <v>1</v>
      </c>
      <c r="D108" s="212"/>
      <c r="E108" s="174">
        <v>0</v>
      </c>
      <c r="F108" s="175">
        <v>0</v>
      </c>
      <c r="G108" s="175">
        <v>0</v>
      </c>
      <c r="H108" s="175">
        <f>H113+H105</f>
        <v>0</v>
      </c>
      <c r="I108" s="256">
        <f>I113+I105</f>
        <v>0</v>
      </c>
      <c r="J108" s="172">
        <v>0</v>
      </c>
      <c r="K108" s="169">
        <v>0</v>
      </c>
      <c r="L108" s="169">
        <v>0</v>
      </c>
      <c r="M108" s="169">
        <f>M113+M105</f>
        <v>0</v>
      </c>
      <c r="N108" s="257">
        <f>N113+N105</f>
        <v>0</v>
      </c>
      <c r="O108" s="151"/>
      <c r="P108" s="153"/>
      <c r="Q108" s="151"/>
      <c r="R108" s="15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8"/>
      <c r="AE108" s="89"/>
      <c r="AF108" s="89"/>
      <c r="AG108" s="89"/>
      <c r="AH108" s="89"/>
      <c r="AI108" s="88"/>
      <c r="AJ108" s="89"/>
      <c r="AK108" s="89"/>
      <c r="AL108" s="89"/>
      <c r="AM108" s="89"/>
      <c r="AN108" s="88"/>
      <c r="AO108" s="89"/>
      <c r="AP108" s="89"/>
      <c r="AQ108" s="89"/>
      <c r="AR108" s="89"/>
      <c r="AS108" s="88"/>
      <c r="AT108" s="89"/>
      <c r="AU108" s="89"/>
      <c r="AV108" s="89"/>
      <c r="AW108" s="89"/>
      <c r="AX108" s="88"/>
      <c r="AY108" s="89"/>
      <c r="AZ108" s="89"/>
      <c r="BA108" s="89"/>
      <c r="BB108" s="89"/>
      <c r="BC108" s="93"/>
      <c r="BF108" s="99"/>
    </row>
    <row r="109" spans="1:58" s="95" customFormat="1" ht="28.5" customHeight="1" thickBot="1">
      <c r="A109" s="459" t="s">
        <v>123</v>
      </c>
      <c r="B109" s="460"/>
      <c r="C109" s="461"/>
      <c r="D109" s="461"/>
      <c r="E109" s="461"/>
      <c r="F109" s="461"/>
      <c r="G109" s="461"/>
      <c r="H109" s="461"/>
      <c r="I109" s="461"/>
      <c r="J109" s="461"/>
      <c r="K109" s="461"/>
      <c r="L109" s="461"/>
      <c r="M109" s="461"/>
      <c r="N109" s="458"/>
      <c r="O109" s="151"/>
      <c r="P109" s="153"/>
      <c r="Q109" s="151"/>
      <c r="R109" s="15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8"/>
      <c r="AE109" s="89"/>
      <c r="AF109" s="89"/>
      <c r="AG109" s="89"/>
      <c r="AH109" s="89"/>
      <c r="AI109" s="88"/>
      <c r="AJ109" s="89"/>
      <c r="AK109" s="89"/>
      <c r="AL109" s="89"/>
      <c r="AM109" s="89"/>
      <c r="AN109" s="88"/>
      <c r="AO109" s="89"/>
      <c r="AP109" s="89"/>
      <c r="AQ109" s="89"/>
      <c r="AR109" s="89"/>
      <c r="AS109" s="88"/>
      <c r="AT109" s="89"/>
      <c r="AU109" s="89"/>
      <c r="AV109" s="89"/>
      <c r="AW109" s="89"/>
      <c r="AX109" s="88"/>
      <c r="AY109" s="89"/>
      <c r="AZ109" s="89"/>
      <c r="BA109" s="89"/>
      <c r="BB109" s="89"/>
      <c r="BC109" s="93"/>
      <c r="BF109" s="99"/>
    </row>
    <row r="110" spans="1:55" s="99" customFormat="1" ht="26.25" customHeight="1">
      <c r="A110" s="551" t="s">
        <v>124</v>
      </c>
      <c r="B110" s="549" t="s">
        <v>125</v>
      </c>
      <c r="C110" s="195" t="s">
        <v>1</v>
      </c>
      <c r="D110" s="555" t="s">
        <v>154</v>
      </c>
      <c r="E110" s="174">
        <f>F110+G110+H110+I110</f>
        <v>21073</v>
      </c>
      <c r="F110" s="175">
        <v>4990</v>
      </c>
      <c r="G110" s="175">
        <v>16083</v>
      </c>
      <c r="H110" s="175">
        <v>0</v>
      </c>
      <c r="I110" s="256">
        <v>0</v>
      </c>
      <c r="J110" s="174">
        <f>K110+L110+M110+N110</f>
        <v>28567</v>
      </c>
      <c r="K110" s="175">
        <f>6336+724</f>
        <v>7060</v>
      </c>
      <c r="L110" s="175">
        <f>19411+2096</f>
        <v>21507</v>
      </c>
      <c r="M110" s="175">
        <v>0</v>
      </c>
      <c r="N110" s="176">
        <v>0</v>
      </c>
      <c r="O110" s="151"/>
      <c r="P110" s="153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333"/>
      <c r="AE110" s="151"/>
      <c r="AF110" s="151"/>
      <c r="AG110" s="151"/>
      <c r="AH110" s="151"/>
      <c r="AI110" s="333"/>
      <c r="AJ110" s="151"/>
      <c r="AK110" s="151"/>
      <c r="AL110" s="151"/>
      <c r="AM110" s="151"/>
      <c r="AN110" s="333"/>
      <c r="AO110" s="151"/>
      <c r="AP110" s="151"/>
      <c r="AQ110" s="151"/>
      <c r="AR110" s="151"/>
      <c r="AS110" s="333"/>
      <c r="AT110" s="151"/>
      <c r="AU110" s="151"/>
      <c r="AV110" s="151"/>
      <c r="AW110" s="151"/>
      <c r="AX110" s="333"/>
      <c r="AY110" s="151"/>
      <c r="AZ110" s="151"/>
      <c r="BA110" s="151"/>
      <c r="BB110" s="151"/>
      <c r="BC110" s="93"/>
    </row>
    <row r="111" spans="1:55" s="99" customFormat="1" ht="81" customHeight="1">
      <c r="A111" s="553"/>
      <c r="B111" s="554"/>
      <c r="C111" s="393" t="s">
        <v>105</v>
      </c>
      <c r="D111" s="556"/>
      <c r="E111" s="394">
        <f>F111+G111+H111+I111</f>
        <v>4852</v>
      </c>
      <c r="F111" s="395">
        <v>1068</v>
      </c>
      <c r="G111" s="395">
        <v>3784</v>
      </c>
      <c r="H111" s="395">
        <v>0</v>
      </c>
      <c r="I111" s="396">
        <v>0</v>
      </c>
      <c r="J111" s="394">
        <f>K111+L111+M111+N111</f>
        <v>18618</v>
      </c>
      <c r="K111" s="395">
        <f>2063+2570+89</f>
        <v>4722</v>
      </c>
      <c r="L111" s="395">
        <f>6188+7708</f>
        <v>13896</v>
      </c>
      <c r="M111" s="395">
        <v>0</v>
      </c>
      <c r="N111" s="397">
        <v>0</v>
      </c>
      <c r="O111" s="151"/>
      <c r="P111" s="153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333"/>
      <c r="AE111" s="151"/>
      <c r="AF111" s="151"/>
      <c r="AG111" s="151"/>
      <c r="AH111" s="151"/>
      <c r="AI111" s="333"/>
      <c r="AJ111" s="151"/>
      <c r="AK111" s="151"/>
      <c r="AL111" s="151"/>
      <c r="AM111" s="151"/>
      <c r="AN111" s="333"/>
      <c r="AO111" s="151"/>
      <c r="AP111" s="151"/>
      <c r="AQ111" s="151"/>
      <c r="AR111" s="151"/>
      <c r="AS111" s="333"/>
      <c r="AT111" s="151"/>
      <c r="AU111" s="151"/>
      <c r="AV111" s="151"/>
      <c r="AW111" s="151"/>
      <c r="AX111" s="333"/>
      <c r="AY111" s="151"/>
      <c r="AZ111" s="151"/>
      <c r="BA111" s="151"/>
      <c r="BB111" s="151"/>
      <c r="BC111" s="93"/>
    </row>
    <row r="112" spans="1:55" s="99" customFormat="1" ht="24" customHeight="1" thickBot="1">
      <c r="A112" s="552"/>
      <c r="B112" s="550"/>
      <c r="C112" s="398" t="s">
        <v>149</v>
      </c>
      <c r="D112" s="399">
        <v>2020</v>
      </c>
      <c r="E112" s="299">
        <v>0</v>
      </c>
      <c r="F112" s="300">
        <v>0</v>
      </c>
      <c r="G112" s="300">
        <v>0</v>
      </c>
      <c r="H112" s="300">
        <v>0</v>
      </c>
      <c r="I112" s="301">
        <v>0</v>
      </c>
      <c r="J112" s="299">
        <f>K112+L112+M112+N112</f>
        <v>3904</v>
      </c>
      <c r="K112" s="300">
        <v>976</v>
      </c>
      <c r="L112" s="300">
        <v>2928</v>
      </c>
      <c r="M112" s="300">
        <v>0</v>
      </c>
      <c r="N112" s="302">
        <v>0</v>
      </c>
      <c r="O112" s="151"/>
      <c r="P112" s="153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333"/>
      <c r="AE112" s="151"/>
      <c r="AF112" s="151"/>
      <c r="AG112" s="151"/>
      <c r="AH112" s="151"/>
      <c r="AI112" s="333"/>
      <c r="AJ112" s="151"/>
      <c r="AK112" s="151"/>
      <c r="AL112" s="151"/>
      <c r="AM112" s="151"/>
      <c r="AN112" s="333"/>
      <c r="AO112" s="151"/>
      <c r="AP112" s="151"/>
      <c r="AQ112" s="151"/>
      <c r="AR112" s="151"/>
      <c r="AS112" s="333"/>
      <c r="AT112" s="151"/>
      <c r="AU112" s="151"/>
      <c r="AV112" s="151"/>
      <c r="AW112" s="151"/>
      <c r="AX112" s="333"/>
      <c r="AY112" s="151"/>
      <c r="AZ112" s="151"/>
      <c r="BA112" s="151"/>
      <c r="BB112" s="151"/>
      <c r="BC112" s="93"/>
    </row>
    <row r="113" spans="1:58" s="95" customFormat="1" ht="20.25" customHeight="1" thickBot="1">
      <c r="A113" s="455" t="s">
        <v>126</v>
      </c>
      <c r="B113" s="456"/>
      <c r="C113" s="194"/>
      <c r="D113" s="212"/>
      <c r="E113" s="172">
        <f>F113+G113+H113+I113</f>
        <v>25925</v>
      </c>
      <c r="F113" s="170">
        <f>SUM(F110:F112)</f>
        <v>6058</v>
      </c>
      <c r="G113" s="170">
        <f>SUM(G110:G112)</f>
        <v>19867</v>
      </c>
      <c r="H113" s="170">
        <v>0</v>
      </c>
      <c r="I113" s="171">
        <v>0</v>
      </c>
      <c r="J113" s="172">
        <f>J110+J111+J112</f>
        <v>51089</v>
      </c>
      <c r="K113" s="170">
        <f>K110+K111+K112</f>
        <v>12758</v>
      </c>
      <c r="L113" s="170">
        <f>L110+L111+L112</f>
        <v>38331</v>
      </c>
      <c r="M113" s="170">
        <f>M110</f>
        <v>0</v>
      </c>
      <c r="N113" s="173">
        <f>N110</f>
        <v>0</v>
      </c>
      <c r="O113" s="151"/>
      <c r="P113" s="151"/>
      <c r="Q113" s="151"/>
      <c r="R113" s="15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8"/>
      <c r="AE113" s="89"/>
      <c r="AF113" s="89"/>
      <c r="AG113" s="89"/>
      <c r="AH113" s="89"/>
      <c r="AI113" s="88"/>
      <c r="AJ113" s="89"/>
      <c r="AK113" s="89"/>
      <c r="AL113" s="89"/>
      <c r="AM113" s="89"/>
      <c r="AN113" s="88"/>
      <c r="AO113" s="89"/>
      <c r="AP113" s="89"/>
      <c r="AQ113" s="89"/>
      <c r="AR113" s="89"/>
      <c r="AS113" s="88"/>
      <c r="AT113" s="89"/>
      <c r="AU113" s="89"/>
      <c r="AV113" s="89"/>
      <c r="AW113" s="89"/>
      <c r="AX113" s="88"/>
      <c r="AY113" s="89"/>
      <c r="AZ113" s="89"/>
      <c r="BA113" s="89"/>
      <c r="BB113" s="89"/>
      <c r="BC113" s="93"/>
      <c r="BF113" s="99"/>
    </row>
    <row r="114" spans="1:58" s="95" customFormat="1" ht="24" customHeight="1" thickBot="1">
      <c r="A114" s="459" t="s">
        <v>150</v>
      </c>
      <c r="B114" s="460"/>
      <c r="C114" s="461"/>
      <c r="D114" s="461"/>
      <c r="E114" s="461"/>
      <c r="F114" s="461"/>
      <c r="G114" s="461"/>
      <c r="H114" s="461"/>
      <c r="I114" s="461"/>
      <c r="J114" s="461"/>
      <c r="K114" s="461"/>
      <c r="L114" s="461"/>
      <c r="M114" s="461"/>
      <c r="N114" s="458"/>
      <c r="O114" s="151"/>
      <c r="P114" s="153"/>
      <c r="Q114" s="151"/>
      <c r="R114" s="15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8"/>
      <c r="AE114" s="89"/>
      <c r="AF114" s="89"/>
      <c r="AG114" s="89"/>
      <c r="AH114" s="89"/>
      <c r="AI114" s="88"/>
      <c r="AJ114" s="89"/>
      <c r="AK114" s="89"/>
      <c r="AL114" s="89"/>
      <c r="AM114" s="89"/>
      <c r="AN114" s="88"/>
      <c r="AO114" s="89"/>
      <c r="AP114" s="89"/>
      <c r="AQ114" s="89"/>
      <c r="AR114" s="89"/>
      <c r="AS114" s="88"/>
      <c r="AT114" s="89"/>
      <c r="AU114" s="89"/>
      <c r="AV114" s="89"/>
      <c r="AW114" s="89"/>
      <c r="AX114" s="88"/>
      <c r="AY114" s="89"/>
      <c r="AZ114" s="89"/>
      <c r="BA114" s="89"/>
      <c r="BB114" s="89"/>
      <c r="BC114" s="93"/>
      <c r="BF114" s="99"/>
    </row>
    <row r="115" spans="1:55" s="99" customFormat="1" ht="26.25" customHeight="1">
      <c r="A115" s="551" t="s">
        <v>151</v>
      </c>
      <c r="B115" s="549" t="s">
        <v>170</v>
      </c>
      <c r="C115" s="195" t="s">
        <v>1</v>
      </c>
      <c r="D115" s="369">
        <v>2020</v>
      </c>
      <c r="E115" s="174">
        <f>F115+G115+H115+I115</f>
        <v>0</v>
      </c>
      <c r="F115" s="175">
        <v>0</v>
      </c>
      <c r="G115" s="175">
        <v>0</v>
      </c>
      <c r="H115" s="175">
        <v>0</v>
      </c>
      <c r="I115" s="256">
        <v>0</v>
      </c>
      <c r="J115" s="174">
        <f>K115+L115+M115+N115</f>
        <v>4300</v>
      </c>
      <c r="K115" s="175">
        <v>860</v>
      </c>
      <c r="L115" s="175">
        <v>3440</v>
      </c>
      <c r="M115" s="175">
        <v>0</v>
      </c>
      <c r="N115" s="176">
        <v>0</v>
      </c>
      <c r="O115" s="151"/>
      <c r="P115" s="153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333"/>
      <c r="AE115" s="151"/>
      <c r="AF115" s="151"/>
      <c r="AG115" s="151"/>
      <c r="AH115" s="151"/>
      <c r="AI115" s="333"/>
      <c r="AJ115" s="151"/>
      <c r="AK115" s="151"/>
      <c r="AL115" s="151"/>
      <c r="AM115" s="151"/>
      <c r="AN115" s="333"/>
      <c r="AO115" s="151"/>
      <c r="AP115" s="151"/>
      <c r="AQ115" s="151"/>
      <c r="AR115" s="151"/>
      <c r="AS115" s="333"/>
      <c r="AT115" s="151"/>
      <c r="AU115" s="151"/>
      <c r="AV115" s="151"/>
      <c r="AW115" s="151"/>
      <c r="AX115" s="333"/>
      <c r="AY115" s="151"/>
      <c r="AZ115" s="151"/>
      <c r="BA115" s="151"/>
      <c r="BB115" s="151"/>
      <c r="BC115" s="93"/>
    </row>
    <row r="116" spans="1:55" s="99" customFormat="1" ht="26.25" customHeight="1" thickBot="1">
      <c r="A116" s="552"/>
      <c r="B116" s="550"/>
      <c r="C116" s="436" t="s">
        <v>55</v>
      </c>
      <c r="D116" s="399">
        <v>2020</v>
      </c>
      <c r="E116" s="299">
        <v>0</v>
      </c>
      <c r="F116" s="300">
        <v>0</v>
      </c>
      <c r="G116" s="300">
        <v>0</v>
      </c>
      <c r="H116" s="300">
        <v>0</v>
      </c>
      <c r="I116" s="301">
        <v>0</v>
      </c>
      <c r="J116" s="299">
        <f>K116+L116</f>
        <v>1182</v>
      </c>
      <c r="K116" s="300">
        <v>296</v>
      </c>
      <c r="L116" s="300">
        <v>886</v>
      </c>
      <c r="M116" s="300">
        <v>0</v>
      </c>
      <c r="N116" s="302">
        <v>0</v>
      </c>
      <c r="O116" s="151"/>
      <c r="P116" s="153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333"/>
      <c r="AE116" s="151"/>
      <c r="AF116" s="151"/>
      <c r="AG116" s="151"/>
      <c r="AH116" s="151"/>
      <c r="AI116" s="333"/>
      <c r="AJ116" s="151"/>
      <c r="AK116" s="151"/>
      <c r="AL116" s="151"/>
      <c r="AM116" s="151"/>
      <c r="AN116" s="333"/>
      <c r="AO116" s="151"/>
      <c r="AP116" s="151"/>
      <c r="AQ116" s="151"/>
      <c r="AR116" s="151"/>
      <c r="AS116" s="333"/>
      <c r="AT116" s="151"/>
      <c r="AU116" s="151"/>
      <c r="AV116" s="151"/>
      <c r="AW116" s="151"/>
      <c r="AX116" s="333"/>
      <c r="AY116" s="151"/>
      <c r="AZ116" s="151"/>
      <c r="BA116" s="151"/>
      <c r="BB116" s="151"/>
      <c r="BC116" s="93"/>
    </row>
    <row r="117" spans="1:58" s="95" customFormat="1" ht="20.25" customHeight="1" thickBot="1">
      <c r="A117" s="455" t="s">
        <v>160</v>
      </c>
      <c r="B117" s="456"/>
      <c r="C117" s="194"/>
      <c r="D117" s="212"/>
      <c r="E117" s="172">
        <f>F117+G117+H117+I117</f>
        <v>0</v>
      </c>
      <c r="F117" s="170">
        <f>SUM(F115:F115)</f>
        <v>0</v>
      </c>
      <c r="G117" s="170">
        <f>SUM(G115:G115)</f>
        <v>0</v>
      </c>
      <c r="H117" s="170">
        <v>0</v>
      </c>
      <c r="I117" s="171">
        <v>0</v>
      </c>
      <c r="J117" s="172">
        <f>J115+J116</f>
        <v>5482</v>
      </c>
      <c r="K117" s="170">
        <f>K115+K116</f>
        <v>1156</v>
      </c>
      <c r="L117" s="170">
        <f>L115+L116</f>
        <v>4326</v>
      </c>
      <c r="M117" s="170">
        <f>M115</f>
        <v>0</v>
      </c>
      <c r="N117" s="173">
        <f>N115</f>
        <v>0</v>
      </c>
      <c r="O117" s="151"/>
      <c r="P117" s="151"/>
      <c r="Q117" s="151"/>
      <c r="R117" s="15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8"/>
      <c r="AE117" s="89"/>
      <c r="AF117" s="89"/>
      <c r="AG117" s="89"/>
      <c r="AH117" s="89"/>
      <c r="AI117" s="88"/>
      <c r="AJ117" s="89"/>
      <c r="AK117" s="89"/>
      <c r="AL117" s="89"/>
      <c r="AM117" s="89"/>
      <c r="AN117" s="88"/>
      <c r="AO117" s="89"/>
      <c r="AP117" s="89"/>
      <c r="AQ117" s="89"/>
      <c r="AR117" s="89"/>
      <c r="AS117" s="88"/>
      <c r="AT117" s="89"/>
      <c r="AU117" s="89"/>
      <c r="AV117" s="89"/>
      <c r="AW117" s="89"/>
      <c r="AX117" s="88"/>
      <c r="AY117" s="89"/>
      <c r="AZ117" s="89"/>
      <c r="BA117" s="89"/>
      <c r="BB117" s="89"/>
      <c r="BC117" s="93"/>
      <c r="BF117" s="99"/>
    </row>
    <row r="118" spans="1:25" ht="26.25" customHeight="1">
      <c r="A118" s="453" t="s">
        <v>171</v>
      </c>
      <c r="B118" s="454"/>
      <c r="C118" s="449"/>
      <c r="D118" s="449"/>
      <c r="E118" s="475">
        <f>E98+E89+E74+E63+E57+E48+E38+E26+E22+E15+E108+E113</f>
        <v>486320</v>
      </c>
      <c r="F118" s="462">
        <f>F98+F89+F74+F63+F57+F48+F38+F26+F22+F15+F108+F113</f>
        <v>100123</v>
      </c>
      <c r="G118" s="462">
        <f>G98+G89+G74+G63+G57+G48+G38+G26+G22+G15+G108+G113</f>
        <v>196997</v>
      </c>
      <c r="H118" s="462">
        <f>H98+H89+H74+H63+H57+H48+H38+H26+H22+H15+H108</f>
        <v>188870</v>
      </c>
      <c r="I118" s="537">
        <f>I98+I89+I74+I63+I57+I48+I38+I26+I22+I15</f>
        <v>330</v>
      </c>
      <c r="J118" s="473">
        <f>J98+J89+J74+J63+J57+J48+J38+J26+J22+J15+J113+J117</f>
        <v>147370</v>
      </c>
      <c r="K118" s="463">
        <f>K98+K89+K74+K63+K57+K48+K38+K26+K22+K15+K113+K117</f>
        <v>28828</v>
      </c>
      <c r="L118" s="463">
        <f>L98+L89+L74+L63+L57+L48+L38+L26+L22+L15+L113+L117</f>
        <v>118542</v>
      </c>
      <c r="M118" s="463">
        <f>M98+M89+M74+M63+M57+M48+M38+M26+M22+M15</f>
        <v>0</v>
      </c>
      <c r="N118" s="474">
        <f>N98+N89+N74+N63+N57+N48+N38+N26+N22+N15</f>
        <v>0</v>
      </c>
      <c r="U118" s="86"/>
      <c r="V118" s="86"/>
      <c r="Y118" s="86"/>
    </row>
    <row r="119" spans="1:14" ht="15.75" customHeight="1" thickBot="1">
      <c r="A119" s="451" t="s">
        <v>62</v>
      </c>
      <c r="B119" s="452"/>
      <c r="C119" s="450"/>
      <c r="D119" s="450"/>
      <c r="E119" s="473"/>
      <c r="F119" s="463"/>
      <c r="G119" s="463"/>
      <c r="H119" s="463"/>
      <c r="I119" s="474"/>
      <c r="J119" s="473"/>
      <c r="K119" s="463"/>
      <c r="L119" s="463"/>
      <c r="M119" s="463"/>
      <c r="N119" s="474"/>
    </row>
    <row r="120" spans="1:22" ht="15.75" customHeight="1">
      <c r="A120" s="63"/>
      <c r="B120" s="64"/>
      <c r="C120" s="184" t="s">
        <v>1</v>
      </c>
      <c r="D120" s="206"/>
      <c r="E120" s="343">
        <f>E108+E98+E91+E76+E65+E57+E39+E26+E22+E15+E110</f>
        <v>85109</v>
      </c>
      <c r="F120" s="345">
        <f>F108+F98+F91+F76+F65+F39+F26+F22+F15+F110</f>
        <v>68696</v>
      </c>
      <c r="G120" s="345">
        <f>G108+G98+G91+G76+G65+G57+G39+G26+G22+G15+G110</f>
        <v>16083</v>
      </c>
      <c r="H120" s="345">
        <f>H108+H98+H91+H76+H65+H57+H38+H26+H22+H15</f>
        <v>0</v>
      </c>
      <c r="I120" s="347">
        <f>I108+I98+I91+I76+I65+I57+I38+I26+I22+I15</f>
        <v>330</v>
      </c>
      <c r="J120" s="123">
        <f>J108+J98+J91+J76+J65+J57+J39+J26+J22+J15+J110+J115</f>
        <v>36153</v>
      </c>
      <c r="K120" s="119">
        <f>K110+K98+K91+K76+K65+K39+K26+K22+K15+K115</f>
        <v>11206</v>
      </c>
      <c r="L120" s="119">
        <f>L108+L98+L91+L76+L65+L57+L39+L26+L22+L15+L110+L115</f>
        <v>24947</v>
      </c>
      <c r="M120" s="119">
        <f>M108+M98+M91+M76+M65+M57+M38+M26+M22+M15</f>
        <v>0</v>
      </c>
      <c r="N120" s="121">
        <f>N108+N98+N91+N76+N65+N57+N38+N26+N22+N15</f>
        <v>0</v>
      </c>
      <c r="V120" s="86"/>
    </row>
    <row r="121" spans="1:22" ht="24" customHeight="1">
      <c r="A121" s="65"/>
      <c r="B121" s="54"/>
      <c r="C121" s="192" t="s">
        <v>149</v>
      </c>
      <c r="D121" s="209"/>
      <c r="E121" s="44">
        <v>0</v>
      </c>
      <c r="F121" s="56">
        <v>0</v>
      </c>
      <c r="G121" s="56">
        <v>0</v>
      </c>
      <c r="H121" s="56">
        <v>0</v>
      </c>
      <c r="I121" s="57">
        <v>0</v>
      </c>
      <c r="J121" s="44">
        <f>J112+J77</f>
        <v>32763</v>
      </c>
      <c r="K121" s="56">
        <f>K112+K77</f>
        <v>5835</v>
      </c>
      <c r="L121" s="56">
        <f>L112+L77</f>
        <v>26928</v>
      </c>
      <c r="M121" s="56">
        <v>0</v>
      </c>
      <c r="N121" s="57">
        <v>0</v>
      </c>
      <c r="V121" s="86"/>
    </row>
    <row r="122" spans="1:14" ht="15">
      <c r="A122" s="107"/>
      <c r="B122" s="59"/>
      <c r="C122" s="185" t="s">
        <v>66</v>
      </c>
      <c r="D122" s="202"/>
      <c r="E122" s="48">
        <v>0</v>
      </c>
      <c r="F122" s="19">
        <f>F92+F57</f>
        <v>0</v>
      </c>
      <c r="G122" s="19">
        <v>0</v>
      </c>
      <c r="H122" s="19">
        <v>0</v>
      </c>
      <c r="I122" s="20">
        <v>0</v>
      </c>
      <c r="J122" s="48">
        <v>0</v>
      </c>
      <c r="K122" s="19">
        <f>K92+K57</f>
        <v>0</v>
      </c>
      <c r="L122" s="19">
        <v>0</v>
      </c>
      <c r="M122" s="19">
        <v>0</v>
      </c>
      <c r="N122" s="20">
        <v>0</v>
      </c>
    </row>
    <row r="123" spans="1:22" ht="15">
      <c r="A123" s="107"/>
      <c r="B123" s="59"/>
      <c r="C123" s="185" t="s">
        <v>73</v>
      </c>
      <c r="D123" s="202"/>
      <c r="E123" s="48">
        <f>E93+E79+E66+E40</f>
        <v>394509</v>
      </c>
      <c r="F123" s="19">
        <f>F93+F79+F66+F40</f>
        <v>28509</v>
      </c>
      <c r="G123" s="19">
        <f>G93+G79+G66+G40</f>
        <v>177130</v>
      </c>
      <c r="H123" s="19">
        <f>H93+H79+H66</f>
        <v>188870</v>
      </c>
      <c r="I123" s="20">
        <f>I93+I79+I66</f>
        <v>0</v>
      </c>
      <c r="J123" s="48">
        <f>J93+J79+J66+J40</f>
        <v>58654</v>
      </c>
      <c r="K123" s="19">
        <f>K93+K79+K66+K40</f>
        <v>6769</v>
      </c>
      <c r="L123" s="19">
        <f>L93+L79+L66+L40</f>
        <v>51885</v>
      </c>
      <c r="M123" s="19">
        <f>M93+M79+M66</f>
        <v>0</v>
      </c>
      <c r="N123" s="20">
        <f>N93+N79+N66</f>
        <v>0</v>
      </c>
      <c r="T123" s="86"/>
      <c r="U123" s="86"/>
      <c r="V123" s="86"/>
    </row>
    <row r="124" spans="1:24" ht="15.75" customHeight="1">
      <c r="A124" s="107"/>
      <c r="B124" s="59"/>
      <c r="C124" s="185" t="s">
        <v>55</v>
      </c>
      <c r="D124" s="202"/>
      <c r="E124" s="48">
        <f>E78+E50+E111</f>
        <v>6617</v>
      </c>
      <c r="F124" s="19">
        <f>F78+F50+F111</f>
        <v>2833</v>
      </c>
      <c r="G124" s="19">
        <f>G78+G50+G111</f>
        <v>3784</v>
      </c>
      <c r="H124" s="19">
        <v>0</v>
      </c>
      <c r="I124" s="20">
        <v>0</v>
      </c>
      <c r="J124" s="48">
        <f>J78+J50+J111+J116</f>
        <v>19800</v>
      </c>
      <c r="K124" s="19">
        <f>K78+K50+K111+K116</f>
        <v>5018</v>
      </c>
      <c r="L124" s="19">
        <f>L78+L50+L111+L116</f>
        <v>14782</v>
      </c>
      <c r="M124" s="19">
        <v>0</v>
      </c>
      <c r="N124" s="20">
        <v>0</v>
      </c>
      <c r="X124" s="86"/>
    </row>
    <row r="125" spans="1:21" ht="15">
      <c r="A125" s="107"/>
      <c r="B125" s="59"/>
      <c r="C125" s="185" t="s">
        <v>56</v>
      </c>
      <c r="D125" s="202"/>
      <c r="E125" s="48">
        <f>E80</f>
        <v>85</v>
      </c>
      <c r="F125" s="19">
        <f>F80+F51</f>
        <v>85</v>
      </c>
      <c r="G125" s="19">
        <v>0</v>
      </c>
      <c r="H125" s="19">
        <v>0</v>
      </c>
      <c r="I125" s="20">
        <v>0</v>
      </c>
      <c r="J125" s="48">
        <v>0</v>
      </c>
      <c r="K125" s="19">
        <f>K80+K51</f>
        <v>0</v>
      </c>
      <c r="L125" s="19">
        <v>0</v>
      </c>
      <c r="M125" s="19">
        <v>0</v>
      </c>
      <c r="N125" s="20">
        <v>0</v>
      </c>
      <c r="U125" s="86"/>
    </row>
    <row r="126" spans="1:23" ht="15.75" thickBot="1">
      <c r="A126" s="108"/>
      <c r="B126" s="61"/>
      <c r="C126" s="186" t="s">
        <v>58</v>
      </c>
      <c r="D126" s="207"/>
      <c r="E126" s="344">
        <f>E52</f>
        <v>0</v>
      </c>
      <c r="F126" s="346">
        <f>F52</f>
        <v>0</v>
      </c>
      <c r="G126" s="346">
        <f aca="true" t="shared" si="10" ref="G126:N126">G80+G52</f>
        <v>0</v>
      </c>
      <c r="H126" s="346">
        <f t="shared" si="10"/>
        <v>0</v>
      </c>
      <c r="I126" s="348">
        <f t="shared" si="10"/>
        <v>0</v>
      </c>
      <c r="J126" s="124">
        <f t="shared" si="10"/>
        <v>0</v>
      </c>
      <c r="K126" s="120">
        <f t="shared" si="10"/>
        <v>0</v>
      </c>
      <c r="L126" s="120">
        <f t="shared" si="10"/>
        <v>0</v>
      </c>
      <c r="M126" s="120">
        <f t="shared" si="10"/>
        <v>0</v>
      </c>
      <c r="N126" s="122">
        <f t="shared" si="10"/>
        <v>0</v>
      </c>
      <c r="U126" s="86">
        <f>SUM(J120:J126)</f>
        <v>147370</v>
      </c>
      <c r="V126" s="86">
        <f>SUM(K120:K126)</f>
        <v>28828</v>
      </c>
      <c r="W126" s="86">
        <f>SUM(L120:L126)</f>
        <v>118542</v>
      </c>
    </row>
    <row r="127" spans="1:14" ht="27" customHeight="1" thickBot="1">
      <c r="A127" s="467" t="s">
        <v>163</v>
      </c>
      <c r="B127" s="468"/>
      <c r="C127" s="196" t="s">
        <v>73</v>
      </c>
      <c r="D127" s="183">
        <v>2020</v>
      </c>
      <c r="E127" s="9">
        <v>0</v>
      </c>
      <c r="F127" s="10">
        <v>0</v>
      </c>
      <c r="G127" s="10">
        <v>0</v>
      </c>
      <c r="H127" s="10">
        <v>0</v>
      </c>
      <c r="I127" s="11">
        <v>0</v>
      </c>
      <c r="J127" s="102">
        <f>K127+L127+M127+N127</f>
        <v>21516</v>
      </c>
      <c r="K127" s="244">
        <v>0</v>
      </c>
      <c r="L127" s="244">
        <v>21516</v>
      </c>
      <c r="M127" s="244">
        <v>0</v>
      </c>
      <c r="N127" s="147">
        <v>0</v>
      </c>
    </row>
    <row r="128" spans="1:22" ht="27" customHeight="1" thickBot="1">
      <c r="A128" s="469" t="s">
        <v>162</v>
      </c>
      <c r="B128" s="470"/>
      <c r="C128" s="197"/>
      <c r="D128" s="200"/>
      <c r="E128" s="51">
        <f>E118+E127</f>
        <v>486320</v>
      </c>
      <c r="F128" s="29">
        <f aca="true" t="shared" si="11" ref="F128:N128">F118+F127</f>
        <v>100123</v>
      </c>
      <c r="G128" s="29">
        <f t="shared" si="11"/>
        <v>196997</v>
      </c>
      <c r="H128" s="29">
        <f t="shared" si="11"/>
        <v>188870</v>
      </c>
      <c r="I128" s="73">
        <f t="shared" si="11"/>
        <v>330</v>
      </c>
      <c r="J128" s="51">
        <f>J118+J127</f>
        <v>168886</v>
      </c>
      <c r="K128" s="29">
        <f>K118+K127</f>
        <v>28828</v>
      </c>
      <c r="L128" s="29">
        <f>L118+L127</f>
        <v>140058</v>
      </c>
      <c r="M128" s="29">
        <f t="shared" si="11"/>
        <v>0</v>
      </c>
      <c r="N128" s="73">
        <f t="shared" si="11"/>
        <v>0</v>
      </c>
      <c r="V128" s="86"/>
    </row>
    <row r="130" spans="1:12" ht="15">
      <c r="A130" s="312" t="s">
        <v>137</v>
      </c>
      <c r="B130" s="313" t="s">
        <v>138</v>
      </c>
      <c r="C130" s="314"/>
      <c r="D130" s="314"/>
      <c r="E130" s="314"/>
      <c r="F130" s="213"/>
      <c r="G130" s="213"/>
      <c r="H130" s="213"/>
      <c r="I130" s="213"/>
      <c r="J130" s="213"/>
      <c r="K130" s="213"/>
      <c r="L130" s="213"/>
    </row>
    <row r="131" spans="2:13" ht="15" hidden="1">
      <c r="B131" s="213"/>
      <c r="C131" s="214"/>
      <c r="D131" s="214"/>
      <c r="E131" s="213"/>
      <c r="F131" s="213"/>
      <c r="G131" s="213"/>
      <c r="H131" s="213"/>
      <c r="I131" s="213"/>
      <c r="J131" s="215">
        <f>SUM(J120:J126)</f>
        <v>147370</v>
      </c>
      <c r="K131" s="295">
        <f>K120+K123+K126+K124</f>
        <v>22993</v>
      </c>
      <c r="L131" s="213"/>
      <c r="M131" s="213"/>
    </row>
    <row r="132" spans="2:14" ht="15">
      <c r="B132" s="213"/>
      <c r="C132" s="214"/>
      <c r="D132" s="214"/>
      <c r="E132" s="213"/>
      <c r="F132" s="213"/>
      <c r="G132" s="213"/>
      <c r="H132" s="213"/>
      <c r="I132" s="213"/>
      <c r="J132" s="215"/>
      <c r="K132" s="213"/>
      <c r="L132" s="213"/>
      <c r="M132" s="213"/>
      <c r="N132" s="213"/>
    </row>
    <row r="133" spans="2:13" ht="15">
      <c r="B133" s="213"/>
      <c r="C133" s="214"/>
      <c r="D133" s="366"/>
      <c r="E133" s="367"/>
      <c r="F133" s="367"/>
      <c r="G133" s="368"/>
      <c r="H133" s="213"/>
      <c r="I133" s="213"/>
      <c r="J133" s="215"/>
      <c r="K133" s="213"/>
      <c r="L133" s="213"/>
      <c r="M133" s="213"/>
    </row>
    <row r="134" spans="4:10" ht="15">
      <c r="D134" s="265"/>
      <c r="E134" s="86"/>
      <c r="J134" s="86"/>
    </row>
    <row r="135" spans="5:9" ht="15">
      <c r="E135" s="86"/>
      <c r="F135" s="86"/>
      <c r="G135" s="86"/>
      <c r="H135" s="86"/>
      <c r="I135" s="86"/>
    </row>
    <row r="138" spans="3:4" ht="15">
      <c r="C138" s="3"/>
      <c r="D138" s="3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32">
    <mergeCell ref="A69:A73"/>
    <mergeCell ref="B115:B116"/>
    <mergeCell ref="A115:A116"/>
    <mergeCell ref="A110:A112"/>
    <mergeCell ref="B110:B112"/>
    <mergeCell ref="A114:N114"/>
    <mergeCell ref="D110:D111"/>
    <mergeCell ref="A100:N100"/>
    <mergeCell ref="A101:N101"/>
    <mergeCell ref="A102:N102"/>
    <mergeCell ref="H118:H119"/>
    <mergeCell ref="I118:I119"/>
    <mergeCell ref="A15:B15"/>
    <mergeCell ref="A16:B16"/>
    <mergeCell ref="A17:B17"/>
    <mergeCell ref="A18:B18"/>
    <mergeCell ref="A19:N19"/>
    <mergeCell ref="A117:B117"/>
    <mergeCell ref="B31:B32"/>
    <mergeCell ref="A31:A32"/>
    <mergeCell ref="A22:B22"/>
    <mergeCell ref="A2:A4"/>
    <mergeCell ref="B2:B4"/>
    <mergeCell ref="C2:C4"/>
    <mergeCell ref="D2:D4"/>
    <mergeCell ref="E2:N2"/>
    <mergeCell ref="E3:I3"/>
    <mergeCell ref="J3:N3"/>
    <mergeCell ref="A6:N6"/>
    <mergeCell ref="A7:N7"/>
    <mergeCell ref="A41:N41"/>
    <mergeCell ref="A42:A43"/>
    <mergeCell ref="B42:B43"/>
    <mergeCell ref="A44:A46"/>
    <mergeCell ref="B44:B46"/>
    <mergeCell ref="A23:N23"/>
    <mergeCell ref="A26:B26"/>
    <mergeCell ref="A27:N27"/>
    <mergeCell ref="B28:N28"/>
    <mergeCell ref="A38:B38"/>
    <mergeCell ref="A57:B57"/>
    <mergeCell ref="A58:N58"/>
    <mergeCell ref="A59:A60"/>
    <mergeCell ref="B59:B60"/>
    <mergeCell ref="I48:I49"/>
    <mergeCell ref="J48:J49"/>
    <mergeCell ref="K48:K49"/>
    <mergeCell ref="E48:E49"/>
    <mergeCell ref="A53:N53"/>
    <mergeCell ref="L48:L49"/>
    <mergeCell ref="M48:M49"/>
    <mergeCell ref="N48:N49"/>
    <mergeCell ref="G48:G49"/>
    <mergeCell ref="H48:H49"/>
    <mergeCell ref="F48:F49"/>
    <mergeCell ref="A48:B48"/>
    <mergeCell ref="C48:C49"/>
    <mergeCell ref="D48:D49"/>
    <mergeCell ref="A49:B49"/>
    <mergeCell ref="G63:G64"/>
    <mergeCell ref="H63:H64"/>
    <mergeCell ref="A63:B63"/>
    <mergeCell ref="C63:C64"/>
    <mergeCell ref="D63:D64"/>
    <mergeCell ref="F63:F64"/>
    <mergeCell ref="B69:B72"/>
    <mergeCell ref="N63:N64"/>
    <mergeCell ref="I63:I64"/>
    <mergeCell ref="J63:J64"/>
    <mergeCell ref="K63:K64"/>
    <mergeCell ref="L63:L64"/>
    <mergeCell ref="M63:M64"/>
    <mergeCell ref="E63:E64"/>
    <mergeCell ref="A64:B64"/>
    <mergeCell ref="A67:N67"/>
    <mergeCell ref="A82:N82"/>
    <mergeCell ref="L74:L75"/>
    <mergeCell ref="M74:M75"/>
    <mergeCell ref="N74:N75"/>
    <mergeCell ref="G74:G75"/>
    <mergeCell ref="H74:H75"/>
    <mergeCell ref="I74:I75"/>
    <mergeCell ref="J74:J75"/>
    <mergeCell ref="K74:K75"/>
    <mergeCell ref="E74:E75"/>
    <mergeCell ref="F74:F75"/>
    <mergeCell ref="A74:B74"/>
    <mergeCell ref="C74:C75"/>
    <mergeCell ref="D74:D75"/>
    <mergeCell ref="B76:B80"/>
    <mergeCell ref="A76:A80"/>
    <mergeCell ref="A75:B75"/>
    <mergeCell ref="E118:E119"/>
    <mergeCell ref="A83:A84"/>
    <mergeCell ref="B83:B84"/>
    <mergeCell ref="A89:B89"/>
    <mergeCell ref="C89:C90"/>
    <mergeCell ref="D89:D90"/>
    <mergeCell ref="A90:B90"/>
    <mergeCell ref="A113:B113"/>
    <mergeCell ref="A106:N106"/>
    <mergeCell ref="G118:G119"/>
    <mergeCell ref="A99:N99"/>
    <mergeCell ref="A127:B127"/>
    <mergeCell ref="A128:B128"/>
    <mergeCell ref="A94:N94"/>
    <mergeCell ref="A1:N1"/>
    <mergeCell ref="J118:J119"/>
    <mergeCell ref="K118:K119"/>
    <mergeCell ref="L118:L119"/>
    <mergeCell ref="M118:M119"/>
    <mergeCell ref="N118:N119"/>
    <mergeCell ref="I89:I90"/>
    <mergeCell ref="A98:B98"/>
    <mergeCell ref="C118:C119"/>
    <mergeCell ref="D118:D119"/>
    <mergeCell ref="A119:B119"/>
    <mergeCell ref="A118:B118"/>
    <mergeCell ref="A105:B105"/>
    <mergeCell ref="A108:B108"/>
    <mergeCell ref="A109:N109"/>
    <mergeCell ref="F118:F119"/>
    <mergeCell ref="A81:B81"/>
    <mergeCell ref="J89:J90"/>
    <mergeCell ref="K89:K90"/>
    <mergeCell ref="L89:L90"/>
    <mergeCell ref="M89:M90"/>
    <mergeCell ref="N89:N90"/>
    <mergeCell ref="E89:E90"/>
    <mergeCell ref="F89:F90"/>
    <mergeCell ref="G89:G90"/>
    <mergeCell ref="H89:H90"/>
  </mergeCells>
  <hyperlinks>
    <hyperlink ref="A15" location="P32" display="P32"/>
    <hyperlink ref="A16" r:id="rId1" display="consultantplus://offline/ref=0E41021197B21ECF391D08720A6240D2EA92414E6CF55578E43500A725567531F6B705B234D70ACFC39E4EvCvBF"/>
    <hyperlink ref="A22" location="P190" display="P190"/>
    <hyperlink ref="A26" location="P233" display="P233"/>
    <hyperlink ref="A48" location="P367" display="P367"/>
    <hyperlink ref="A57" location="P503" display="P503"/>
    <hyperlink ref="A63" location="P560" display="P560"/>
    <hyperlink ref="A74" location="P658" display="P658"/>
    <hyperlink ref="A89" location="P742" display="P742"/>
    <hyperlink ref="A98" location="P882" display="P882"/>
  </hyperlinks>
  <printOptions horizontalCentered="1"/>
  <pageMargins left="0.15748031496062992" right="0.15748031496062992" top="1.1811023622047245" bottom="0.2755905511811024" header="0.1968503937007874" footer="0.1968503937007874"/>
  <pageSetup firstPageNumber="8" useFirstPageNumber="1" horizontalDpi="600" verticalDpi="600" orientation="landscape" paperSize="9" scale="86" r:id="rId2"/>
  <headerFooter differentFirst="1">
    <oddHeader>&amp;C&amp;"Times New Roman,обычный"&amp;10&amp;P</oddHeader>
    <firstHeader>&amp;C&amp;"Times New Roman,обычный"&amp;10&amp;P&amp;R&amp;"Times New Roman,обычный"&amp;10Приложение 2
к постановлению администрации
 городского округа Тольятти
от____________№_________
Таблица №1</firstHeader>
  </headerFooter>
  <rowBreaks count="5" manualBreakCount="5">
    <brk id="15" max="13" man="1"/>
    <brk id="40" max="13" man="1"/>
    <brk id="62" max="13" man="1"/>
    <brk id="84" max="13" man="1"/>
    <brk id="108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47"/>
  <sheetViews>
    <sheetView zoomScalePageLayoutView="0" workbookViewId="0" topLeftCell="A105">
      <selection activeCell="L135" sqref="L135"/>
    </sheetView>
  </sheetViews>
  <sheetFormatPr defaultColWidth="9.140625" defaultRowHeight="15"/>
  <cols>
    <col min="1" max="1" width="5.28125" style="3" customWidth="1"/>
    <col min="2" max="2" width="39.57421875" style="3" customWidth="1"/>
    <col min="3" max="3" width="12.00390625" style="3" customWidth="1"/>
    <col min="4" max="4" width="10.7109375" style="3" customWidth="1"/>
    <col min="5" max="5" width="8.8515625" style="3" customWidth="1"/>
    <col min="6" max="6" width="9.00390625" style="3" customWidth="1"/>
    <col min="7" max="7" width="7.28125" style="3" customWidth="1"/>
    <col min="8" max="8" width="8.7109375" style="3" customWidth="1"/>
    <col min="9" max="9" width="7.7109375" style="3" customWidth="1"/>
    <col min="10" max="11" width="9.140625" style="3" customWidth="1"/>
    <col min="12" max="12" width="10.7109375" style="3" customWidth="1"/>
    <col min="13" max="16384" width="9.140625" style="3" customWidth="1"/>
  </cols>
  <sheetData>
    <row r="1" spans="1:9" ht="20.25" customHeight="1" thickBot="1">
      <c r="A1" s="472" t="s">
        <v>129</v>
      </c>
      <c r="B1" s="472"/>
      <c r="C1" s="472"/>
      <c r="D1" s="472"/>
      <c r="E1" s="472"/>
      <c r="F1" s="472"/>
      <c r="G1" s="472"/>
      <c r="H1" s="472"/>
      <c r="I1" s="472"/>
    </row>
    <row r="2" spans="1:9" ht="27" customHeight="1">
      <c r="A2" s="519" t="s">
        <v>0</v>
      </c>
      <c r="B2" s="522" t="s">
        <v>7</v>
      </c>
      <c r="C2" s="519" t="s">
        <v>8</v>
      </c>
      <c r="D2" s="522" t="s">
        <v>9</v>
      </c>
      <c r="E2" s="441" t="s">
        <v>10</v>
      </c>
      <c r="F2" s="443"/>
      <c r="G2" s="443"/>
      <c r="H2" s="443"/>
      <c r="I2" s="445"/>
    </row>
    <row r="3" spans="1:9" ht="15">
      <c r="A3" s="520"/>
      <c r="B3" s="523"/>
      <c r="C3" s="520"/>
      <c r="D3" s="523"/>
      <c r="E3" s="591" t="s">
        <v>103</v>
      </c>
      <c r="F3" s="592"/>
      <c r="G3" s="592"/>
      <c r="H3" s="592"/>
      <c r="I3" s="593"/>
    </row>
    <row r="4" spans="1:9" ht="51.75" thickBot="1">
      <c r="A4" s="521"/>
      <c r="B4" s="524"/>
      <c r="C4" s="521"/>
      <c r="D4" s="524"/>
      <c r="E4" s="354" t="s">
        <v>11</v>
      </c>
      <c r="F4" s="349" t="s">
        <v>12</v>
      </c>
      <c r="G4" s="349" t="s">
        <v>13</v>
      </c>
      <c r="H4" s="217" t="s">
        <v>14</v>
      </c>
      <c r="I4" s="219" t="s">
        <v>15</v>
      </c>
    </row>
    <row r="5" spans="1:9" ht="15.75" thickBot="1">
      <c r="A5" s="228">
        <v>1</v>
      </c>
      <c r="B5" s="8">
        <v>2</v>
      </c>
      <c r="C5" s="228">
        <v>3</v>
      </c>
      <c r="D5" s="8">
        <v>4</v>
      </c>
      <c r="E5" s="9">
        <v>5</v>
      </c>
      <c r="F5" s="10">
        <v>6</v>
      </c>
      <c r="G5" s="10">
        <v>7</v>
      </c>
      <c r="H5" s="10">
        <v>8</v>
      </c>
      <c r="I5" s="11">
        <v>9</v>
      </c>
    </row>
    <row r="6" spans="1:9" ht="34.5" customHeight="1" thickBot="1">
      <c r="A6" s="469" t="s">
        <v>148</v>
      </c>
      <c r="B6" s="576"/>
      <c r="C6" s="576"/>
      <c r="D6" s="576"/>
      <c r="E6" s="576"/>
      <c r="F6" s="576"/>
      <c r="G6" s="576"/>
      <c r="H6" s="576"/>
      <c r="I6" s="470"/>
    </row>
    <row r="7" spans="1:9" ht="20.25" customHeight="1" thickBot="1">
      <c r="A7" s="469" t="s">
        <v>16</v>
      </c>
      <c r="B7" s="576"/>
      <c r="C7" s="576"/>
      <c r="D7" s="576"/>
      <c r="E7" s="576"/>
      <c r="F7" s="576"/>
      <c r="G7" s="576"/>
      <c r="H7" s="576"/>
      <c r="I7" s="470"/>
    </row>
    <row r="8" spans="1:9" ht="62.25" customHeight="1">
      <c r="A8" s="223" t="s">
        <v>17</v>
      </c>
      <c r="B8" s="106" t="s">
        <v>119</v>
      </c>
      <c r="C8" s="235" t="s">
        <v>1</v>
      </c>
      <c r="D8" s="235" t="s">
        <v>155</v>
      </c>
      <c r="E8" s="14">
        <f aca="true" t="shared" si="0" ref="E8:E13">F8</f>
        <v>28454</v>
      </c>
      <c r="F8" s="345">
        <v>28454</v>
      </c>
      <c r="G8" s="339">
        <v>0</v>
      </c>
      <c r="H8" s="216">
        <v>0</v>
      </c>
      <c r="I8" s="218">
        <v>0</v>
      </c>
    </row>
    <row r="9" spans="1:9" ht="150" customHeight="1">
      <c r="A9" s="224" t="s">
        <v>18</v>
      </c>
      <c r="B9" s="309" t="s">
        <v>136</v>
      </c>
      <c r="C9" s="236" t="s">
        <v>1</v>
      </c>
      <c r="D9" s="236" t="s">
        <v>145</v>
      </c>
      <c r="E9" s="48">
        <f t="shared" si="0"/>
        <v>97514</v>
      </c>
      <c r="F9" s="19">
        <v>97514</v>
      </c>
      <c r="G9" s="358">
        <v>0</v>
      </c>
      <c r="H9" s="251">
        <v>0</v>
      </c>
      <c r="I9" s="252">
        <v>0</v>
      </c>
    </row>
    <row r="10" spans="1:9" ht="84.75" customHeight="1">
      <c r="A10" s="224" t="s">
        <v>19</v>
      </c>
      <c r="B10" s="22" t="s">
        <v>135</v>
      </c>
      <c r="C10" s="236" t="s">
        <v>1</v>
      </c>
      <c r="D10" s="236" t="s">
        <v>145</v>
      </c>
      <c r="E10" s="48">
        <f t="shared" si="0"/>
        <v>66935</v>
      </c>
      <c r="F10" s="19">
        <f>66964-29</f>
        <v>66935</v>
      </c>
      <c r="G10" s="358">
        <v>0</v>
      </c>
      <c r="H10" s="251">
        <v>0</v>
      </c>
      <c r="I10" s="252">
        <v>0</v>
      </c>
    </row>
    <row r="11" spans="1:9" ht="93" customHeight="1">
      <c r="A11" s="224" t="s">
        <v>20</v>
      </c>
      <c r="B11" s="309" t="s">
        <v>134</v>
      </c>
      <c r="C11" s="236" t="s">
        <v>1</v>
      </c>
      <c r="D11" s="236" t="s">
        <v>145</v>
      </c>
      <c r="E11" s="48">
        <f t="shared" si="0"/>
        <v>78966</v>
      </c>
      <c r="F11" s="19">
        <f>78605+293+68</f>
        <v>78966</v>
      </c>
      <c r="G11" s="358">
        <v>0</v>
      </c>
      <c r="H11" s="251">
        <v>0</v>
      </c>
      <c r="I11" s="252">
        <v>0</v>
      </c>
    </row>
    <row r="12" spans="1:9" ht="34.5" customHeight="1">
      <c r="A12" s="224" t="s">
        <v>21</v>
      </c>
      <c r="B12" s="22" t="s">
        <v>22</v>
      </c>
      <c r="C12" s="236" t="s">
        <v>1</v>
      </c>
      <c r="D12" s="236" t="s">
        <v>130</v>
      </c>
      <c r="E12" s="48">
        <f t="shared" si="0"/>
        <v>5882</v>
      </c>
      <c r="F12" s="19">
        <v>5882</v>
      </c>
      <c r="G12" s="358">
        <v>0</v>
      </c>
      <c r="H12" s="251">
        <v>0</v>
      </c>
      <c r="I12" s="252">
        <v>0</v>
      </c>
    </row>
    <row r="13" spans="1:9" ht="15">
      <c r="A13" s="224" t="s">
        <v>23</v>
      </c>
      <c r="B13" s="309" t="s">
        <v>139</v>
      </c>
      <c r="C13" s="236" t="s">
        <v>1</v>
      </c>
      <c r="D13" s="234"/>
      <c r="E13" s="48">
        <f t="shared" si="0"/>
        <v>0</v>
      </c>
      <c r="F13" s="19">
        <v>0</v>
      </c>
      <c r="G13" s="358">
        <v>0</v>
      </c>
      <c r="H13" s="251">
        <v>0</v>
      </c>
      <c r="I13" s="252">
        <v>0</v>
      </c>
    </row>
    <row r="14" spans="1:9" ht="48" customHeight="1" thickBot="1">
      <c r="A14" s="35" t="s">
        <v>24</v>
      </c>
      <c r="B14" s="118" t="s">
        <v>146</v>
      </c>
      <c r="C14" s="247" t="s">
        <v>1</v>
      </c>
      <c r="D14" s="247" t="s">
        <v>142</v>
      </c>
      <c r="E14" s="48">
        <v>542961</v>
      </c>
      <c r="F14" s="46">
        <f>E14-I14</f>
        <v>542608</v>
      </c>
      <c r="G14" s="37">
        <v>0</v>
      </c>
      <c r="H14" s="37">
        <v>0</v>
      </c>
      <c r="I14" s="38">
        <v>353</v>
      </c>
    </row>
    <row r="15" spans="1:9" ht="19.5" customHeight="1" thickBot="1">
      <c r="A15" s="505" t="s">
        <v>25</v>
      </c>
      <c r="B15" s="514"/>
      <c r="C15" s="1" t="s">
        <v>1</v>
      </c>
      <c r="D15" s="28"/>
      <c r="E15" s="14">
        <f>F15+G15+H15+I15</f>
        <v>820712</v>
      </c>
      <c r="F15" s="30">
        <f>F14+F13+F12+F11+F10+F9+F8</f>
        <v>820359</v>
      </c>
      <c r="G15" s="30">
        <f>G14+G13+G12+G11+G10+G9+G8</f>
        <v>0</v>
      </c>
      <c r="H15" s="30">
        <f>H14+H13+H12+H11+H10+H9+H8</f>
        <v>0</v>
      </c>
      <c r="I15" s="31">
        <f>I14+I13+I12+I11+I10+I9+I8</f>
        <v>353</v>
      </c>
    </row>
    <row r="16" spans="1:9" ht="18" customHeight="1" thickBot="1">
      <c r="A16" s="469" t="s">
        <v>29</v>
      </c>
      <c r="B16" s="576"/>
      <c r="C16" s="576"/>
      <c r="D16" s="576"/>
      <c r="E16" s="576"/>
      <c r="F16" s="576"/>
      <c r="G16" s="576"/>
      <c r="H16" s="576"/>
      <c r="I16" s="470"/>
    </row>
    <row r="17" spans="1:9" ht="32.25" customHeight="1">
      <c r="A17" s="223" t="s">
        <v>30</v>
      </c>
      <c r="B17" s="42" t="s">
        <v>31</v>
      </c>
      <c r="C17" s="235" t="s">
        <v>1</v>
      </c>
      <c r="D17" s="43" t="s">
        <v>144</v>
      </c>
      <c r="E17" s="356">
        <f>F17+G17+H17+I17</f>
        <v>1766</v>
      </c>
      <c r="F17" s="345">
        <v>1766</v>
      </c>
      <c r="G17" s="339">
        <v>0</v>
      </c>
      <c r="H17" s="216">
        <v>0</v>
      </c>
      <c r="I17" s="218">
        <v>0</v>
      </c>
    </row>
    <row r="18" spans="1:9" ht="41.25" customHeight="1" thickBot="1">
      <c r="A18" s="229" t="s">
        <v>32</v>
      </c>
      <c r="B18" s="230" t="s">
        <v>147</v>
      </c>
      <c r="C18" s="247" t="s">
        <v>1</v>
      </c>
      <c r="D18" s="45">
        <v>2019</v>
      </c>
      <c r="E18" s="344">
        <f>F18+G18+H18+I18</f>
        <v>15122</v>
      </c>
      <c r="F18" s="46">
        <f>14367+755</f>
        <v>15122</v>
      </c>
      <c r="G18" s="37">
        <v>0</v>
      </c>
      <c r="H18" s="37">
        <v>0</v>
      </c>
      <c r="I18" s="38">
        <v>0</v>
      </c>
    </row>
    <row r="19" spans="1:9" ht="15.75" thickBot="1">
      <c r="A19" s="505" t="s">
        <v>33</v>
      </c>
      <c r="B19" s="514"/>
      <c r="C19" s="1" t="s">
        <v>1</v>
      </c>
      <c r="D19" s="50"/>
      <c r="E19" s="51">
        <f>E18+E17</f>
        <v>16888</v>
      </c>
      <c r="F19" s="30">
        <f>F17+F18</f>
        <v>16888</v>
      </c>
      <c r="G19" s="40">
        <v>0</v>
      </c>
      <c r="H19" s="40">
        <v>0</v>
      </c>
      <c r="I19" s="41">
        <v>0</v>
      </c>
    </row>
    <row r="20" spans="1:9" ht="15.75" thickBot="1">
      <c r="A20" s="469" t="s">
        <v>34</v>
      </c>
      <c r="B20" s="576"/>
      <c r="C20" s="576"/>
      <c r="D20" s="576"/>
      <c r="E20" s="589"/>
      <c r="F20" s="589"/>
      <c r="G20" s="589"/>
      <c r="H20" s="589"/>
      <c r="I20" s="590"/>
    </row>
    <row r="21" spans="1:16" ht="27.75" customHeight="1">
      <c r="A21" s="223" t="s">
        <v>35</v>
      </c>
      <c r="B21" s="42" t="s">
        <v>31</v>
      </c>
      <c r="C21" s="235" t="s">
        <v>1</v>
      </c>
      <c r="D21" s="43"/>
      <c r="E21" s="356">
        <v>0</v>
      </c>
      <c r="F21" s="345">
        <v>0</v>
      </c>
      <c r="G21" s="339">
        <v>0</v>
      </c>
      <c r="H21" s="216">
        <v>0</v>
      </c>
      <c r="I21" s="218">
        <v>0</v>
      </c>
    </row>
    <row r="22" spans="1:9" ht="27" customHeight="1" thickBot="1">
      <c r="A22" s="35" t="s">
        <v>36</v>
      </c>
      <c r="B22" s="230" t="s">
        <v>37</v>
      </c>
      <c r="C22" s="247" t="s">
        <v>1</v>
      </c>
      <c r="D22" s="45"/>
      <c r="E22" s="344">
        <v>0</v>
      </c>
      <c r="F22" s="346">
        <v>0</v>
      </c>
      <c r="G22" s="349">
        <v>0</v>
      </c>
      <c r="H22" s="217">
        <v>0</v>
      </c>
      <c r="I22" s="219">
        <v>0</v>
      </c>
    </row>
    <row r="23" spans="1:9" ht="15.75" thickBot="1">
      <c r="A23" s="505" t="s">
        <v>38</v>
      </c>
      <c r="B23" s="514"/>
      <c r="C23" s="1" t="s">
        <v>1</v>
      </c>
      <c r="D23" s="50"/>
      <c r="E23" s="51">
        <f>E21+E22</f>
        <v>0</v>
      </c>
      <c r="F23" s="30">
        <f>SUM(F21:F22)</f>
        <v>0</v>
      </c>
      <c r="G23" s="40">
        <v>0</v>
      </c>
      <c r="H23" s="40">
        <v>0</v>
      </c>
      <c r="I23" s="41">
        <v>0</v>
      </c>
    </row>
    <row r="24" spans="1:9" ht="15.75" thickBot="1">
      <c r="A24" s="469" t="s">
        <v>39</v>
      </c>
      <c r="B24" s="576"/>
      <c r="C24" s="576"/>
      <c r="D24" s="576"/>
      <c r="E24" s="576"/>
      <c r="F24" s="576"/>
      <c r="G24" s="576"/>
      <c r="H24" s="576"/>
      <c r="I24" s="470"/>
    </row>
    <row r="25" spans="1:9" ht="15.75" thickBot="1">
      <c r="A25" s="74" t="s">
        <v>40</v>
      </c>
      <c r="B25" s="588" t="s">
        <v>2</v>
      </c>
      <c r="C25" s="576"/>
      <c r="D25" s="576"/>
      <c r="E25" s="576"/>
      <c r="F25" s="576"/>
      <c r="G25" s="576"/>
      <c r="H25" s="576"/>
      <c r="I25" s="470"/>
    </row>
    <row r="26" spans="1:9" ht="25.5" customHeight="1">
      <c r="A26" s="223" t="s">
        <v>41</v>
      </c>
      <c r="B26" s="232" t="s">
        <v>42</v>
      </c>
      <c r="C26" s="235" t="s">
        <v>1</v>
      </c>
      <c r="D26" s="235">
        <v>2016</v>
      </c>
      <c r="E26" s="356">
        <f>'[1]Лист1'!$BD$28</f>
        <v>625</v>
      </c>
      <c r="F26" s="345">
        <v>625</v>
      </c>
      <c r="G26" s="339">
        <v>0</v>
      </c>
      <c r="H26" s="216">
        <v>0</v>
      </c>
      <c r="I26" s="218">
        <v>0</v>
      </c>
    </row>
    <row r="27" spans="1:9" ht="25.5" customHeight="1">
      <c r="A27" s="224" t="s">
        <v>43</v>
      </c>
      <c r="B27" s="234" t="s">
        <v>31</v>
      </c>
      <c r="C27" s="236" t="s">
        <v>1</v>
      </c>
      <c r="D27" s="236" t="s">
        <v>47</v>
      </c>
      <c r="E27" s="48">
        <f aca="true" t="shared" si="1" ref="E27:E34">F27+G27+H27+I27</f>
        <v>516</v>
      </c>
      <c r="F27" s="358">
        <v>516</v>
      </c>
      <c r="G27" s="358">
        <v>0</v>
      </c>
      <c r="H27" s="251">
        <v>0</v>
      </c>
      <c r="I27" s="252">
        <v>0</v>
      </c>
    </row>
    <row r="28" spans="1:9" ht="28.5" customHeight="1">
      <c r="A28" s="510" t="s">
        <v>44</v>
      </c>
      <c r="B28" s="544" t="s">
        <v>45</v>
      </c>
      <c r="C28" s="236" t="s">
        <v>73</v>
      </c>
      <c r="D28" s="282" t="s">
        <v>172</v>
      </c>
      <c r="E28" s="48">
        <f>F28+G28</f>
        <v>131585</v>
      </c>
      <c r="F28" s="19">
        <v>6580</v>
      </c>
      <c r="G28" s="19">
        <v>125005</v>
      </c>
      <c r="H28" s="251">
        <v>0</v>
      </c>
      <c r="I28" s="252">
        <v>0</v>
      </c>
    </row>
    <row r="29" spans="1:9" ht="25.5" customHeight="1">
      <c r="A29" s="546"/>
      <c r="B29" s="545"/>
      <c r="C29" s="381" t="s">
        <v>1</v>
      </c>
      <c r="D29" s="381">
        <v>2020</v>
      </c>
      <c r="E29" s="48">
        <f>F29+G29+H29+I29</f>
        <v>92</v>
      </c>
      <c r="F29" s="19">
        <v>92</v>
      </c>
      <c r="G29" s="19">
        <v>0</v>
      </c>
      <c r="H29" s="387">
        <v>0</v>
      </c>
      <c r="I29" s="388">
        <v>0</v>
      </c>
    </row>
    <row r="30" spans="1:9" ht="33" customHeight="1">
      <c r="A30" s="224" t="s">
        <v>46</v>
      </c>
      <c r="B30" s="234" t="s">
        <v>5</v>
      </c>
      <c r="C30" s="236" t="s">
        <v>1</v>
      </c>
      <c r="D30" s="236" t="s">
        <v>47</v>
      </c>
      <c r="E30" s="48">
        <f t="shared" si="1"/>
        <v>637</v>
      </c>
      <c r="F30" s="19">
        <v>637</v>
      </c>
      <c r="G30" s="19">
        <v>0</v>
      </c>
      <c r="H30" s="251">
        <v>0</v>
      </c>
      <c r="I30" s="252">
        <v>0</v>
      </c>
    </row>
    <row r="31" spans="1:9" ht="41.25" customHeight="1">
      <c r="A31" s="229" t="s">
        <v>48</v>
      </c>
      <c r="B31" s="233" t="s">
        <v>6</v>
      </c>
      <c r="C31" s="247" t="s">
        <v>1</v>
      </c>
      <c r="D31" s="247" t="s">
        <v>156</v>
      </c>
      <c r="E31" s="48">
        <f t="shared" si="1"/>
        <v>3848</v>
      </c>
      <c r="F31" s="46">
        <v>3848</v>
      </c>
      <c r="G31" s="19">
        <v>0</v>
      </c>
      <c r="H31" s="251">
        <v>0</v>
      </c>
      <c r="I31" s="252">
        <v>0</v>
      </c>
    </row>
    <row r="32" spans="1:9" ht="55.5" customHeight="1">
      <c r="A32" s="229" t="s">
        <v>49</v>
      </c>
      <c r="B32" s="233" t="s">
        <v>173</v>
      </c>
      <c r="C32" s="247" t="s">
        <v>1</v>
      </c>
      <c r="D32" s="247" t="s">
        <v>157</v>
      </c>
      <c r="E32" s="48">
        <f t="shared" si="1"/>
        <v>604</v>
      </c>
      <c r="F32" s="46">
        <v>604</v>
      </c>
      <c r="G32" s="358">
        <v>0</v>
      </c>
      <c r="H32" s="251">
        <v>0</v>
      </c>
      <c r="I32" s="252">
        <v>0</v>
      </c>
    </row>
    <row r="33" spans="1:9" ht="39" customHeight="1">
      <c r="A33" s="229" t="s">
        <v>50</v>
      </c>
      <c r="B33" s="234" t="s">
        <v>3</v>
      </c>
      <c r="C33" s="247" t="s">
        <v>1</v>
      </c>
      <c r="D33" s="247" t="s">
        <v>158</v>
      </c>
      <c r="E33" s="48">
        <f t="shared" si="1"/>
        <v>1292</v>
      </c>
      <c r="F33" s="46">
        <f>1360-68</f>
        <v>1292</v>
      </c>
      <c r="G33" s="358">
        <v>0</v>
      </c>
      <c r="H33" s="251">
        <v>0</v>
      </c>
      <c r="I33" s="252">
        <v>0</v>
      </c>
    </row>
    <row r="34" spans="1:9" ht="39" customHeight="1" thickBot="1">
      <c r="A34" s="35" t="s">
        <v>51</v>
      </c>
      <c r="B34" s="118" t="s">
        <v>4</v>
      </c>
      <c r="C34" s="237" t="s">
        <v>1</v>
      </c>
      <c r="D34" s="237" t="s">
        <v>127</v>
      </c>
      <c r="E34" s="72">
        <f t="shared" si="1"/>
        <v>1928</v>
      </c>
      <c r="F34" s="46">
        <v>1928</v>
      </c>
      <c r="G34" s="37">
        <v>0</v>
      </c>
      <c r="H34" s="37">
        <v>0</v>
      </c>
      <c r="I34" s="38">
        <v>0</v>
      </c>
    </row>
    <row r="35" spans="1:9" ht="15.75" thickBot="1">
      <c r="A35" s="517" t="s">
        <v>52</v>
      </c>
      <c r="B35" s="518"/>
      <c r="C35" s="228"/>
      <c r="D35" s="49"/>
      <c r="E35" s="51">
        <f>F35+G35+H35+I35</f>
        <v>141127</v>
      </c>
      <c r="F35" s="30">
        <f>F31+F30+F28+F27+F26+F32+F33+F34+F29</f>
        <v>16122</v>
      </c>
      <c r="G35" s="30">
        <f>G31+G30+G28+G27+G26</f>
        <v>125005</v>
      </c>
      <c r="H35" s="30">
        <f>H31+H30+H28+H27+H26</f>
        <v>0</v>
      </c>
      <c r="I35" s="31">
        <f>I31+I30+I28+I27+I26</f>
        <v>0</v>
      </c>
    </row>
    <row r="36" spans="1:9" ht="15">
      <c r="A36" s="78"/>
      <c r="B36" s="67"/>
      <c r="C36" s="43" t="s">
        <v>1</v>
      </c>
      <c r="D36" s="67"/>
      <c r="E36" s="55">
        <f>F36+G36</f>
        <v>9542</v>
      </c>
      <c r="F36" s="55">
        <f>F26+F27+F30+F31+F32+F33+F34+F29</f>
        <v>9542</v>
      </c>
      <c r="G36" s="68">
        <v>0</v>
      </c>
      <c r="H36" s="68">
        <v>0</v>
      </c>
      <c r="I36" s="69">
        <v>0</v>
      </c>
    </row>
    <row r="37" spans="1:11" ht="15.75" thickBot="1">
      <c r="A37" s="79"/>
      <c r="B37" s="284"/>
      <c r="C37" s="283" t="s">
        <v>73</v>
      </c>
      <c r="D37" s="284"/>
      <c r="E37" s="18">
        <f>E28</f>
        <v>131585</v>
      </c>
      <c r="F37" s="18">
        <f>F28</f>
        <v>6580</v>
      </c>
      <c r="G37" s="19">
        <f>G28</f>
        <v>125005</v>
      </c>
      <c r="H37" s="285">
        <v>0</v>
      </c>
      <c r="I37" s="286">
        <v>0</v>
      </c>
      <c r="J37" s="86"/>
      <c r="K37" s="86"/>
    </row>
    <row r="38" spans="1:9" ht="15.75" thickBot="1">
      <c r="A38" s="469" t="s">
        <v>53</v>
      </c>
      <c r="B38" s="576"/>
      <c r="C38" s="576"/>
      <c r="D38" s="576"/>
      <c r="E38" s="576"/>
      <c r="F38" s="576"/>
      <c r="G38" s="576"/>
      <c r="H38" s="576"/>
      <c r="I38" s="470"/>
    </row>
    <row r="39" spans="1:9" ht="15">
      <c r="A39" s="585" t="s">
        <v>54</v>
      </c>
      <c r="B39" s="511" t="s">
        <v>31</v>
      </c>
      <c r="C39" s="238" t="s">
        <v>55</v>
      </c>
      <c r="D39" s="235" t="s">
        <v>152</v>
      </c>
      <c r="E39" s="14">
        <f>'[1]Лист1'!$BD$38</f>
        <v>16050</v>
      </c>
      <c r="F39" s="334">
        <f>'[2]Лист1'!$BD$38</f>
        <v>16050</v>
      </c>
      <c r="G39" s="339">
        <v>0</v>
      </c>
      <c r="H39" s="216">
        <v>0</v>
      </c>
      <c r="I39" s="218">
        <v>0</v>
      </c>
    </row>
    <row r="40" spans="1:9" ht="15">
      <c r="A40" s="586"/>
      <c r="B40" s="513"/>
      <c r="C40" s="239" t="s">
        <v>56</v>
      </c>
      <c r="D40" s="236">
        <v>2023</v>
      </c>
      <c r="E40" s="48">
        <f>'[1]Лист1'!$BD$39</f>
        <v>300</v>
      </c>
      <c r="F40" s="19">
        <f>'[2]Лист1'!$BD$39</f>
        <v>300</v>
      </c>
      <c r="G40" s="358">
        <v>0</v>
      </c>
      <c r="H40" s="251">
        <v>0</v>
      </c>
      <c r="I40" s="252">
        <v>0</v>
      </c>
    </row>
    <row r="41" spans="1:9" ht="66.75" customHeight="1">
      <c r="A41" s="586" t="s">
        <v>57</v>
      </c>
      <c r="B41" s="513" t="s">
        <v>132</v>
      </c>
      <c r="C41" s="305" t="s">
        <v>105</v>
      </c>
      <c r="D41" s="236" t="s">
        <v>159</v>
      </c>
      <c r="E41" s="48">
        <v>263945</v>
      </c>
      <c r="F41" s="19">
        <f>E41-G41</f>
        <v>252065</v>
      </c>
      <c r="G41" s="358">
        <v>11880</v>
      </c>
      <c r="H41" s="251">
        <v>0</v>
      </c>
      <c r="I41" s="252">
        <v>0</v>
      </c>
    </row>
    <row r="42" spans="1:9" ht="15">
      <c r="A42" s="586"/>
      <c r="B42" s="513"/>
      <c r="C42" s="239" t="s">
        <v>56</v>
      </c>
      <c r="D42" s="236">
        <v>2023</v>
      </c>
      <c r="E42" s="24">
        <f>'[1]Лист1'!$BD$41</f>
        <v>15900</v>
      </c>
      <c r="F42" s="19">
        <f>'[2]Лист1'!$BD$41</f>
        <v>15900</v>
      </c>
      <c r="G42" s="358">
        <v>0</v>
      </c>
      <c r="H42" s="251">
        <v>0</v>
      </c>
      <c r="I42" s="252">
        <v>0</v>
      </c>
    </row>
    <row r="43" spans="1:9" ht="23.25" customHeight="1">
      <c r="A43" s="586"/>
      <c r="B43" s="513"/>
      <c r="C43" s="239" t="s">
        <v>58</v>
      </c>
      <c r="D43" s="381">
        <v>2023</v>
      </c>
      <c r="E43" s="48">
        <f>'[1]Лист1'!$BD$42</f>
        <v>7500</v>
      </c>
      <c r="F43" s="19">
        <f>'[2]Лист1'!$BD$42</f>
        <v>7500</v>
      </c>
      <c r="G43" s="358">
        <v>0</v>
      </c>
      <c r="H43" s="251">
        <v>0</v>
      </c>
      <c r="I43" s="252">
        <v>0</v>
      </c>
    </row>
    <row r="44" spans="1:9" ht="31.5" customHeight="1" thickBot="1">
      <c r="A44" s="76" t="s">
        <v>59</v>
      </c>
      <c r="B44" s="233" t="s">
        <v>60</v>
      </c>
      <c r="C44" s="45" t="s">
        <v>55</v>
      </c>
      <c r="D44" s="247" t="s">
        <v>174</v>
      </c>
      <c r="E44" s="55">
        <f>F44+G44+H44+I44</f>
        <v>74926</v>
      </c>
      <c r="F44" s="56">
        <v>74926</v>
      </c>
      <c r="G44" s="37">
        <v>0</v>
      </c>
      <c r="H44" s="37">
        <v>0</v>
      </c>
      <c r="I44" s="38">
        <v>0</v>
      </c>
    </row>
    <row r="45" spans="1:11" ht="17.25" customHeight="1">
      <c r="A45" s="587"/>
      <c r="B45" s="77" t="s">
        <v>61</v>
      </c>
      <c r="C45" s="478"/>
      <c r="D45" s="511"/>
      <c r="E45" s="495">
        <f>E44+E43+E42+E41+E40+E39</f>
        <v>378621</v>
      </c>
      <c r="F45" s="489">
        <f>F44+F43+F42+F41+F40+F39</f>
        <v>366741</v>
      </c>
      <c r="G45" s="443">
        <v>11880</v>
      </c>
      <c r="H45" s="443">
        <v>0</v>
      </c>
      <c r="I45" s="445">
        <v>0</v>
      </c>
      <c r="K45" s="86"/>
    </row>
    <row r="46" spans="1:9" ht="18" customHeight="1" thickBot="1">
      <c r="A46" s="451"/>
      <c r="B46" s="241" t="s">
        <v>62</v>
      </c>
      <c r="C46" s="581"/>
      <c r="D46" s="577"/>
      <c r="E46" s="584"/>
      <c r="F46" s="503"/>
      <c r="G46" s="444"/>
      <c r="H46" s="444"/>
      <c r="I46" s="446"/>
    </row>
    <row r="47" spans="1:9" ht="15">
      <c r="A47" s="78"/>
      <c r="B47" s="67"/>
      <c r="C47" s="43" t="s">
        <v>55</v>
      </c>
      <c r="D47" s="67"/>
      <c r="E47" s="55">
        <f>E39+E41+E44</f>
        <v>354921</v>
      </c>
      <c r="F47" s="55">
        <f>F39+F41+F44</f>
        <v>343041</v>
      </c>
      <c r="G47" s="56">
        <v>11880</v>
      </c>
      <c r="H47" s="68">
        <v>0</v>
      </c>
      <c r="I47" s="69">
        <v>0</v>
      </c>
    </row>
    <row r="48" spans="1:11" ht="15">
      <c r="A48" s="79"/>
      <c r="B48" s="234"/>
      <c r="C48" s="239" t="s">
        <v>56</v>
      </c>
      <c r="D48" s="234"/>
      <c r="E48" s="18">
        <f>E40+E42</f>
        <v>16200</v>
      </c>
      <c r="F48" s="18">
        <f>F40+F42</f>
        <v>16200</v>
      </c>
      <c r="G48" s="358">
        <v>0</v>
      </c>
      <c r="H48" s="251">
        <v>0</v>
      </c>
      <c r="I48" s="252">
        <v>0</v>
      </c>
      <c r="J48" s="86"/>
      <c r="K48" s="86"/>
    </row>
    <row r="49" spans="1:9" ht="15.75" thickBot="1">
      <c r="A49" s="80"/>
      <c r="B49" s="245"/>
      <c r="C49" s="240" t="s">
        <v>58</v>
      </c>
      <c r="D49" s="245"/>
      <c r="E49" s="360">
        <f>E43</f>
        <v>7500</v>
      </c>
      <c r="F49" s="360">
        <f>F43</f>
        <v>7500</v>
      </c>
      <c r="G49" s="349">
        <v>0</v>
      </c>
      <c r="H49" s="217">
        <v>0</v>
      </c>
      <c r="I49" s="219">
        <v>0</v>
      </c>
    </row>
    <row r="50" spans="1:9" ht="18.75" customHeight="1" thickBot="1">
      <c r="A50" s="469" t="s">
        <v>63</v>
      </c>
      <c r="B50" s="576"/>
      <c r="C50" s="576"/>
      <c r="D50" s="576"/>
      <c r="E50" s="576"/>
      <c r="F50" s="576"/>
      <c r="G50" s="576"/>
      <c r="H50" s="576"/>
      <c r="I50" s="470"/>
    </row>
    <row r="51" spans="1:9" ht="33.75" customHeight="1">
      <c r="A51" s="250" t="s">
        <v>64</v>
      </c>
      <c r="B51" s="232" t="s">
        <v>65</v>
      </c>
      <c r="C51" s="238" t="s">
        <v>66</v>
      </c>
      <c r="D51" s="235">
        <v>2023</v>
      </c>
      <c r="E51" s="14">
        <f>'[1]Лист1'!$BD$50</f>
        <v>19000</v>
      </c>
      <c r="F51" s="345">
        <f>'[2]табл1 благоустройство '!BD50</f>
        <v>19000</v>
      </c>
      <c r="G51" s="339">
        <v>0</v>
      </c>
      <c r="H51" s="216">
        <v>0</v>
      </c>
      <c r="I51" s="218">
        <v>0</v>
      </c>
    </row>
    <row r="52" spans="1:9" ht="30" customHeight="1">
      <c r="A52" s="249" t="s">
        <v>67</v>
      </c>
      <c r="B52" s="234" t="s">
        <v>31</v>
      </c>
      <c r="C52" s="239" t="s">
        <v>66</v>
      </c>
      <c r="D52" s="236">
        <v>2023</v>
      </c>
      <c r="E52" s="18">
        <f>'[1]Лист1'!$BD$51</f>
        <v>6417</v>
      </c>
      <c r="F52" s="19">
        <f>'[2]табл1 благоустройство '!BD51</f>
        <v>6417</v>
      </c>
      <c r="G52" s="358">
        <v>0</v>
      </c>
      <c r="H52" s="251">
        <v>0</v>
      </c>
      <c r="I52" s="252">
        <v>0</v>
      </c>
    </row>
    <row r="53" spans="1:9" ht="36" customHeight="1" thickBot="1">
      <c r="A53" s="253" t="s">
        <v>68</v>
      </c>
      <c r="B53" s="245" t="s">
        <v>69</v>
      </c>
      <c r="C53" s="240" t="s">
        <v>66</v>
      </c>
      <c r="D53" s="237" t="s">
        <v>152</v>
      </c>
      <c r="E53" s="360">
        <f>'[1]Лист1'!$BD$52</f>
        <v>82873</v>
      </c>
      <c r="F53" s="346">
        <f>'[2]табл1 благоустройство '!BD52</f>
        <v>82873</v>
      </c>
      <c r="G53" s="349">
        <v>0</v>
      </c>
      <c r="H53" s="217">
        <v>0</v>
      </c>
      <c r="I53" s="219">
        <v>0</v>
      </c>
    </row>
    <row r="54" spans="1:9" ht="18.75" customHeight="1" thickBot="1">
      <c r="A54" s="226"/>
      <c r="B54" s="254" t="s">
        <v>70</v>
      </c>
      <c r="C54" s="8" t="s">
        <v>66</v>
      </c>
      <c r="D54" s="118"/>
      <c r="E54" s="27">
        <f>E51+E52+E53</f>
        <v>108290</v>
      </c>
      <c r="F54" s="244">
        <f>F53+F52+F51</f>
        <v>108290</v>
      </c>
      <c r="G54" s="10">
        <v>0</v>
      </c>
      <c r="H54" s="10">
        <v>0</v>
      </c>
      <c r="I54" s="11">
        <v>0</v>
      </c>
    </row>
    <row r="55" spans="1:9" ht="18.75" customHeight="1" thickBot="1">
      <c r="A55" s="469" t="s">
        <v>71</v>
      </c>
      <c r="B55" s="576"/>
      <c r="C55" s="576"/>
      <c r="D55" s="576"/>
      <c r="E55" s="576"/>
      <c r="F55" s="576"/>
      <c r="G55" s="576"/>
      <c r="H55" s="576"/>
      <c r="I55" s="470"/>
    </row>
    <row r="56" spans="1:9" ht="15">
      <c r="A56" s="476" t="s">
        <v>72</v>
      </c>
      <c r="B56" s="478" t="s">
        <v>31</v>
      </c>
      <c r="C56" s="235" t="s">
        <v>1</v>
      </c>
      <c r="D56" s="238">
        <v>2023</v>
      </c>
      <c r="E56" s="356">
        <v>9124</v>
      </c>
      <c r="F56" s="345">
        <v>9124</v>
      </c>
      <c r="G56" s="339">
        <v>0</v>
      </c>
      <c r="H56" s="216">
        <v>0</v>
      </c>
      <c r="I56" s="218">
        <v>0</v>
      </c>
    </row>
    <row r="57" spans="1:9" ht="15">
      <c r="A57" s="477"/>
      <c r="B57" s="479"/>
      <c r="C57" s="236" t="s">
        <v>73</v>
      </c>
      <c r="D57" s="239">
        <v>2023</v>
      </c>
      <c r="E57" s="48">
        <v>13345</v>
      </c>
      <c r="F57" s="19">
        <v>13345</v>
      </c>
      <c r="G57" s="358">
        <v>0</v>
      </c>
      <c r="H57" s="251">
        <v>0</v>
      </c>
      <c r="I57" s="252">
        <v>0</v>
      </c>
    </row>
    <row r="58" spans="1:9" ht="27.75" customHeight="1">
      <c r="A58" s="224" t="s">
        <v>74</v>
      </c>
      <c r="B58" s="225" t="s">
        <v>75</v>
      </c>
      <c r="C58" s="236" t="s">
        <v>1</v>
      </c>
      <c r="D58" s="239" t="s">
        <v>152</v>
      </c>
      <c r="E58" s="48">
        <f>'[1]Лист1'!$BD$57</f>
        <v>78598</v>
      </c>
      <c r="F58" s="19">
        <f>'[2]табл1 благоустройство '!BD57</f>
        <v>78598</v>
      </c>
      <c r="G58" s="358">
        <v>0</v>
      </c>
      <c r="H58" s="251">
        <v>0</v>
      </c>
      <c r="I58" s="252">
        <v>0</v>
      </c>
    </row>
    <row r="59" spans="1:9" ht="20.25" customHeight="1" thickBot="1">
      <c r="A59" s="229" t="s">
        <v>76</v>
      </c>
      <c r="B59" s="230" t="s">
        <v>77</v>
      </c>
      <c r="C59" s="247" t="s">
        <v>73</v>
      </c>
      <c r="D59" s="382" t="s">
        <v>152</v>
      </c>
      <c r="E59" s="44">
        <f>'[1]Лист1'!$BD$58</f>
        <v>176339</v>
      </c>
      <c r="F59" s="46">
        <f>'[2]табл1 благоустройство '!BD58</f>
        <v>176339</v>
      </c>
      <c r="G59" s="37">
        <v>0</v>
      </c>
      <c r="H59" s="37">
        <v>0</v>
      </c>
      <c r="I59" s="38">
        <v>0</v>
      </c>
    </row>
    <row r="60" spans="1:9" ht="19.5" customHeight="1">
      <c r="A60" s="564"/>
      <c r="B60" s="81" t="s">
        <v>78</v>
      </c>
      <c r="C60" s="511"/>
      <c r="D60" s="478"/>
      <c r="E60" s="500">
        <f>F60+G60+H60+I60</f>
        <v>277406</v>
      </c>
      <c r="F60" s="489">
        <f>F59+F58+F57+F56</f>
        <v>277406</v>
      </c>
      <c r="G60" s="443">
        <v>0</v>
      </c>
      <c r="H60" s="443">
        <v>0</v>
      </c>
      <c r="I60" s="445">
        <v>0</v>
      </c>
    </row>
    <row r="61" spans="1:9" ht="18.75" customHeight="1" thickBot="1">
      <c r="A61" s="565"/>
      <c r="B61" s="243" t="s">
        <v>62</v>
      </c>
      <c r="C61" s="577"/>
      <c r="D61" s="581"/>
      <c r="E61" s="509"/>
      <c r="F61" s="503"/>
      <c r="G61" s="444"/>
      <c r="H61" s="444"/>
      <c r="I61" s="446"/>
    </row>
    <row r="62" spans="1:9" ht="15">
      <c r="A62" s="67"/>
      <c r="B62" s="42"/>
      <c r="C62" s="66" t="s">
        <v>1</v>
      </c>
      <c r="D62" s="42"/>
      <c r="E62" s="44">
        <f>F62+G62+H62+I62</f>
        <v>87722</v>
      </c>
      <c r="F62" s="56">
        <f>F56+F58</f>
        <v>87722</v>
      </c>
      <c r="G62" s="68">
        <v>0</v>
      </c>
      <c r="H62" s="68">
        <v>0</v>
      </c>
      <c r="I62" s="69">
        <v>0</v>
      </c>
    </row>
    <row r="63" spans="1:10" ht="15.75" thickBot="1">
      <c r="A63" s="245"/>
      <c r="B63" s="246"/>
      <c r="C63" s="237" t="s">
        <v>73</v>
      </c>
      <c r="D63" s="246"/>
      <c r="E63" s="344">
        <f>F63+G63+H63+I63</f>
        <v>189684</v>
      </c>
      <c r="F63" s="346">
        <f>F57+F59</f>
        <v>189684</v>
      </c>
      <c r="G63" s="349">
        <v>0</v>
      </c>
      <c r="H63" s="217">
        <v>0</v>
      </c>
      <c r="I63" s="219">
        <v>0</v>
      </c>
      <c r="J63" s="86"/>
    </row>
    <row r="64" spans="1:9" ht="17.25" customHeight="1" thickBot="1">
      <c r="A64" s="469" t="s">
        <v>79</v>
      </c>
      <c r="B64" s="576"/>
      <c r="C64" s="576"/>
      <c r="D64" s="576"/>
      <c r="E64" s="576"/>
      <c r="F64" s="576"/>
      <c r="G64" s="576"/>
      <c r="H64" s="576"/>
      <c r="I64" s="470"/>
    </row>
    <row r="65" spans="1:9" ht="18.75" customHeight="1">
      <c r="A65" s="580" t="s">
        <v>80</v>
      </c>
      <c r="B65" s="582" t="s">
        <v>31</v>
      </c>
      <c r="C65" s="326" t="s">
        <v>56</v>
      </c>
      <c r="D65" s="327">
        <v>2019</v>
      </c>
      <c r="E65" s="343">
        <v>85</v>
      </c>
      <c r="F65" s="362">
        <v>85</v>
      </c>
      <c r="G65" s="339">
        <v>0</v>
      </c>
      <c r="H65" s="328">
        <v>0</v>
      </c>
      <c r="I65" s="329">
        <v>0</v>
      </c>
    </row>
    <row r="66" spans="1:11" ht="21" customHeight="1">
      <c r="A66" s="546"/>
      <c r="B66" s="545"/>
      <c r="C66" s="332" t="s">
        <v>1</v>
      </c>
      <c r="D66" s="23">
        <v>2023</v>
      </c>
      <c r="E66" s="355">
        <f>3335-85</f>
        <v>3250</v>
      </c>
      <c r="F66" s="364">
        <f>3335-85</f>
        <v>3250</v>
      </c>
      <c r="G66" s="68">
        <v>0</v>
      </c>
      <c r="H66" s="68">
        <v>0</v>
      </c>
      <c r="I66" s="69">
        <v>0</v>
      </c>
      <c r="K66" s="3">
        <f>F65+F66</f>
        <v>3335</v>
      </c>
    </row>
    <row r="67" spans="1:9" ht="29.25" customHeight="1">
      <c r="A67" s="510" t="s">
        <v>81</v>
      </c>
      <c r="B67" s="583" t="s">
        <v>82</v>
      </c>
      <c r="C67" s="236" t="s">
        <v>1</v>
      </c>
      <c r="D67" s="239" t="s">
        <v>161</v>
      </c>
      <c r="E67" s="48">
        <f>F67+G67+H67+I67</f>
        <v>158936</v>
      </c>
      <c r="F67" s="363">
        <v>158936</v>
      </c>
      <c r="G67" s="358">
        <v>0</v>
      </c>
      <c r="H67" s="251">
        <v>0</v>
      </c>
      <c r="I67" s="252">
        <v>0</v>
      </c>
    </row>
    <row r="68" spans="1:9" ht="29.25" customHeight="1">
      <c r="A68" s="547"/>
      <c r="B68" s="493"/>
      <c r="C68" s="386" t="s">
        <v>149</v>
      </c>
      <c r="D68" s="45">
        <v>2020</v>
      </c>
      <c r="E68" s="48">
        <f>F68+G68+H68+I68</f>
        <v>28859</v>
      </c>
      <c r="F68" s="363">
        <f>5185-326</f>
        <v>4859</v>
      </c>
      <c r="G68" s="19">
        <v>24000</v>
      </c>
      <c r="H68" s="387">
        <v>0</v>
      </c>
      <c r="I68" s="388">
        <v>0</v>
      </c>
    </row>
    <row r="69" spans="1:14" ht="81" customHeight="1">
      <c r="A69" s="547"/>
      <c r="B69" s="493"/>
      <c r="C69" s="306" t="s">
        <v>105</v>
      </c>
      <c r="D69" s="45" t="s">
        <v>153</v>
      </c>
      <c r="E69" s="355">
        <v>1447</v>
      </c>
      <c r="F69" s="364">
        <f>'[2]Лист1'!$BD$66</f>
        <v>1447</v>
      </c>
      <c r="G69" s="335">
        <v>0</v>
      </c>
      <c r="H69" s="324">
        <v>0</v>
      </c>
      <c r="I69" s="325">
        <v>0</v>
      </c>
      <c r="N69" s="86"/>
    </row>
    <row r="70" spans="1:9" ht="19.5" customHeight="1">
      <c r="A70" s="547"/>
      <c r="B70" s="493"/>
      <c r="C70" s="247" t="s">
        <v>73</v>
      </c>
      <c r="D70" s="45" t="s">
        <v>167</v>
      </c>
      <c r="E70" s="72">
        <f>F70+G70+H70+I70</f>
        <v>420487</v>
      </c>
      <c r="F70" s="365">
        <f>57187+4038-36</f>
        <v>61189</v>
      </c>
      <c r="G70" s="46">
        <f>171120-692</f>
        <v>170428</v>
      </c>
      <c r="H70" s="46">
        <v>188870</v>
      </c>
      <c r="I70" s="47">
        <v>0</v>
      </c>
    </row>
    <row r="71" spans="1:9" ht="21" customHeight="1" thickBot="1">
      <c r="A71" s="548"/>
      <c r="B71" s="437" t="s">
        <v>168</v>
      </c>
      <c r="C71" s="413" t="s">
        <v>73</v>
      </c>
      <c r="D71" s="414">
        <v>2020</v>
      </c>
      <c r="E71" s="421">
        <f>F71+G71+H71+I71</f>
        <v>21516</v>
      </c>
      <c r="F71" s="438">
        <v>0</v>
      </c>
      <c r="G71" s="422">
        <v>21516</v>
      </c>
      <c r="H71" s="422">
        <v>0</v>
      </c>
      <c r="I71" s="423">
        <v>0</v>
      </c>
    </row>
    <row r="72" spans="1:9" ht="17.25" customHeight="1">
      <c r="A72" s="564"/>
      <c r="B72" s="81" t="s">
        <v>83</v>
      </c>
      <c r="C72" s="511"/>
      <c r="D72" s="478"/>
      <c r="E72" s="500">
        <f>E69+E67+E65+E70+E66+E68</f>
        <v>613064</v>
      </c>
      <c r="F72" s="489">
        <f>F69+F67+F65+F70+F66+F68</f>
        <v>229766</v>
      </c>
      <c r="G72" s="489">
        <f>G69+G67+G65+G70+G66+G68</f>
        <v>194428</v>
      </c>
      <c r="H72" s="489">
        <f>H69+H67+H65+H70+H66</f>
        <v>188870</v>
      </c>
      <c r="I72" s="499">
        <f>I69+I67+I65+I70+I66</f>
        <v>0</v>
      </c>
    </row>
    <row r="73" spans="1:9" ht="15.75" customHeight="1" thickBot="1">
      <c r="A73" s="565"/>
      <c r="B73" s="243" t="s">
        <v>62</v>
      </c>
      <c r="C73" s="577"/>
      <c r="D73" s="581"/>
      <c r="E73" s="509"/>
      <c r="F73" s="503"/>
      <c r="G73" s="503"/>
      <c r="H73" s="503"/>
      <c r="I73" s="504"/>
    </row>
    <row r="74" spans="1:9" ht="15">
      <c r="A74" s="419"/>
      <c r="B74" s="42"/>
      <c r="C74" s="412" t="s">
        <v>1</v>
      </c>
      <c r="D74" s="419"/>
      <c r="E74" s="55">
        <f>F74+G74+H74+I74</f>
        <v>162186</v>
      </c>
      <c r="F74" s="56">
        <f>F66+F67</f>
        <v>162186</v>
      </c>
      <c r="G74" s="68">
        <v>0</v>
      </c>
      <c r="H74" s="68">
        <v>0</v>
      </c>
      <c r="I74" s="69">
        <v>0</v>
      </c>
    </row>
    <row r="75" spans="1:11" ht="15">
      <c r="A75" s="420"/>
      <c r="B75" s="230"/>
      <c r="C75" s="429" t="s">
        <v>55</v>
      </c>
      <c r="D75" s="420"/>
      <c r="E75" s="52">
        <f>F75+G75+H75+I75</f>
        <v>1447</v>
      </c>
      <c r="F75" s="46">
        <f>F69</f>
        <v>1447</v>
      </c>
      <c r="G75" s="37">
        <v>0</v>
      </c>
      <c r="H75" s="37">
        <v>0</v>
      </c>
      <c r="I75" s="38">
        <v>0</v>
      </c>
      <c r="K75" s="86"/>
    </row>
    <row r="76" spans="1:12" ht="15">
      <c r="A76" s="420"/>
      <c r="B76" s="331"/>
      <c r="C76" s="429" t="s">
        <v>56</v>
      </c>
      <c r="D76" s="420"/>
      <c r="E76" s="52">
        <v>85</v>
      </c>
      <c r="F76" s="46">
        <v>85</v>
      </c>
      <c r="G76" s="37">
        <v>0</v>
      </c>
      <c r="H76" s="37">
        <v>0</v>
      </c>
      <c r="I76" s="38">
        <v>0</v>
      </c>
      <c r="K76" s="86"/>
      <c r="L76" s="86">
        <f>SUM(E74:E78)</f>
        <v>613390</v>
      </c>
    </row>
    <row r="77" spans="1:11" ht="15">
      <c r="A77" s="420"/>
      <c r="B77" s="424"/>
      <c r="C77" s="429" t="s">
        <v>73</v>
      </c>
      <c r="D77" s="420"/>
      <c r="E77" s="52">
        <f>F77+H77+G77</f>
        <v>420487</v>
      </c>
      <c r="F77" s="46">
        <f>F70</f>
        <v>61189</v>
      </c>
      <c r="G77" s="46">
        <f>G70</f>
        <v>170428</v>
      </c>
      <c r="H77" s="46">
        <f>H70</f>
        <v>188870</v>
      </c>
      <c r="I77" s="47">
        <f>I70</f>
        <v>0</v>
      </c>
      <c r="K77" s="86"/>
    </row>
    <row r="78" spans="1:11" ht="24" customHeight="1" thickBot="1">
      <c r="A78" s="427"/>
      <c r="B78" s="426"/>
      <c r="C78" s="413" t="s">
        <v>149</v>
      </c>
      <c r="D78" s="427"/>
      <c r="E78" s="428">
        <f>F78+G78</f>
        <v>29185</v>
      </c>
      <c r="F78" s="422">
        <v>5185</v>
      </c>
      <c r="G78" s="422">
        <v>24000</v>
      </c>
      <c r="H78" s="422">
        <v>0</v>
      </c>
      <c r="I78" s="423">
        <v>0</v>
      </c>
      <c r="K78" s="86"/>
    </row>
    <row r="79" spans="1:11" ht="28.5" customHeight="1" thickBot="1">
      <c r="A79" s="439" t="s">
        <v>169</v>
      </c>
      <c r="B79" s="440"/>
      <c r="C79" s="8"/>
      <c r="D79" s="1"/>
      <c r="E79" s="51">
        <f>F79+G79+H79+I79</f>
        <v>634580</v>
      </c>
      <c r="F79" s="30">
        <f>F72+F71</f>
        <v>229766</v>
      </c>
      <c r="G79" s="30">
        <f>G71+G72</f>
        <v>215944</v>
      </c>
      <c r="H79" s="30">
        <f>H71+H72</f>
        <v>188870</v>
      </c>
      <c r="I79" s="31">
        <f>I71+I72</f>
        <v>0</v>
      </c>
      <c r="K79" s="86"/>
    </row>
    <row r="80" spans="1:9" ht="15.75" thickBot="1">
      <c r="A80" s="469" t="s">
        <v>84</v>
      </c>
      <c r="B80" s="576"/>
      <c r="C80" s="576"/>
      <c r="D80" s="576"/>
      <c r="E80" s="576"/>
      <c r="F80" s="576"/>
      <c r="G80" s="576"/>
      <c r="H80" s="576"/>
      <c r="I80" s="470"/>
    </row>
    <row r="81" spans="1:9" ht="15">
      <c r="A81" s="476" t="s">
        <v>85</v>
      </c>
      <c r="B81" s="478" t="s">
        <v>86</v>
      </c>
      <c r="C81" s="235" t="s">
        <v>1</v>
      </c>
      <c r="D81" s="238">
        <v>2023</v>
      </c>
      <c r="E81" s="356">
        <f>'[1]Лист1'!$BD$76</f>
        <v>377</v>
      </c>
      <c r="F81" s="339">
        <v>377</v>
      </c>
      <c r="G81" s="339">
        <v>0</v>
      </c>
      <c r="H81" s="216">
        <v>0</v>
      </c>
      <c r="I81" s="218">
        <v>0</v>
      </c>
    </row>
    <row r="82" spans="1:9" ht="22.5" customHeight="1">
      <c r="A82" s="477"/>
      <c r="B82" s="479"/>
      <c r="C82" s="236" t="s">
        <v>66</v>
      </c>
      <c r="D82" s="239" t="s">
        <v>152</v>
      </c>
      <c r="E82" s="48">
        <f>'[1]Лист1'!$BD$77</f>
        <v>2913</v>
      </c>
      <c r="F82" s="19">
        <v>2913</v>
      </c>
      <c r="G82" s="358">
        <v>0</v>
      </c>
      <c r="H82" s="251">
        <v>0</v>
      </c>
      <c r="I82" s="252">
        <v>0</v>
      </c>
    </row>
    <row r="83" spans="1:13" ht="28.5" customHeight="1">
      <c r="A83" s="224" t="s">
        <v>87</v>
      </c>
      <c r="B83" s="225" t="s">
        <v>88</v>
      </c>
      <c r="C83" s="236" t="s">
        <v>1</v>
      </c>
      <c r="D83" s="239" t="s">
        <v>152</v>
      </c>
      <c r="E83" s="355">
        <f>'[1]Лист1'!$BD$78</f>
        <v>7421</v>
      </c>
      <c r="F83" s="19">
        <v>7421</v>
      </c>
      <c r="G83" s="358">
        <v>0</v>
      </c>
      <c r="H83" s="251">
        <v>0</v>
      </c>
      <c r="I83" s="252">
        <v>0</v>
      </c>
      <c r="M83" s="86"/>
    </row>
    <row r="84" spans="1:9" ht="28.5" customHeight="1">
      <c r="A84" s="224" t="s">
        <v>89</v>
      </c>
      <c r="B84" s="225" t="s">
        <v>90</v>
      </c>
      <c r="C84" s="236" t="s">
        <v>66</v>
      </c>
      <c r="D84" s="382" t="s">
        <v>152</v>
      </c>
      <c r="E84" s="48">
        <f>'[1]Лист1'!$BD$79</f>
        <v>26421</v>
      </c>
      <c r="F84" s="19">
        <v>26421</v>
      </c>
      <c r="G84" s="358">
        <v>0</v>
      </c>
      <c r="H84" s="251">
        <v>0</v>
      </c>
      <c r="I84" s="252">
        <v>0</v>
      </c>
    </row>
    <row r="85" spans="1:9" ht="25.5" customHeight="1">
      <c r="A85" s="224" t="s">
        <v>91</v>
      </c>
      <c r="B85" s="225" t="s">
        <v>92</v>
      </c>
      <c r="C85" s="236" t="s">
        <v>1</v>
      </c>
      <c r="D85" s="239">
        <v>2023</v>
      </c>
      <c r="E85" s="48">
        <f>'[1]Лист1'!$BD$80</f>
        <v>16127</v>
      </c>
      <c r="F85" s="19">
        <v>16127</v>
      </c>
      <c r="G85" s="358">
        <v>0</v>
      </c>
      <c r="H85" s="251">
        <v>0</v>
      </c>
      <c r="I85" s="252">
        <v>0</v>
      </c>
    </row>
    <row r="86" spans="1:9" ht="25.5" customHeight="1" thickBot="1">
      <c r="A86" s="229" t="s">
        <v>93</v>
      </c>
      <c r="B86" s="230" t="s">
        <v>94</v>
      </c>
      <c r="C86" s="247" t="s">
        <v>73</v>
      </c>
      <c r="D86" s="382">
        <v>2023</v>
      </c>
      <c r="E86" s="44">
        <f>'[1]Лист1'!$BD$81</f>
        <v>9672</v>
      </c>
      <c r="F86" s="46">
        <v>9672</v>
      </c>
      <c r="G86" s="37">
        <v>0</v>
      </c>
      <c r="H86" s="37">
        <v>0</v>
      </c>
      <c r="I86" s="38">
        <v>0</v>
      </c>
    </row>
    <row r="87" spans="1:9" ht="21" customHeight="1">
      <c r="A87" s="564"/>
      <c r="B87" s="81" t="s">
        <v>95</v>
      </c>
      <c r="C87" s="511"/>
      <c r="D87" s="478"/>
      <c r="E87" s="500">
        <f>E86+E85+E84+E83+E82+E81</f>
        <v>62931</v>
      </c>
      <c r="F87" s="489">
        <f>F86+F85+F84+F83+F82+F81</f>
        <v>62931</v>
      </c>
      <c r="G87" s="443">
        <v>0</v>
      </c>
      <c r="H87" s="443">
        <v>0</v>
      </c>
      <c r="I87" s="445">
        <v>0</v>
      </c>
    </row>
    <row r="88" spans="1:9" ht="20.25" customHeight="1" thickBot="1">
      <c r="A88" s="565"/>
      <c r="B88" s="243" t="s">
        <v>62</v>
      </c>
      <c r="C88" s="577"/>
      <c r="D88" s="581"/>
      <c r="E88" s="509"/>
      <c r="F88" s="503"/>
      <c r="G88" s="444"/>
      <c r="H88" s="444"/>
      <c r="I88" s="446"/>
    </row>
    <row r="89" spans="1:9" ht="15">
      <c r="A89" s="67"/>
      <c r="B89" s="42"/>
      <c r="C89" s="66" t="s">
        <v>1</v>
      </c>
      <c r="D89" s="42"/>
      <c r="E89" s="44">
        <f>F89+G89+H89+I89</f>
        <v>23925</v>
      </c>
      <c r="F89" s="56">
        <f>F81+F83+F85</f>
        <v>23925</v>
      </c>
      <c r="G89" s="68">
        <v>0</v>
      </c>
      <c r="H89" s="68">
        <v>0</v>
      </c>
      <c r="I89" s="69">
        <v>0</v>
      </c>
    </row>
    <row r="90" spans="1:9" ht="15">
      <c r="A90" s="234"/>
      <c r="B90" s="225"/>
      <c r="C90" s="236" t="s">
        <v>66</v>
      </c>
      <c r="D90" s="225"/>
      <c r="E90" s="44">
        <f>F90+G90+H90+I90</f>
        <v>29334</v>
      </c>
      <c r="F90" s="19">
        <f>F82+F84</f>
        <v>29334</v>
      </c>
      <c r="G90" s="358">
        <v>0</v>
      </c>
      <c r="H90" s="251">
        <v>0</v>
      </c>
      <c r="I90" s="252">
        <v>0</v>
      </c>
    </row>
    <row r="91" spans="1:9" ht="15.75" thickBot="1">
      <c r="A91" s="233"/>
      <c r="B91" s="230"/>
      <c r="C91" s="247" t="s">
        <v>73</v>
      </c>
      <c r="D91" s="230"/>
      <c r="E91" s="355">
        <f>F91+G91+H91+I91</f>
        <v>9672</v>
      </c>
      <c r="F91" s="46">
        <f>F86</f>
        <v>9672</v>
      </c>
      <c r="G91" s="37">
        <v>0</v>
      </c>
      <c r="H91" s="37">
        <v>0</v>
      </c>
      <c r="I91" s="38">
        <v>0</v>
      </c>
    </row>
    <row r="92" spans="1:9" ht="48" customHeight="1" thickBot="1">
      <c r="A92" s="439" t="s">
        <v>165</v>
      </c>
      <c r="B92" s="471"/>
      <c r="C92" s="471"/>
      <c r="D92" s="471"/>
      <c r="E92" s="471"/>
      <c r="F92" s="471"/>
      <c r="G92" s="471"/>
      <c r="H92" s="471"/>
      <c r="I92" s="440"/>
    </row>
    <row r="93" spans="1:9" ht="25.5" customHeight="1">
      <c r="A93" s="82" t="s">
        <v>96</v>
      </c>
      <c r="B93" s="42" t="s">
        <v>97</v>
      </c>
      <c r="C93" s="66" t="s">
        <v>1</v>
      </c>
      <c r="D93" s="43">
        <v>2015</v>
      </c>
      <c r="E93" s="355">
        <f>'[1]Лист1'!$BD$88</f>
        <v>7988</v>
      </c>
      <c r="F93" s="56">
        <f>'[1]Лист1'!$BF$88</f>
        <v>3994</v>
      </c>
      <c r="G93" s="56">
        <f>E93-F93</f>
        <v>3994</v>
      </c>
      <c r="H93" s="68">
        <v>0</v>
      </c>
      <c r="I93" s="69">
        <v>0</v>
      </c>
    </row>
    <row r="94" spans="1:11" ht="26.25" customHeight="1">
      <c r="A94" s="224" t="s">
        <v>98</v>
      </c>
      <c r="B94" s="225" t="s">
        <v>99</v>
      </c>
      <c r="C94" s="236" t="s">
        <v>1</v>
      </c>
      <c r="D94" s="239">
        <v>2015</v>
      </c>
      <c r="E94" s="48">
        <f>'[1]Лист1'!$BD$89</f>
        <v>33700</v>
      </c>
      <c r="F94" s="19">
        <f>'[1]Лист1'!$BF$89</f>
        <v>16850</v>
      </c>
      <c r="G94" s="56">
        <f>E94-F94</f>
        <v>16850</v>
      </c>
      <c r="H94" s="251">
        <v>0</v>
      </c>
      <c r="I94" s="252">
        <v>0</v>
      </c>
      <c r="K94" s="86"/>
    </row>
    <row r="95" spans="1:9" ht="32.25" customHeight="1" thickBot="1">
      <c r="A95" s="229" t="s">
        <v>100</v>
      </c>
      <c r="B95" s="246" t="s">
        <v>102</v>
      </c>
      <c r="C95" s="247" t="s">
        <v>1</v>
      </c>
      <c r="D95" s="45">
        <v>2015</v>
      </c>
      <c r="E95" s="44">
        <f>'[1]Лист1'!$BD$90</f>
        <v>1570</v>
      </c>
      <c r="F95" s="46">
        <f>'[1]Лист1'!$BF$90</f>
        <v>785</v>
      </c>
      <c r="G95" s="56">
        <f>E95-F95</f>
        <v>785</v>
      </c>
      <c r="H95" s="46">
        <v>0</v>
      </c>
      <c r="I95" s="47">
        <v>0</v>
      </c>
    </row>
    <row r="96" spans="1:9" ht="18" customHeight="1" thickBot="1">
      <c r="A96" s="83"/>
      <c r="B96" s="231" t="s">
        <v>101</v>
      </c>
      <c r="C96" s="1" t="s">
        <v>1</v>
      </c>
      <c r="D96" s="220"/>
      <c r="E96" s="356">
        <f>E95+E94+E93</f>
        <v>43258</v>
      </c>
      <c r="F96" s="334">
        <f>F95+F94+F93</f>
        <v>21629</v>
      </c>
      <c r="G96" s="334">
        <f>G95+G94+G93</f>
        <v>21629</v>
      </c>
      <c r="H96" s="84">
        <v>0</v>
      </c>
      <c r="I96" s="85">
        <v>0</v>
      </c>
    </row>
    <row r="97" spans="1:9" ht="24" customHeight="1" thickBot="1">
      <c r="A97" s="439" t="s">
        <v>114</v>
      </c>
      <c r="B97" s="471"/>
      <c r="C97" s="471"/>
      <c r="D97" s="471"/>
      <c r="E97" s="471"/>
      <c r="F97" s="471"/>
      <c r="G97" s="471"/>
      <c r="H97" s="471"/>
      <c r="I97" s="440"/>
    </row>
    <row r="98" spans="1:9" ht="21" customHeight="1" thickBot="1">
      <c r="A98" s="531" t="s">
        <v>107</v>
      </c>
      <c r="B98" s="532"/>
      <c r="C98" s="532"/>
      <c r="D98" s="532"/>
      <c r="E98" s="532"/>
      <c r="F98" s="532"/>
      <c r="G98" s="532"/>
      <c r="H98" s="532"/>
      <c r="I98" s="533"/>
    </row>
    <row r="99" spans="1:9" ht="18" customHeight="1" thickBot="1">
      <c r="A99" s="439" t="s">
        <v>108</v>
      </c>
      <c r="B99" s="471"/>
      <c r="C99" s="471"/>
      <c r="D99" s="471"/>
      <c r="E99" s="471"/>
      <c r="F99" s="471"/>
      <c r="G99" s="471"/>
      <c r="H99" s="471"/>
      <c r="I99" s="440"/>
    </row>
    <row r="100" spans="1:16" ht="18" customHeight="1" thickBot="1">
      <c r="A100" s="439" t="s">
        <v>117</v>
      </c>
      <c r="B100" s="471"/>
      <c r="C100" s="471"/>
      <c r="D100" s="471"/>
      <c r="E100" s="471"/>
      <c r="F100" s="471"/>
      <c r="G100" s="471"/>
      <c r="H100" s="471"/>
      <c r="I100" s="440"/>
    </row>
    <row r="101" spans="1:9" ht="29.25" customHeight="1">
      <c r="A101" s="248" t="s">
        <v>17</v>
      </c>
      <c r="B101" s="106" t="s">
        <v>118</v>
      </c>
      <c r="C101" s="227" t="s">
        <v>1</v>
      </c>
      <c r="D101" s="23">
        <v>2017</v>
      </c>
      <c r="E101" s="355">
        <v>242917</v>
      </c>
      <c r="F101" s="335">
        <v>24292</v>
      </c>
      <c r="G101" s="335">
        <v>124616</v>
      </c>
      <c r="H101" s="255">
        <v>94009</v>
      </c>
      <c r="I101" s="101">
        <v>0</v>
      </c>
    </row>
    <row r="102" spans="1:11" ht="28.5" customHeight="1" thickBot="1">
      <c r="A102" s="35" t="s">
        <v>18</v>
      </c>
      <c r="B102" s="246" t="s">
        <v>110</v>
      </c>
      <c r="C102" s="237" t="s">
        <v>1</v>
      </c>
      <c r="D102" s="240">
        <v>2017</v>
      </c>
      <c r="E102" s="344">
        <v>0</v>
      </c>
      <c r="F102" s="346">
        <v>0</v>
      </c>
      <c r="G102" s="346">
        <v>0</v>
      </c>
      <c r="H102" s="217">
        <v>0</v>
      </c>
      <c r="I102" s="219">
        <v>0</v>
      </c>
      <c r="K102" s="86"/>
    </row>
    <row r="103" spans="1:9" ht="18" customHeight="1" thickBot="1">
      <c r="A103" s="562" t="s">
        <v>115</v>
      </c>
      <c r="B103" s="563"/>
      <c r="C103" s="1" t="s">
        <v>1</v>
      </c>
      <c r="D103" s="220"/>
      <c r="E103" s="51">
        <f>E102+E101</f>
        <v>242917</v>
      </c>
      <c r="F103" s="30">
        <f>F102+F101</f>
        <v>24292</v>
      </c>
      <c r="G103" s="30">
        <f>G102+G101</f>
        <v>124616</v>
      </c>
      <c r="H103" s="30">
        <f>H102+H101</f>
        <v>94009</v>
      </c>
      <c r="I103" s="31">
        <f>I102+I101</f>
        <v>0</v>
      </c>
    </row>
    <row r="104" spans="1:11" ht="30.75" customHeight="1" thickBot="1">
      <c r="A104" s="486" t="s">
        <v>111</v>
      </c>
      <c r="B104" s="487"/>
      <c r="C104" s="487"/>
      <c r="D104" s="487"/>
      <c r="E104" s="487"/>
      <c r="F104" s="487"/>
      <c r="G104" s="487"/>
      <c r="H104" s="487"/>
      <c r="I104" s="488"/>
      <c r="K104" s="86"/>
    </row>
    <row r="105" spans="1:9" ht="57" customHeight="1" thickBot="1">
      <c r="A105" s="248" t="s">
        <v>30</v>
      </c>
      <c r="B105" s="49" t="s">
        <v>112</v>
      </c>
      <c r="C105" s="227" t="s">
        <v>1</v>
      </c>
      <c r="D105" s="23">
        <v>2017</v>
      </c>
      <c r="E105" s="44">
        <v>0</v>
      </c>
      <c r="F105" s="335">
        <v>0</v>
      </c>
      <c r="G105" s="56">
        <v>0</v>
      </c>
      <c r="H105" s="221">
        <v>0</v>
      </c>
      <c r="I105" s="222">
        <v>0</v>
      </c>
    </row>
    <row r="106" spans="1:9" ht="18" customHeight="1" thickBot="1">
      <c r="A106" s="562" t="s">
        <v>115</v>
      </c>
      <c r="B106" s="563"/>
      <c r="C106" s="1" t="s">
        <v>1</v>
      </c>
      <c r="D106" s="220"/>
      <c r="E106" s="51">
        <f>E105</f>
        <v>0</v>
      </c>
      <c r="F106" s="30">
        <f>F105</f>
        <v>0</v>
      </c>
      <c r="G106" s="30">
        <f>G105</f>
        <v>0</v>
      </c>
      <c r="H106" s="40">
        <v>0</v>
      </c>
      <c r="I106" s="41">
        <v>0</v>
      </c>
    </row>
    <row r="107" spans="1:9" ht="18" customHeight="1" thickBot="1">
      <c r="A107" s="266"/>
      <c r="B107" s="90" t="s">
        <v>116</v>
      </c>
      <c r="C107" s="260" t="s">
        <v>1</v>
      </c>
      <c r="D107" s="261"/>
      <c r="E107" s="356">
        <f>E106+E103</f>
        <v>242917</v>
      </c>
      <c r="F107" s="334">
        <f>F106+F103</f>
        <v>24292</v>
      </c>
      <c r="G107" s="334">
        <f>G106+G103</f>
        <v>124616</v>
      </c>
      <c r="H107" s="263">
        <f>H106+H103</f>
        <v>94009</v>
      </c>
      <c r="I107" s="264">
        <f>I106+I103</f>
        <v>0</v>
      </c>
    </row>
    <row r="108" spans="1:9" ht="40.5" customHeight="1" thickBot="1">
      <c r="A108" s="439" t="s">
        <v>123</v>
      </c>
      <c r="B108" s="471"/>
      <c r="C108" s="471"/>
      <c r="D108" s="471"/>
      <c r="E108" s="471"/>
      <c r="F108" s="471"/>
      <c r="G108" s="471"/>
      <c r="H108" s="471"/>
      <c r="I108" s="440"/>
    </row>
    <row r="109" spans="1:9" ht="29.25" customHeight="1">
      <c r="A109" s="569" t="s">
        <v>124</v>
      </c>
      <c r="B109" s="566" t="s">
        <v>125</v>
      </c>
      <c r="C109" s="380" t="s">
        <v>1</v>
      </c>
      <c r="D109" s="492" t="s">
        <v>154</v>
      </c>
      <c r="E109" s="385">
        <f>F109+G109</f>
        <v>85928</v>
      </c>
      <c r="F109" s="376">
        <f>35300+724</f>
        <v>36024</v>
      </c>
      <c r="G109" s="376">
        <f>47808+2096</f>
        <v>49904</v>
      </c>
      <c r="H109" s="376">
        <v>0</v>
      </c>
      <c r="I109" s="379">
        <v>0</v>
      </c>
    </row>
    <row r="110" spans="1:9" ht="29.25" customHeight="1">
      <c r="A110" s="570"/>
      <c r="B110" s="567"/>
      <c r="C110" s="378" t="s">
        <v>149</v>
      </c>
      <c r="D110" s="493"/>
      <c r="E110" s="268">
        <v>3904</v>
      </c>
      <c r="F110" s="374">
        <v>976</v>
      </c>
      <c r="G110" s="374">
        <v>2928</v>
      </c>
      <c r="H110" s="374">
        <v>0</v>
      </c>
      <c r="I110" s="375">
        <v>0</v>
      </c>
    </row>
    <row r="111" spans="1:9" ht="82.5" customHeight="1" thickBot="1">
      <c r="A111" s="571"/>
      <c r="B111" s="568"/>
      <c r="C111" s="308" t="s">
        <v>105</v>
      </c>
      <c r="D111" s="594"/>
      <c r="E111" s="361">
        <f>F111+G111</f>
        <v>26470</v>
      </c>
      <c r="F111" s="346">
        <f>3791+2570+89</f>
        <v>6450</v>
      </c>
      <c r="G111" s="346">
        <f>12312+7708</f>
        <v>20020</v>
      </c>
      <c r="H111" s="297">
        <v>0</v>
      </c>
      <c r="I111" s="298">
        <v>0</v>
      </c>
    </row>
    <row r="112" spans="1:9" ht="18" customHeight="1" thickBot="1">
      <c r="A112" s="439" t="s">
        <v>126</v>
      </c>
      <c r="B112" s="440"/>
      <c r="C112" s="260"/>
      <c r="D112" s="261"/>
      <c r="E112" s="267">
        <f>SUM(E109:E111)</f>
        <v>116302</v>
      </c>
      <c r="F112" s="334">
        <f>SUM(F109:F111)</f>
        <v>43450</v>
      </c>
      <c r="G112" s="334">
        <f>SUM(G109:G111)</f>
        <v>72852</v>
      </c>
      <c r="H112" s="263">
        <f>SUM(H109)</f>
        <v>0</v>
      </c>
      <c r="I112" s="264">
        <f>SUM(I109)</f>
        <v>0</v>
      </c>
    </row>
    <row r="113" spans="1:9" ht="26.25" customHeight="1" thickBot="1">
      <c r="A113" s="439" t="s">
        <v>150</v>
      </c>
      <c r="B113" s="471"/>
      <c r="C113" s="471"/>
      <c r="D113" s="471"/>
      <c r="E113" s="471"/>
      <c r="F113" s="471"/>
      <c r="G113" s="471"/>
      <c r="H113" s="471"/>
      <c r="I113" s="440"/>
    </row>
    <row r="114" spans="1:9" ht="29.25" customHeight="1">
      <c r="A114" s="580" t="s">
        <v>151</v>
      </c>
      <c r="B114" s="578" t="s">
        <v>170</v>
      </c>
      <c r="C114" s="425" t="s">
        <v>1</v>
      </c>
      <c r="D114" s="377">
        <v>2020</v>
      </c>
      <c r="E114" s="267">
        <f>F114+G114</f>
        <v>4300</v>
      </c>
      <c r="F114" s="410">
        <v>860</v>
      </c>
      <c r="G114" s="410">
        <v>3440</v>
      </c>
      <c r="H114" s="410">
        <v>0</v>
      </c>
      <c r="I114" s="411">
        <v>0</v>
      </c>
    </row>
    <row r="115" spans="1:9" ht="23.25" customHeight="1" thickBot="1">
      <c r="A115" s="548"/>
      <c r="B115" s="579"/>
      <c r="C115" s="413" t="s">
        <v>55</v>
      </c>
      <c r="D115" s="414">
        <v>2020</v>
      </c>
      <c r="E115" s="430">
        <f>F115+G115+H115+I115</f>
        <v>1182</v>
      </c>
      <c r="F115" s="422">
        <v>296</v>
      </c>
      <c r="G115" s="422">
        <v>886</v>
      </c>
      <c r="H115" s="422">
        <v>0</v>
      </c>
      <c r="I115" s="423">
        <v>0</v>
      </c>
    </row>
    <row r="116" spans="1:9" ht="18" customHeight="1" thickBot="1">
      <c r="A116" s="439" t="s">
        <v>160</v>
      </c>
      <c r="B116" s="440"/>
      <c r="C116" s="377"/>
      <c r="D116" s="383"/>
      <c r="E116" s="267">
        <f>SUM(E114:E115)</f>
        <v>5482</v>
      </c>
      <c r="F116" s="373">
        <f>SUM(F114:F115)</f>
        <v>1156</v>
      </c>
      <c r="G116" s="373">
        <f>SUM(G114:G115)</f>
        <v>4326</v>
      </c>
      <c r="H116" s="373">
        <f>SUM(H114)</f>
        <v>0</v>
      </c>
      <c r="I116" s="384">
        <f>SUM(I114)</f>
        <v>0</v>
      </c>
    </row>
    <row r="117" spans="1:14" ht="18" customHeight="1">
      <c r="A117" s="564"/>
      <c r="B117" s="242" t="s">
        <v>104</v>
      </c>
      <c r="C117" s="564"/>
      <c r="D117" s="574"/>
      <c r="E117" s="572">
        <f>F117+G117+H117+I117</f>
        <v>2826998</v>
      </c>
      <c r="F117" s="489">
        <f>F96+F87+F72+F60+F54+F45+F35+F23+F19+F15+F107+F112+F116</f>
        <v>1989030</v>
      </c>
      <c r="G117" s="489">
        <f>G96+G87+G72+G60+G54+G45+G35+G23+G19+G15+G107+G112+G116</f>
        <v>554736</v>
      </c>
      <c r="H117" s="489">
        <f>H96+H87+H72+H60+H54+H45+H35+H23+H19+H15+H107</f>
        <v>282879</v>
      </c>
      <c r="I117" s="499">
        <f>I96+I87+I72+I60+I54+I45+I35+I23+I19+I15+I107</f>
        <v>353</v>
      </c>
      <c r="K117" s="86"/>
      <c r="N117" s="86"/>
    </row>
    <row r="118" spans="1:9" ht="18.75" customHeight="1" thickBot="1">
      <c r="A118" s="565"/>
      <c r="B118" s="243" t="s">
        <v>62</v>
      </c>
      <c r="C118" s="565"/>
      <c r="D118" s="575"/>
      <c r="E118" s="573"/>
      <c r="F118" s="503"/>
      <c r="G118" s="503"/>
      <c r="H118" s="503"/>
      <c r="I118" s="504"/>
    </row>
    <row r="119" spans="1:9" ht="15">
      <c r="A119" s="67"/>
      <c r="B119" s="42"/>
      <c r="C119" s="315" t="s">
        <v>1</v>
      </c>
      <c r="D119" s="318"/>
      <c r="E119" s="406">
        <f>F119+G119+H119+I119</f>
        <v>1497378</v>
      </c>
      <c r="F119" s="403">
        <f>F109+F107+F96+F89+F74+F62+F36+F23+F19+F15+F114</f>
        <v>1203427</v>
      </c>
      <c r="G119" s="403">
        <f>G103+G96+G109+G114</f>
        <v>199589</v>
      </c>
      <c r="H119" s="403">
        <f>H107</f>
        <v>94009</v>
      </c>
      <c r="I119" s="405">
        <v>353</v>
      </c>
    </row>
    <row r="120" spans="1:9" ht="25.5">
      <c r="A120" s="67"/>
      <c r="B120" s="42"/>
      <c r="C120" s="66" t="s">
        <v>149</v>
      </c>
      <c r="D120" s="42"/>
      <c r="E120" s="44">
        <f>F120+G120+H120+I120</f>
        <v>32763</v>
      </c>
      <c r="F120" s="56">
        <f>F110+F68</f>
        <v>5835</v>
      </c>
      <c r="G120" s="56">
        <f>G110+G68</f>
        <v>26928</v>
      </c>
      <c r="H120" s="56">
        <f>H110+H68</f>
        <v>0</v>
      </c>
      <c r="I120" s="57">
        <f>I110+I68</f>
        <v>0</v>
      </c>
    </row>
    <row r="121" spans="1:9" ht="15">
      <c r="A121" s="234"/>
      <c r="B121" s="225"/>
      <c r="C121" s="316" t="s">
        <v>66</v>
      </c>
      <c r="D121" s="319"/>
      <c r="E121" s="48">
        <v>137624</v>
      </c>
      <c r="F121" s="19">
        <v>137624</v>
      </c>
      <c r="G121" s="19">
        <v>0</v>
      </c>
      <c r="H121" s="19">
        <v>0</v>
      </c>
      <c r="I121" s="20">
        <v>0</v>
      </c>
    </row>
    <row r="122" spans="1:11" ht="15">
      <c r="A122" s="234"/>
      <c r="B122" s="225"/>
      <c r="C122" s="316" t="s">
        <v>73</v>
      </c>
      <c r="D122" s="319"/>
      <c r="E122" s="75">
        <f>F122+G122+H122+I122</f>
        <v>751428</v>
      </c>
      <c r="F122" s="19">
        <f>F91+F77+F63+F37</f>
        <v>267125</v>
      </c>
      <c r="G122" s="19">
        <f>G91+G77+G63+G37</f>
        <v>295433</v>
      </c>
      <c r="H122" s="19">
        <f>H77</f>
        <v>188870</v>
      </c>
      <c r="I122" s="20">
        <v>0</v>
      </c>
      <c r="K122" s="86"/>
    </row>
    <row r="123" spans="1:9" ht="15">
      <c r="A123" s="234"/>
      <c r="B123" s="225"/>
      <c r="C123" s="316" t="s">
        <v>55</v>
      </c>
      <c r="D123" s="319"/>
      <c r="E123" s="48">
        <f>F123+G123+H123+I123</f>
        <v>384020</v>
      </c>
      <c r="F123" s="19">
        <f>F75+F47+F111+F115</f>
        <v>351234</v>
      </c>
      <c r="G123" s="19">
        <f>G111+G47+G115</f>
        <v>32786</v>
      </c>
      <c r="H123" s="19">
        <v>0</v>
      </c>
      <c r="I123" s="20">
        <v>0</v>
      </c>
    </row>
    <row r="124" spans="1:15" ht="15">
      <c r="A124" s="234"/>
      <c r="B124" s="225"/>
      <c r="C124" s="316" t="s">
        <v>56</v>
      </c>
      <c r="D124" s="319"/>
      <c r="E124" s="48">
        <f>F124+G124+H124+I124</f>
        <v>16285</v>
      </c>
      <c r="F124" s="19">
        <f>F48+F76</f>
        <v>16285</v>
      </c>
      <c r="G124" s="19">
        <v>0</v>
      </c>
      <c r="H124" s="19">
        <v>0</v>
      </c>
      <c r="I124" s="20">
        <v>0</v>
      </c>
      <c r="L124" s="150">
        <f>SUM(E119:E125)</f>
        <v>2826998</v>
      </c>
      <c r="M124" s="150">
        <f>SUM(F119:F125)</f>
        <v>1989030</v>
      </c>
      <c r="N124" s="150">
        <f>SUM(G119:G125)</f>
        <v>554736</v>
      </c>
      <c r="O124" s="150">
        <f>SUM(H119:H125)</f>
        <v>282879</v>
      </c>
    </row>
    <row r="125" spans="1:9" ht="15.75" thickBot="1">
      <c r="A125" s="245"/>
      <c r="B125" s="246"/>
      <c r="C125" s="317" t="s">
        <v>58</v>
      </c>
      <c r="D125" s="320"/>
      <c r="E125" s="409">
        <f>F125+G125+H125+I125</f>
        <v>7500</v>
      </c>
      <c r="F125" s="407">
        <f>F49</f>
        <v>7500</v>
      </c>
      <c r="G125" s="407">
        <v>0</v>
      </c>
      <c r="H125" s="407">
        <v>0</v>
      </c>
      <c r="I125" s="408">
        <v>0</v>
      </c>
    </row>
    <row r="126" spans="1:11" ht="18" customHeight="1" thickBot="1">
      <c r="A126" s="534" t="s">
        <v>163</v>
      </c>
      <c r="B126" s="536"/>
      <c r="C126" s="23"/>
      <c r="D126" s="404" t="s">
        <v>164</v>
      </c>
      <c r="E126" s="24">
        <f>F126+G126+H126+I126</f>
        <v>108852</v>
      </c>
      <c r="F126" s="400">
        <v>87336</v>
      </c>
      <c r="G126" s="400">
        <v>21516</v>
      </c>
      <c r="H126" s="400">
        <v>0</v>
      </c>
      <c r="I126" s="402">
        <v>0</v>
      </c>
      <c r="K126" s="86"/>
    </row>
    <row r="127" spans="1:9" ht="29.25" customHeight="1" thickBot="1">
      <c r="A127" s="560" t="s">
        <v>162</v>
      </c>
      <c r="B127" s="561"/>
      <c r="C127" s="432"/>
      <c r="D127" s="433"/>
      <c r="E127" s="434">
        <f>E126+E117</f>
        <v>2935850</v>
      </c>
      <c r="F127" s="435">
        <f>F126+F117</f>
        <v>2076366</v>
      </c>
      <c r="G127" s="435">
        <f>G126+G117</f>
        <v>576252</v>
      </c>
      <c r="H127" s="435">
        <f>H126+H117</f>
        <v>282879</v>
      </c>
      <c r="I127" s="435">
        <f>I126+I117</f>
        <v>353</v>
      </c>
    </row>
    <row r="128" spans="1:16" ht="15">
      <c r="A128" s="312" t="s">
        <v>137</v>
      </c>
      <c r="B128" s="314" t="s">
        <v>138</v>
      </c>
      <c r="C128" s="314"/>
      <c r="D128" s="314"/>
      <c r="E128" s="321"/>
      <c r="F128" s="213"/>
      <c r="G128" s="213"/>
      <c r="H128" s="213"/>
    </row>
    <row r="129" spans="1:10" ht="15" hidden="1">
      <c r="A129" s="213"/>
      <c r="B129" s="213"/>
      <c r="C129" s="213"/>
      <c r="D129" s="213"/>
      <c r="E129" s="215">
        <f>SUM(E119:E125)</f>
        <v>2826998</v>
      </c>
      <c r="F129" s="215">
        <f>SUM(F119:F125)</f>
        <v>1989030</v>
      </c>
      <c r="G129" s="215">
        <f>SUM(G119:G125)</f>
        <v>554736</v>
      </c>
      <c r="H129" s="213"/>
      <c r="I129" s="213"/>
      <c r="J129" s="213"/>
    </row>
    <row r="130" spans="1:10" ht="15" hidden="1">
      <c r="A130" s="213"/>
      <c r="B130" s="213"/>
      <c r="C130" s="213"/>
      <c r="D130" s="213"/>
      <c r="E130" s="215"/>
      <c r="F130" s="215"/>
      <c r="G130" s="213"/>
      <c r="H130" s="213"/>
      <c r="I130" s="213"/>
      <c r="J130" s="213"/>
    </row>
    <row r="131" spans="5:6" ht="15">
      <c r="E131" s="86"/>
      <c r="F131" s="86"/>
    </row>
    <row r="132" spans="2:8" ht="15">
      <c r="B132" s="296"/>
      <c r="C132" s="296"/>
      <c r="D132" s="296"/>
      <c r="E132" s="322"/>
      <c r="F132" s="322"/>
      <c r="G132" s="322"/>
      <c r="H132" s="322"/>
    </row>
    <row r="156" ht="15"/>
    <row r="217" ht="15"/>
    <row r="303" ht="15"/>
    <row r="340" ht="15"/>
    <row r="403" ht="15"/>
    <row r="457" ht="15"/>
    <row r="547" ht="15"/>
  </sheetData>
  <sheetProtection/>
  <mergeCells count="96">
    <mergeCell ref="E3:I3"/>
    <mergeCell ref="D109:D111"/>
    <mergeCell ref="A35:B35"/>
    <mergeCell ref="A38:I38"/>
    <mergeCell ref="B28:B29"/>
    <mergeCell ref="A1:I1"/>
    <mergeCell ref="A2:A4"/>
    <mergeCell ref="B2:B4"/>
    <mergeCell ref="C2:C4"/>
    <mergeCell ref="D2:D4"/>
    <mergeCell ref="E2:I2"/>
    <mergeCell ref="A45:A46"/>
    <mergeCell ref="A6:I6"/>
    <mergeCell ref="A7:I7"/>
    <mergeCell ref="A15:B15"/>
    <mergeCell ref="A16:I16"/>
    <mergeCell ref="A19:B19"/>
    <mergeCell ref="B25:I25"/>
    <mergeCell ref="A20:I20"/>
    <mergeCell ref="A23:B23"/>
    <mergeCell ref="A24:I24"/>
    <mergeCell ref="D45:D46"/>
    <mergeCell ref="E45:E46"/>
    <mergeCell ref="F45:F46"/>
    <mergeCell ref="G45:G46"/>
    <mergeCell ref="H45:H46"/>
    <mergeCell ref="A28:A29"/>
    <mergeCell ref="A39:A40"/>
    <mergeCell ref="B39:B40"/>
    <mergeCell ref="A41:A43"/>
    <mergeCell ref="B41:B43"/>
    <mergeCell ref="I45:I46"/>
    <mergeCell ref="G60:G61"/>
    <mergeCell ref="E60:E61"/>
    <mergeCell ref="A50:I50"/>
    <mergeCell ref="A55:I55"/>
    <mergeCell ref="I60:I61"/>
    <mergeCell ref="A56:A57"/>
    <mergeCell ref="B56:B57"/>
    <mergeCell ref="A60:A61"/>
    <mergeCell ref="C45:C46"/>
    <mergeCell ref="D72:D73"/>
    <mergeCell ref="D60:D61"/>
    <mergeCell ref="A67:A71"/>
    <mergeCell ref="B65:B66"/>
    <mergeCell ref="B67:B70"/>
    <mergeCell ref="C60:C61"/>
    <mergeCell ref="A65:A66"/>
    <mergeCell ref="F72:F73"/>
    <mergeCell ref="G72:G73"/>
    <mergeCell ref="F60:F61"/>
    <mergeCell ref="A64:I64"/>
    <mergeCell ref="H60:H61"/>
    <mergeCell ref="E72:E73"/>
    <mergeCell ref="H72:H73"/>
    <mergeCell ref="I72:I73"/>
    <mergeCell ref="A72:A73"/>
    <mergeCell ref="C72:C73"/>
    <mergeCell ref="A79:B79"/>
    <mergeCell ref="F87:F88"/>
    <mergeCell ref="H87:H88"/>
    <mergeCell ref="I87:I88"/>
    <mergeCell ref="E87:E88"/>
    <mergeCell ref="D87:D88"/>
    <mergeCell ref="G87:G88"/>
    <mergeCell ref="A87:A88"/>
    <mergeCell ref="D117:D118"/>
    <mergeCell ref="F117:F118"/>
    <mergeCell ref="A80:I80"/>
    <mergeCell ref="A81:A82"/>
    <mergeCell ref="B81:B82"/>
    <mergeCell ref="C87:C88"/>
    <mergeCell ref="B114:B115"/>
    <mergeCell ref="A99:I99"/>
    <mergeCell ref="A108:I108"/>
    <mergeCell ref="A114:A115"/>
    <mergeCell ref="B109:B111"/>
    <mergeCell ref="A109:A111"/>
    <mergeCell ref="A103:B103"/>
    <mergeCell ref="A126:B126"/>
    <mergeCell ref="A92:I92"/>
    <mergeCell ref="A97:I97"/>
    <mergeCell ref="A98:I98"/>
    <mergeCell ref="A100:I100"/>
    <mergeCell ref="G117:G118"/>
    <mergeCell ref="E117:E118"/>
    <mergeCell ref="A127:B127"/>
    <mergeCell ref="A113:I113"/>
    <mergeCell ref="A116:B116"/>
    <mergeCell ref="A104:I104"/>
    <mergeCell ref="A106:B106"/>
    <mergeCell ref="A117:A118"/>
    <mergeCell ref="C117:C118"/>
    <mergeCell ref="H117:H118"/>
    <mergeCell ref="I117:I118"/>
    <mergeCell ref="A112:B112"/>
  </mergeCells>
  <hyperlinks>
    <hyperlink ref="A15" location="P21" display="P21"/>
    <hyperlink ref="A19" location="P100" display="P100"/>
    <hyperlink ref="A23" location="P128" display="P128"/>
    <hyperlink ref="A35" location="P156" display="P156"/>
    <hyperlink ref="B45" location="P217" display="P217"/>
    <hyperlink ref="B54" location="P303" display="P303"/>
    <hyperlink ref="B60" location="P340" display="P340"/>
    <hyperlink ref="B72" location="P403" display="P403"/>
    <hyperlink ref="B87" location="P457" display="P457"/>
    <hyperlink ref="B96" location="P547" display="P547"/>
  </hyperlinks>
  <printOptions horizontalCentered="1"/>
  <pageMargins left="0.2755905511811024" right="0.2362204724409449" top="1.0236220472440944" bottom="0.4724409448818898" header="0.31496062992125984" footer="0.31496062992125984"/>
  <pageSetup firstPageNumber="14" useFirstPageNumber="1" horizontalDpi="600" verticalDpi="600" orientation="portrait" paperSize="9" scale="79" r:id="rId1"/>
  <headerFooter differentFirst="1">
    <oddHeader>&amp;C&amp;"Times New Roman,обычный"&amp;10&amp;P</oddHeader>
    <firstHeader>&amp;C&amp;"Times New Roman,обычный"&amp;10&amp;P&amp;R&amp;"Times New Roman,обычный"&amp;10Таблица 2</firstHeader>
  </headerFooter>
  <rowBreaks count="3" manualBreakCount="3">
    <brk id="19" max="8" man="1"/>
    <brk id="54" max="8" man="1"/>
    <brk id="9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2020-12-11T04:41:21Z</cp:lastPrinted>
  <dcterms:created xsi:type="dcterms:W3CDTF">2016-09-27T05:07:00Z</dcterms:created>
  <dcterms:modified xsi:type="dcterms:W3CDTF">2020-12-17T10:34:17Z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