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4\Управления взаимодействия с общественностью\ФЭО\Перевозчикова\ПРОГРАММА (изменения)\Измен МП за 2026\1. на 2026 год по реш думы 738 и 753\прилож 1, 2 (добавленными изменениями)\"/>
    </mc:Choice>
  </mc:AlternateContent>
  <bookViews>
    <workbookView xWindow="-120" yWindow="-120" windowWidth="29040" windowHeight="15840"/>
  </bookViews>
  <sheets>
    <sheet name="2026-27гг" sheetId="13" r:id="rId1"/>
  </sheets>
  <definedNames>
    <definedName name="_xlnm.Print_Titles" localSheetId="0">'2026-27гг'!$10:$13</definedName>
    <definedName name="_xlnm.Print_Area" localSheetId="0">'2026-27гг'!$A$1:$AT$107</definedName>
  </definedNames>
  <calcPr calcId="162913"/>
</workbook>
</file>

<file path=xl/calcChain.xml><?xml version="1.0" encoding="utf-8"?>
<calcChain xmlns="http://schemas.openxmlformats.org/spreadsheetml/2006/main">
  <c r="AR33" i="13" l="1"/>
  <c r="AQ33" i="13"/>
  <c r="AQ34" i="13"/>
  <c r="AR34" i="13"/>
  <c r="AS34" i="13"/>
  <c r="AN34" i="13"/>
  <c r="AM34" i="13"/>
  <c r="AL34" i="13"/>
  <c r="AK34" i="13"/>
  <c r="AG34" i="13"/>
  <c r="AH34" i="13"/>
  <c r="AI34" i="13"/>
  <c r="AF34" i="13"/>
  <c r="AQ32" i="13"/>
  <c r="AJ32" i="13"/>
  <c r="AE32" i="13"/>
  <c r="AP32" i="13"/>
  <c r="AO32" i="13" s="1"/>
  <c r="Z32" i="13"/>
  <c r="U32" i="13"/>
  <c r="AA84" i="13" l="1"/>
  <c r="AA81" i="13"/>
  <c r="AA71" i="13"/>
  <c r="AA70" i="13"/>
  <c r="AA31" i="13"/>
  <c r="AA30" i="13"/>
  <c r="AA72" i="13" l="1"/>
  <c r="AA23" i="13" l="1"/>
  <c r="AA19" i="13"/>
  <c r="AA83" i="13" l="1"/>
  <c r="AK33" i="13" l="1"/>
  <c r="AF33" i="13"/>
  <c r="AA33" i="13"/>
  <c r="AA34" i="13"/>
  <c r="AQ31" i="13"/>
  <c r="AP31" i="13"/>
  <c r="AJ31" i="13"/>
  <c r="AE31" i="13"/>
  <c r="Z31" i="13"/>
  <c r="U31" i="13"/>
  <c r="AQ30" i="13"/>
  <c r="AP30" i="13"/>
  <c r="AO30" i="13" s="1"/>
  <c r="AJ30" i="13"/>
  <c r="AE30" i="13"/>
  <c r="Z30" i="13"/>
  <c r="U30" i="13"/>
  <c r="AQ29" i="13"/>
  <c r="AP29" i="13"/>
  <c r="AO29" i="13" s="1"/>
  <c r="AJ29" i="13"/>
  <c r="AE29" i="13"/>
  <c r="Z29" i="13"/>
  <c r="U29" i="13"/>
  <c r="AO31" i="13" l="1"/>
  <c r="AE71" i="13"/>
  <c r="U71" i="13" l="1"/>
  <c r="U72" i="13"/>
  <c r="U28" i="13"/>
  <c r="U24" i="13"/>
  <c r="AJ71" i="13" l="1"/>
  <c r="AJ72" i="13"/>
  <c r="AJ73" i="13"/>
  <c r="AJ74" i="13"/>
  <c r="AJ75" i="13"/>
  <c r="AJ76" i="13"/>
  <c r="AJ77" i="13"/>
  <c r="AJ78" i="13"/>
  <c r="AJ79" i="13"/>
  <c r="AJ80" i="13"/>
  <c r="AJ81" i="13"/>
  <c r="AJ82" i="13"/>
  <c r="AJ83" i="13"/>
  <c r="AJ84" i="13"/>
  <c r="AJ70" i="13"/>
  <c r="AE72" i="13"/>
  <c r="AE73" i="13"/>
  <c r="AE74" i="13"/>
  <c r="AE75" i="13"/>
  <c r="AE76" i="13"/>
  <c r="AE77" i="13"/>
  <c r="AE78" i="13"/>
  <c r="AE79" i="13"/>
  <c r="AE80" i="13"/>
  <c r="AE81" i="13"/>
  <c r="AE82" i="13"/>
  <c r="AE83" i="13"/>
  <c r="AE84" i="13"/>
  <c r="AE70" i="13"/>
  <c r="Z71" i="13"/>
  <c r="Z72" i="13"/>
  <c r="Z73" i="13"/>
  <c r="Z74" i="13"/>
  <c r="Z75" i="13"/>
  <c r="Z76" i="13"/>
  <c r="Z77" i="13"/>
  <c r="Z78" i="13"/>
  <c r="Z79" i="13"/>
  <c r="Z81" i="13"/>
  <c r="Z82" i="13"/>
  <c r="Z83" i="13"/>
  <c r="Z84" i="13"/>
  <c r="AB33" i="13" l="1"/>
  <c r="W33" i="13"/>
  <c r="V34" i="13"/>
  <c r="Z19" i="13"/>
  <c r="Z20" i="13"/>
  <c r="Z21" i="13"/>
  <c r="Z22" i="13"/>
  <c r="Z23" i="13"/>
  <c r="Z24" i="13"/>
  <c r="Z25" i="13"/>
  <c r="Z26" i="13"/>
  <c r="Z27" i="13"/>
  <c r="Z28" i="13"/>
  <c r="AE19" i="13"/>
  <c r="AE20" i="13"/>
  <c r="AE21" i="13"/>
  <c r="AE22" i="13"/>
  <c r="AE23" i="13"/>
  <c r="AE34" i="13" s="1"/>
  <c r="AE24" i="13"/>
  <c r="AE25" i="13"/>
  <c r="AE26" i="13"/>
  <c r="AE27" i="13"/>
  <c r="AE28" i="13"/>
  <c r="AJ19" i="13"/>
  <c r="AJ20" i="13"/>
  <c r="AJ21" i="13"/>
  <c r="AJ22" i="13"/>
  <c r="AJ23" i="13"/>
  <c r="AJ34" i="13" s="1"/>
  <c r="AJ24" i="13"/>
  <c r="AJ25" i="13"/>
  <c r="AJ26" i="13"/>
  <c r="AJ27" i="13"/>
  <c r="AJ28" i="13"/>
  <c r="AJ16" i="13"/>
  <c r="AJ35" i="13" s="1"/>
  <c r="AJ17" i="13"/>
  <c r="AJ18" i="13"/>
  <c r="AE18" i="13"/>
  <c r="Z18" i="13"/>
  <c r="AJ33" i="13" l="1"/>
  <c r="AE33" i="13"/>
  <c r="Z33" i="13"/>
  <c r="Z34" i="13"/>
  <c r="U81" i="13"/>
  <c r="U82" i="13"/>
  <c r="U83" i="13"/>
  <c r="U84" i="13"/>
  <c r="U70" i="13" l="1"/>
  <c r="V18" i="13"/>
  <c r="AP71" i="13" l="1"/>
  <c r="U80" i="13"/>
  <c r="AQ28" i="13"/>
  <c r="AP28" i="13"/>
  <c r="AQ27" i="13"/>
  <c r="AP27" i="13"/>
  <c r="AO27" i="13" s="1"/>
  <c r="AO28" i="13" l="1"/>
  <c r="Z70" i="13"/>
  <c r="AQ25" i="13" l="1"/>
  <c r="AP25" i="13"/>
  <c r="AO25" i="13" s="1"/>
  <c r="W34" i="13" l="1"/>
  <c r="X34" i="13"/>
  <c r="Y34" i="13"/>
  <c r="AB34" i="13"/>
  <c r="AC34" i="13"/>
  <c r="AD34" i="13"/>
  <c r="I34" i="13"/>
  <c r="J34" i="13"/>
  <c r="M34" i="13"/>
  <c r="N34" i="13"/>
  <c r="O34" i="13"/>
  <c r="R34" i="13"/>
  <c r="S34" i="13"/>
  <c r="T34" i="13"/>
  <c r="AP84" i="13" l="1"/>
  <c r="R33" i="13"/>
  <c r="S33" i="13"/>
  <c r="T33" i="13"/>
  <c r="X33" i="13"/>
  <c r="Y33" i="13"/>
  <c r="AC33" i="13"/>
  <c r="AD33" i="13"/>
  <c r="AG33" i="13"/>
  <c r="AH33" i="13"/>
  <c r="AI33" i="13"/>
  <c r="AL33" i="13"/>
  <c r="AM33" i="13"/>
  <c r="AN33" i="13"/>
  <c r="I33" i="13"/>
  <c r="J33" i="13"/>
  <c r="M33" i="13"/>
  <c r="N33" i="13"/>
  <c r="O33" i="13"/>
  <c r="AQ26" i="13" l="1"/>
  <c r="AP26" i="13"/>
  <c r="AO26" i="13" l="1"/>
  <c r="P70" i="13"/>
  <c r="Q18" i="13" l="1"/>
  <c r="AN86" i="13" l="1"/>
  <c r="AM86" i="13"/>
  <c r="AL86" i="13"/>
  <c r="AK86" i="13"/>
  <c r="AK87" i="13" s="1"/>
  <c r="AJ86" i="13"/>
  <c r="AI86" i="13"/>
  <c r="AH86" i="13"/>
  <c r="AG86" i="13"/>
  <c r="AG87" i="13" s="1"/>
  <c r="AF86" i="13"/>
  <c r="AF87" i="13" s="1"/>
  <c r="AE86" i="13"/>
  <c r="AD86" i="13"/>
  <c r="AC86" i="13"/>
  <c r="AC87" i="13" s="1"/>
  <c r="AB86" i="13"/>
  <c r="Y86" i="13"/>
  <c r="X86" i="13"/>
  <c r="W86" i="13"/>
  <c r="W87" i="13" s="1"/>
  <c r="T86" i="13"/>
  <c r="S86" i="13"/>
  <c r="R86" i="13"/>
  <c r="R87" i="13" s="1"/>
  <c r="O86" i="13"/>
  <c r="O87" i="13" s="1"/>
  <c r="N86" i="13"/>
  <c r="J86" i="13"/>
  <c r="I86" i="13"/>
  <c r="AN85" i="13"/>
  <c r="AM85" i="13"/>
  <c r="AL85" i="13"/>
  <c r="AK85" i="13"/>
  <c r="AJ85" i="13"/>
  <c r="AI85" i="13"/>
  <c r="AH85" i="13"/>
  <c r="AG85" i="13"/>
  <c r="AF85" i="13"/>
  <c r="AE85" i="13"/>
  <c r="AD85" i="13"/>
  <c r="AC85" i="13"/>
  <c r="AB85" i="13"/>
  <c r="Y85" i="13"/>
  <c r="X85" i="13"/>
  <c r="W85" i="13"/>
  <c r="T85" i="13"/>
  <c r="S85" i="13"/>
  <c r="R85" i="13"/>
  <c r="O85" i="13"/>
  <c r="N85" i="13"/>
  <c r="J85" i="13"/>
  <c r="I85" i="13"/>
  <c r="AS84" i="13"/>
  <c r="AR84" i="13"/>
  <c r="AQ84" i="13"/>
  <c r="AS83" i="13"/>
  <c r="AR83" i="13"/>
  <c r="AQ83" i="13"/>
  <c r="AP83" i="13"/>
  <c r="Q82" i="13"/>
  <c r="P82" i="13"/>
  <c r="L82" i="13"/>
  <c r="K82" i="13"/>
  <c r="G82" i="13"/>
  <c r="F82" i="13"/>
  <c r="Q81" i="13"/>
  <c r="P81" i="13"/>
  <c r="L81" i="13"/>
  <c r="K81" i="13"/>
  <c r="G81" i="13"/>
  <c r="AP81" i="13" s="1"/>
  <c r="AO81" i="13" s="1"/>
  <c r="F81" i="13"/>
  <c r="AA80" i="13"/>
  <c r="Z80" i="13" s="1"/>
  <c r="Q80" i="13"/>
  <c r="P80" i="13"/>
  <c r="L80" i="13"/>
  <c r="K80" i="13"/>
  <c r="G80" i="13"/>
  <c r="F80" i="13"/>
  <c r="V79" i="13"/>
  <c r="U79" i="13"/>
  <c r="Q79" i="13"/>
  <c r="P79" i="13"/>
  <c r="L79" i="13"/>
  <c r="K79" i="13"/>
  <c r="G79" i="13"/>
  <c r="F79" i="13"/>
  <c r="V78" i="13"/>
  <c r="U78" i="13"/>
  <c r="Q78" i="13"/>
  <c r="P78" i="13"/>
  <c r="L78" i="13"/>
  <c r="K78" i="13"/>
  <c r="G78" i="13"/>
  <c r="F78" i="13"/>
  <c r="Q77" i="13"/>
  <c r="P77" i="13"/>
  <c r="L77" i="13"/>
  <c r="K77" i="13"/>
  <c r="G77" i="13"/>
  <c r="AP77" i="13" s="1"/>
  <c r="AO77" i="13" s="1"/>
  <c r="F77" i="13"/>
  <c r="V76" i="13"/>
  <c r="V86" i="13" s="1"/>
  <c r="V87" i="13" s="1"/>
  <c r="U76" i="13"/>
  <c r="Q76" i="13"/>
  <c r="P76" i="13"/>
  <c r="L76" i="13"/>
  <c r="K76" i="13"/>
  <c r="G76" i="13"/>
  <c r="F76" i="13"/>
  <c r="AS75" i="13"/>
  <c r="AR75" i="13"/>
  <c r="AQ75" i="13"/>
  <c r="AP75" i="13"/>
  <c r="AS74" i="13"/>
  <c r="AR74" i="13"/>
  <c r="AQ74" i="13"/>
  <c r="Q74" i="13"/>
  <c r="P74" i="13"/>
  <c r="L74" i="13"/>
  <c r="K74" i="13"/>
  <c r="G74" i="13"/>
  <c r="F74" i="13"/>
  <c r="AS73" i="13"/>
  <c r="AR73" i="13"/>
  <c r="AQ73" i="13"/>
  <c r="AP73" i="13"/>
  <c r="AS72" i="13"/>
  <c r="AR72" i="13"/>
  <c r="AQ72" i="13"/>
  <c r="Q72" i="13"/>
  <c r="P72" i="13"/>
  <c r="L72" i="13"/>
  <c r="K72" i="13"/>
  <c r="G72" i="13"/>
  <c r="F72" i="13"/>
  <c r="AS71" i="13"/>
  <c r="AR71" i="13"/>
  <c r="AQ71" i="13"/>
  <c r="AS70" i="13"/>
  <c r="AR70" i="13"/>
  <c r="M70" i="13"/>
  <c r="M86" i="13" s="1"/>
  <c r="L70" i="13"/>
  <c r="H70" i="13"/>
  <c r="AQ70" i="13" s="1"/>
  <c r="G70" i="13"/>
  <c r="AP70" i="13" s="1"/>
  <c r="AN38" i="13"/>
  <c r="AN91" i="13" s="1"/>
  <c r="AM38" i="13"/>
  <c r="AM91" i="13" s="1"/>
  <c r="AL38" i="13"/>
  <c r="AL91" i="13" s="1"/>
  <c r="AK38" i="13"/>
  <c r="AK91" i="13" s="1"/>
  <c r="AJ38" i="13"/>
  <c r="AJ91" i="13" s="1"/>
  <c r="AI38" i="13"/>
  <c r="AI91" i="13" s="1"/>
  <c r="AH38" i="13"/>
  <c r="AH91" i="13" s="1"/>
  <c r="AG38" i="13"/>
  <c r="AG91" i="13" s="1"/>
  <c r="AF38" i="13"/>
  <c r="AF91" i="13" s="1"/>
  <c r="AE38" i="13"/>
  <c r="AE91" i="13" s="1"/>
  <c r="AD38" i="13"/>
  <c r="AD91" i="13" s="1"/>
  <c r="AC38" i="13"/>
  <c r="AC91" i="13" s="1"/>
  <c r="AB38" i="13"/>
  <c r="AB91" i="13" s="1"/>
  <c r="AA38" i="13"/>
  <c r="AA91" i="13" s="1"/>
  <c r="Z38" i="13"/>
  <c r="Z91" i="13" s="1"/>
  <c r="Y38" i="13"/>
  <c r="Y91" i="13" s="1"/>
  <c r="X38" i="13"/>
  <c r="X91" i="13" s="1"/>
  <c r="W38" i="13"/>
  <c r="W91" i="13" s="1"/>
  <c r="V38" i="13"/>
  <c r="V91" i="13" s="1"/>
  <c r="U38" i="13"/>
  <c r="U91" i="13" s="1"/>
  <c r="T38" i="13"/>
  <c r="T91" i="13" s="1"/>
  <c r="S38" i="13"/>
  <c r="S91" i="13" s="1"/>
  <c r="R38" i="13"/>
  <c r="R91" i="13" s="1"/>
  <c r="Q38" i="13"/>
  <c r="Q91" i="13" s="1"/>
  <c r="P38" i="13"/>
  <c r="P91" i="13" s="1"/>
  <c r="O38" i="13"/>
  <c r="O91" i="13" s="1"/>
  <c r="N38" i="13"/>
  <c r="N91" i="13" s="1"/>
  <c r="M38" i="13"/>
  <c r="M91" i="13" s="1"/>
  <c r="L38" i="13"/>
  <c r="L91" i="13" s="1"/>
  <c r="J38" i="13"/>
  <c r="J91" i="13" s="1"/>
  <c r="I38" i="13"/>
  <c r="I91" i="13" s="1"/>
  <c r="H38" i="13"/>
  <c r="H91" i="13" s="1"/>
  <c r="G38" i="13"/>
  <c r="G91" i="13" s="1"/>
  <c r="F38" i="13"/>
  <c r="F91" i="13" s="1"/>
  <c r="AN37" i="13"/>
  <c r="AN90" i="13" s="1"/>
  <c r="AM37" i="13"/>
  <c r="AM90" i="13" s="1"/>
  <c r="AL37" i="13"/>
  <c r="AL90" i="13" s="1"/>
  <c r="AK37" i="13"/>
  <c r="AK90" i="13" s="1"/>
  <c r="AJ37" i="13"/>
  <c r="AJ90" i="13" s="1"/>
  <c r="AI37" i="13"/>
  <c r="AI90" i="13" s="1"/>
  <c r="AH37" i="13"/>
  <c r="AH90" i="13" s="1"/>
  <c r="AG37" i="13"/>
  <c r="AG90" i="13" s="1"/>
  <c r="AF37" i="13"/>
  <c r="AF90" i="13" s="1"/>
  <c r="AE37" i="13"/>
  <c r="AE90" i="13" s="1"/>
  <c r="AD37" i="13"/>
  <c r="AD90" i="13" s="1"/>
  <c r="AC37" i="13"/>
  <c r="AC90" i="13" s="1"/>
  <c r="AB37" i="13"/>
  <c r="AB90" i="13" s="1"/>
  <c r="AA37" i="13"/>
  <c r="AA90" i="13" s="1"/>
  <c r="Z37" i="13"/>
  <c r="Z90" i="13" s="1"/>
  <c r="Y37" i="13"/>
  <c r="Y90" i="13" s="1"/>
  <c r="X37" i="13"/>
  <c r="X90" i="13" s="1"/>
  <c r="W37" i="13"/>
  <c r="W90" i="13" s="1"/>
  <c r="V37" i="13"/>
  <c r="V90" i="13" s="1"/>
  <c r="U37" i="13"/>
  <c r="U90" i="13" s="1"/>
  <c r="T37" i="13"/>
  <c r="T90" i="13" s="1"/>
  <c r="S37" i="13"/>
  <c r="S90" i="13" s="1"/>
  <c r="R37" i="13"/>
  <c r="R90" i="13" s="1"/>
  <c r="O37" i="13"/>
  <c r="O90" i="13" s="1"/>
  <c r="N37" i="13"/>
  <c r="N90" i="13" s="1"/>
  <c r="M37" i="13"/>
  <c r="M90" i="13" s="1"/>
  <c r="J37" i="13"/>
  <c r="J90" i="13" s="1"/>
  <c r="I37" i="13"/>
  <c r="I90" i="13" s="1"/>
  <c r="H37" i="13"/>
  <c r="H90" i="13" s="1"/>
  <c r="AN36" i="13"/>
  <c r="AN89" i="13" s="1"/>
  <c r="AM36" i="13"/>
  <c r="AM89" i="13" s="1"/>
  <c r="AL36" i="13"/>
  <c r="AL89" i="13" s="1"/>
  <c r="AK36" i="13"/>
  <c r="AK89" i="13" s="1"/>
  <c r="AJ36" i="13"/>
  <c r="AJ89" i="13" s="1"/>
  <c r="AI36" i="13"/>
  <c r="AI89" i="13" s="1"/>
  <c r="AH36" i="13"/>
  <c r="AH89" i="13" s="1"/>
  <c r="AG36" i="13"/>
  <c r="AG89" i="13" s="1"/>
  <c r="AF36" i="13"/>
  <c r="AF89" i="13" s="1"/>
  <c r="AE36" i="13"/>
  <c r="AE89" i="13" s="1"/>
  <c r="AD36" i="13"/>
  <c r="AD89" i="13" s="1"/>
  <c r="AC36" i="13"/>
  <c r="AC89" i="13" s="1"/>
  <c r="AB36" i="13"/>
  <c r="AB89" i="13" s="1"/>
  <c r="AA36" i="13"/>
  <c r="AA89" i="13" s="1"/>
  <c r="Y36" i="13"/>
  <c r="Y89" i="13" s="1"/>
  <c r="X36" i="13"/>
  <c r="X89" i="13" s="1"/>
  <c r="W36" i="13"/>
  <c r="W89" i="13" s="1"/>
  <c r="T36" i="13"/>
  <c r="T89" i="13" s="1"/>
  <c r="S36" i="13"/>
  <c r="S89" i="13" s="1"/>
  <c r="R36" i="13"/>
  <c r="R89" i="13" s="1"/>
  <c r="O36" i="13"/>
  <c r="O89" i="13" s="1"/>
  <c r="N36" i="13"/>
  <c r="N89" i="13" s="1"/>
  <c r="M36" i="13"/>
  <c r="M89" i="13" s="1"/>
  <c r="J36" i="13"/>
  <c r="J89" i="13" s="1"/>
  <c r="I36" i="13"/>
  <c r="I89" i="13" s="1"/>
  <c r="H36" i="13"/>
  <c r="H89" i="13" s="1"/>
  <c r="AN35" i="13"/>
  <c r="AN88" i="13" s="1"/>
  <c r="AM35" i="13"/>
  <c r="AM88" i="13" s="1"/>
  <c r="AL35" i="13"/>
  <c r="AL88" i="13" s="1"/>
  <c r="AK35" i="13"/>
  <c r="AK88" i="13" s="1"/>
  <c r="AJ88" i="13"/>
  <c r="AI35" i="13"/>
  <c r="AI88" i="13" s="1"/>
  <c r="AH35" i="13"/>
  <c r="AH88" i="13" s="1"/>
  <c r="AG35" i="13"/>
  <c r="AG88" i="13" s="1"/>
  <c r="AF35" i="13"/>
  <c r="AF88" i="13" s="1"/>
  <c r="AE35" i="13"/>
  <c r="AE88" i="13" s="1"/>
  <c r="AD35" i="13"/>
  <c r="AD88" i="13" s="1"/>
  <c r="AC35" i="13"/>
  <c r="AC88" i="13" s="1"/>
  <c r="AB35" i="13"/>
  <c r="AB88" i="13" s="1"/>
  <c r="AA35" i="13"/>
  <c r="AA88" i="13" s="1"/>
  <c r="Y35" i="13"/>
  <c r="Y88" i="13" s="1"/>
  <c r="X35" i="13"/>
  <c r="X88" i="13" s="1"/>
  <c r="W35" i="13"/>
  <c r="W88" i="13" s="1"/>
  <c r="T35" i="13"/>
  <c r="T88" i="13" s="1"/>
  <c r="S35" i="13"/>
  <c r="S88" i="13" s="1"/>
  <c r="R35" i="13"/>
  <c r="R88" i="13" s="1"/>
  <c r="O35" i="13"/>
  <c r="O88" i="13" s="1"/>
  <c r="N35" i="13"/>
  <c r="N88" i="13" s="1"/>
  <c r="M35" i="13"/>
  <c r="M88" i="13" s="1"/>
  <c r="J35" i="13"/>
  <c r="J88" i="13" s="1"/>
  <c r="I35" i="13"/>
  <c r="I88" i="13" s="1"/>
  <c r="H35" i="13"/>
  <c r="H88" i="13" s="1"/>
  <c r="AN87" i="13"/>
  <c r="AL87" i="13"/>
  <c r="AJ87" i="13"/>
  <c r="AH87" i="13"/>
  <c r="AD87" i="13"/>
  <c r="AB87" i="13"/>
  <c r="X87" i="13"/>
  <c r="J87" i="13"/>
  <c r="I87" i="13"/>
  <c r="AQ24" i="13"/>
  <c r="AQ38" i="13" s="1"/>
  <c r="AQ91" i="13" s="1"/>
  <c r="AP24" i="13"/>
  <c r="AP38" i="13" s="1"/>
  <c r="AP91" i="13" s="1"/>
  <c r="K24" i="13"/>
  <c r="K38" i="13" s="1"/>
  <c r="K91" i="13" s="1"/>
  <c r="AS23" i="13"/>
  <c r="AR23" i="13"/>
  <c r="AQ23" i="13"/>
  <c r="AP23" i="13"/>
  <c r="AS22" i="13"/>
  <c r="AR22" i="13"/>
  <c r="AQ22" i="13"/>
  <c r="Q22" i="13"/>
  <c r="P22" i="13"/>
  <c r="L22" i="13"/>
  <c r="K22" i="13"/>
  <c r="G22" i="13"/>
  <c r="F22" i="13"/>
  <c r="AS21" i="13"/>
  <c r="AR21" i="13"/>
  <c r="U21" i="13"/>
  <c r="U34" i="13" s="1"/>
  <c r="P21" i="13"/>
  <c r="L21" i="13"/>
  <c r="K21" i="13"/>
  <c r="H21" i="13"/>
  <c r="AQ21" i="13" s="1"/>
  <c r="G21" i="13"/>
  <c r="AS20" i="13"/>
  <c r="AR20" i="13"/>
  <c r="AQ20" i="13"/>
  <c r="V20" i="13"/>
  <c r="U20" i="13"/>
  <c r="Q20" i="13"/>
  <c r="P20" i="13"/>
  <c r="L20" i="13"/>
  <c r="K20" i="13"/>
  <c r="AS19" i="13"/>
  <c r="AR19" i="13"/>
  <c r="AQ19" i="13"/>
  <c r="Q19" i="13"/>
  <c r="P19" i="13"/>
  <c r="L19" i="13"/>
  <c r="K19" i="13"/>
  <c r="G19" i="13"/>
  <c r="F19" i="13"/>
  <c r="AS18" i="13"/>
  <c r="AS37" i="13" s="1"/>
  <c r="AR18" i="13"/>
  <c r="AR37" i="13" s="1"/>
  <c r="AQ18" i="13"/>
  <c r="Q37" i="13"/>
  <c r="Q90" i="13" s="1"/>
  <c r="P18" i="13"/>
  <c r="P37" i="13" s="1"/>
  <c r="P90" i="13" s="1"/>
  <c r="L18" i="13"/>
  <c r="L37" i="13" s="1"/>
  <c r="L90" i="13" s="1"/>
  <c r="G18" i="13"/>
  <c r="F18" i="13"/>
  <c r="F37" i="13" s="1"/>
  <c r="F90" i="13" s="1"/>
  <c r="AS17" i="13"/>
  <c r="AS36" i="13" s="1"/>
  <c r="AR17" i="13"/>
  <c r="AR36" i="13" s="1"/>
  <c r="AQ17" i="13"/>
  <c r="AQ36" i="13" s="1"/>
  <c r="Z17" i="13"/>
  <c r="Z36" i="13" s="1"/>
  <c r="Z89" i="13" s="1"/>
  <c r="V17" i="13"/>
  <c r="V36" i="13" s="1"/>
  <c r="V89" i="13" s="1"/>
  <c r="U17" i="13"/>
  <c r="U36" i="13" s="1"/>
  <c r="U89" i="13" s="1"/>
  <c r="Q17" i="13"/>
  <c r="Q36" i="13" s="1"/>
  <c r="Q89" i="13" s="1"/>
  <c r="P17" i="13"/>
  <c r="P36" i="13" s="1"/>
  <c r="P89" i="13" s="1"/>
  <c r="L17" i="13"/>
  <c r="L36" i="13" s="1"/>
  <c r="L89" i="13" s="1"/>
  <c r="K17" i="13"/>
  <c r="K36" i="13" s="1"/>
  <c r="K89" i="13" s="1"/>
  <c r="G17" i="13"/>
  <c r="G36" i="13" s="1"/>
  <c r="G89" i="13" s="1"/>
  <c r="F17" i="13"/>
  <c r="F36" i="13" s="1"/>
  <c r="F89" i="13" s="1"/>
  <c r="AS16" i="13"/>
  <c r="AR16" i="13"/>
  <c r="AQ16" i="13"/>
  <c r="Z16" i="13"/>
  <c r="V16" i="13"/>
  <c r="V33" i="13" s="1"/>
  <c r="U16" i="13"/>
  <c r="Q16" i="13"/>
  <c r="P16" i="13"/>
  <c r="L16" i="13"/>
  <c r="K16" i="13"/>
  <c r="G16" i="13"/>
  <c r="F16" i="13"/>
  <c r="AP33" i="13" l="1"/>
  <c r="AP34" i="13"/>
  <c r="Q33" i="13"/>
  <c r="Q34" i="13"/>
  <c r="G37" i="13"/>
  <c r="G90" i="13" s="1"/>
  <c r="AP18" i="13"/>
  <c r="AO18" i="13" s="1"/>
  <c r="U33" i="13"/>
  <c r="AP72" i="13"/>
  <c r="AO72" i="13" s="1"/>
  <c r="AP22" i="13"/>
  <c r="AO22" i="13" s="1"/>
  <c r="P33" i="13"/>
  <c r="P34" i="13"/>
  <c r="AO70" i="13"/>
  <c r="AQ37" i="13"/>
  <c r="G35" i="13"/>
  <c r="G88" i="13" s="1"/>
  <c r="G33" i="13"/>
  <c r="L35" i="13"/>
  <c r="L88" i="13" s="1"/>
  <c r="L33" i="13"/>
  <c r="H34" i="13"/>
  <c r="F21" i="13"/>
  <c r="F33" i="13" s="1"/>
  <c r="H33" i="13"/>
  <c r="K35" i="13"/>
  <c r="K88" i="13" s="1"/>
  <c r="Q35" i="13"/>
  <c r="Q88" i="13" s="1"/>
  <c r="U35" i="13"/>
  <c r="U88" i="13" s="1"/>
  <c r="P35" i="13"/>
  <c r="P88" i="13" s="1"/>
  <c r="V35" i="13"/>
  <c r="V88" i="13" s="1"/>
  <c r="K34" i="13"/>
  <c r="G34" i="13"/>
  <c r="L34" i="13"/>
  <c r="AP82" i="13"/>
  <c r="AO82" i="13" s="1"/>
  <c r="AO84" i="13"/>
  <c r="AO71" i="13"/>
  <c r="AQ35" i="13"/>
  <c r="AR35" i="13"/>
  <c r="AS35" i="13"/>
  <c r="AS33" i="13"/>
  <c r="R92" i="13"/>
  <c r="L86" i="13"/>
  <c r="AO23" i="13"/>
  <c r="AB92" i="13"/>
  <c r="AF92" i="13"/>
  <c r="AJ92" i="13"/>
  <c r="Q85" i="13"/>
  <c r="AS86" i="13"/>
  <c r="AP16" i="13"/>
  <c r="AS90" i="13"/>
  <c r="AP17" i="13"/>
  <c r="AP36" i="13" s="1"/>
  <c r="AP89" i="13" s="1"/>
  <c r="AP21" i="13"/>
  <c r="AG92" i="13"/>
  <c r="AS89" i="13"/>
  <c r="K70" i="13"/>
  <c r="K86" i="13" s="1"/>
  <c r="AO73" i="13"/>
  <c r="M87" i="13"/>
  <c r="M92" i="13" s="1"/>
  <c r="S87" i="13"/>
  <c r="Y87" i="13"/>
  <c r="AL92" i="13"/>
  <c r="AS88" i="13"/>
  <c r="G86" i="13"/>
  <c r="AR86" i="13"/>
  <c r="AP74" i="13"/>
  <c r="AO74" i="13" s="1"/>
  <c r="AP76" i="13"/>
  <c r="AO76" i="13" s="1"/>
  <c r="Q86" i="13"/>
  <c r="Q87" i="13" s="1"/>
  <c r="AP79" i="13"/>
  <c r="AO79" i="13" s="1"/>
  <c r="U86" i="13"/>
  <c r="U87" i="13" s="1"/>
  <c r="K18" i="13"/>
  <c r="K37" i="13" s="1"/>
  <c r="K90" i="13" s="1"/>
  <c r="AP20" i="13"/>
  <c r="AO20" i="13" s="1"/>
  <c r="K87" i="13"/>
  <c r="N87" i="13"/>
  <c r="T87" i="13"/>
  <c r="AE87" i="13"/>
  <c r="AE92" i="13" s="1"/>
  <c r="AI87" i="13"/>
  <c r="AM87" i="13"/>
  <c r="AP78" i="13"/>
  <c r="AO78" i="13" s="1"/>
  <c r="AP80" i="13"/>
  <c r="M85" i="13"/>
  <c r="AO24" i="13"/>
  <c r="Z35" i="13"/>
  <c r="Z88" i="13" s="1"/>
  <c r="P86" i="13"/>
  <c r="P87" i="13" s="1"/>
  <c r="P92" i="13" s="1"/>
  <c r="P85" i="13"/>
  <c r="AS85" i="13"/>
  <c r="AK92" i="13"/>
  <c r="AQ89" i="13"/>
  <c r="H86" i="13"/>
  <c r="H87" i="13" s="1"/>
  <c r="H92" i="13" s="1"/>
  <c r="H85" i="13"/>
  <c r="Z86" i="13"/>
  <c r="Z87" i="13" s="1"/>
  <c r="AA86" i="13"/>
  <c r="AA85" i="13"/>
  <c r="AR89" i="13"/>
  <c r="F35" i="13"/>
  <c r="F88" i="13" s="1"/>
  <c r="V85" i="13"/>
  <c r="U85" i="13"/>
  <c r="AP19" i="13"/>
  <c r="W92" i="13"/>
  <c r="AQ88" i="13"/>
  <c r="AQ90" i="13"/>
  <c r="K85" i="13"/>
  <c r="AO75" i="13"/>
  <c r="AO83" i="13"/>
  <c r="AR88" i="13"/>
  <c r="AR90" i="13"/>
  <c r="F70" i="13"/>
  <c r="G85" i="13"/>
  <c r="L85" i="13"/>
  <c r="AR85" i="13"/>
  <c r="AO34" i="13" l="1"/>
  <c r="AO33" i="13"/>
  <c r="AA87" i="13"/>
  <c r="AA92" i="13" s="1"/>
  <c r="F34" i="13"/>
  <c r="U92" i="13"/>
  <c r="K92" i="13"/>
  <c r="AR87" i="13"/>
  <c r="G87" i="13"/>
  <c r="G92" i="13" s="1"/>
  <c r="AS87" i="13"/>
  <c r="AO80" i="13"/>
  <c r="AO85" i="13" s="1"/>
  <c r="AP86" i="13"/>
  <c r="K33" i="13"/>
  <c r="AO38" i="13"/>
  <c r="AO91" i="13" s="1"/>
  <c r="AP35" i="13"/>
  <c r="AP88" i="13" s="1"/>
  <c r="AO16" i="13"/>
  <c r="AO17" i="13"/>
  <c r="V92" i="13"/>
  <c r="Q92" i="13"/>
  <c r="Z85" i="13"/>
  <c r="L87" i="13"/>
  <c r="L92" i="13" s="1"/>
  <c r="AP85" i="13"/>
  <c r="Z92" i="13"/>
  <c r="AS92" i="13"/>
  <c r="AR92" i="13"/>
  <c r="AO21" i="13"/>
  <c r="AO19" i="13"/>
  <c r="F86" i="13"/>
  <c r="F87" i="13" s="1"/>
  <c r="F92" i="13" s="1"/>
  <c r="F85" i="13"/>
  <c r="AQ86" i="13"/>
  <c r="AQ85" i="13"/>
  <c r="AQ92" i="13" s="1"/>
  <c r="AP37" i="13"/>
  <c r="AP90" i="13" s="1"/>
  <c r="AO92" i="13" l="1"/>
  <c r="AP92" i="13"/>
  <c r="AP87" i="13"/>
  <c r="AO86" i="13"/>
  <c r="AO37" i="13"/>
  <c r="AO90" i="13" s="1"/>
  <c r="AO36" i="13"/>
  <c r="AO89" i="13" s="1"/>
  <c r="AO35" i="13"/>
  <c r="AO88" i="13" s="1"/>
  <c r="AQ87" i="13"/>
  <c r="AO87" i="13" l="1"/>
</calcChain>
</file>

<file path=xl/sharedStrings.xml><?xml version="1.0" encoding="utf-8"?>
<sst xmlns="http://schemas.openxmlformats.org/spreadsheetml/2006/main" count="1192" uniqueCount="194">
  <si>
    <t>№ п/п</t>
  </si>
  <si>
    <t>Наименование целей, задач и мероприятий муниципальной программы</t>
  </si>
  <si>
    <t>Ответственный исполнитель</t>
  </si>
  <si>
    <t xml:space="preserve"> Сроки реализации</t>
  </si>
  <si>
    <t>Финансовое обеспечение реализации муниципальной программы, тыс. рублей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</si>
  <si>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</si>
  <si>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</si>
  <si>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</si>
  <si>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</si>
  <si>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</si>
  <si>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</si>
  <si>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1.</t>
  </si>
  <si>
    <t>1.1.</t>
  </si>
  <si>
    <t>1.2.</t>
  </si>
  <si>
    <t>Предоставление субсидии СОНКО, не являющимся государственными (муниципальными) учреждениями, на осуществление ими в соответствии с учредительными документами деятельности в области физической культуры и спорта на территории городского округа Тольятти</t>
  </si>
  <si>
    <t xml:space="preserve">УФКиС </t>
  </si>
  <si>
    <t>1.3.</t>
  </si>
  <si>
    <t>Предоставление субсидий СОНКО, не являющимся государственными (муниципальными) учреждениями, на реализацию в городском округе Тольятти общественно значимых (социальных) программ в сфере культуры</t>
  </si>
  <si>
    <t xml:space="preserve">ДК </t>
  </si>
  <si>
    <t>1.4.</t>
  </si>
  <si>
    <t>Предоставление субсидии СОНКО, не являющимся государственными (муниципальными) учреждениями, - общественным объединениям пожарной охраны  на осуществление уставной деятельности по участию в профилактике и (или) тушении пожаров и проведении аварийно-спасательных работ на территории городского округа Тольятти</t>
  </si>
  <si>
    <t>1.5.</t>
  </si>
  <si>
    <t>Предоставление субсидий СОНКО, не являющимся государственными (муниципальными) учреждениями, на осуществление уставной деятельности</t>
  </si>
  <si>
    <t>УВО</t>
  </si>
  <si>
    <t>1.6.</t>
  </si>
  <si>
    <t>Предоставление субсидий СОНКО, не являющимся государственными (муниципальными) учреждениями, для реализации инициатив (мероприятий) населения, проживающего на территории городского округа Тольятти, в целях решения вопросов местного значения</t>
  </si>
  <si>
    <t>1.7.</t>
  </si>
  <si>
    <t>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общественно значимых мероприятий для отдельных категорий граждан на территории городского округа Тольятти</t>
  </si>
  <si>
    <t>1.8.</t>
  </si>
  <si>
    <t>Предоставление субсидий некоммерческим организациям, не являющимся государственными (муниципальными) учреждениями, на оказание содействия в осуществлении и развитии территориального общественного самоуправления на территории городского округа Тольятти</t>
  </si>
  <si>
    <t>Итого по задаче 1, из них по ГРБС:</t>
  </si>
  <si>
    <t>УФКиС</t>
  </si>
  <si>
    <t>ДК</t>
  </si>
  <si>
    <t>2.</t>
  </si>
  <si>
    <t>2.1.</t>
  </si>
  <si>
    <t>-</t>
  </si>
  <si>
    <t>В рамках текущей деятельности, финансового обеспечения не требуется</t>
  </si>
  <si>
    <t>2.2.</t>
  </si>
  <si>
    <t>2.3.</t>
  </si>
  <si>
    <t>2.4.</t>
  </si>
  <si>
    <t>2.5.</t>
  </si>
  <si>
    <t xml:space="preserve">Информационное сопровождение реализации муниципальной программы  </t>
  </si>
  <si>
    <t>Итого по задаче 2</t>
  </si>
  <si>
    <t>3.</t>
  </si>
  <si>
    <t>Задача 3. Оказание консультационной поддержки СОНКО, ТОС</t>
  </si>
  <si>
    <t>3.1.</t>
  </si>
  <si>
    <t>3.2.</t>
  </si>
  <si>
    <t>Итого по задаче 3</t>
  </si>
  <si>
    <t>4.</t>
  </si>
  <si>
    <t xml:space="preserve">Задача 4. Оказание имущественной поддержки СОНКО, ТОС                         </t>
  </si>
  <si>
    <t>4.1.</t>
  </si>
  <si>
    <t>4.2.</t>
  </si>
  <si>
    <t>Организация проведения заседаний Комиссии по оказанию имущественной поддержки СОНКО в городском округе Тольятти</t>
  </si>
  <si>
    <t>Итого по задаче 4</t>
  </si>
  <si>
    <t xml:space="preserve"> 5.                </t>
  </si>
  <si>
    <t>Задача 5. Организация в городском округе Тольятти содействия СОНКО, ТОС в развитии гражданского общества</t>
  </si>
  <si>
    <t>5.2.</t>
  </si>
  <si>
    <t>ДО</t>
  </si>
  <si>
    <t>Участие ТОС в деятельности Совета ТОС при администрации городского округа Тольятти</t>
  </si>
  <si>
    <t>Итого по задаче 5</t>
  </si>
  <si>
    <t>6.</t>
  </si>
  <si>
    <t>6.1.</t>
  </si>
  <si>
    <t>6.2.</t>
  </si>
  <si>
    <t>6.3.</t>
  </si>
  <si>
    <t>Итого по задаче 6</t>
  </si>
  <si>
    <t>7.1.</t>
  </si>
  <si>
    <t>7.2.</t>
  </si>
  <si>
    <t xml:space="preserve">МКУ "ЦП общественных инициатив" (УВО) </t>
  </si>
  <si>
    <t>7.3.</t>
  </si>
  <si>
    <t xml:space="preserve">Организация и проведение культурно-массового мероприятия, посвященного празднованию очередной годовщины Дня Победы советского народа в Великой Отечественной войне 1941 - 1945 годов
</t>
  </si>
  <si>
    <t xml:space="preserve">Доставка отдельных категорий граждан, зарегистрированных на территории городского округа Тольятти, на социально значимые мероприятия
</t>
  </si>
  <si>
    <t>Итого по УФКиС</t>
  </si>
  <si>
    <t>Итого по ДК</t>
  </si>
  <si>
    <t>план на 2022</t>
  </si>
  <si>
    <t>план на 2023</t>
  </si>
  <si>
    <t>план на 2024</t>
  </si>
  <si>
    <t>план на 2025</t>
  </si>
  <si>
    <t>план на 2026</t>
  </si>
  <si>
    <t>2021-2027</t>
  </si>
  <si>
    <t>Органы администрации городского округа Тольятти</t>
  </si>
  <si>
    <t xml:space="preserve">Участие СОНКО в деятельности координационного Совета по патриотическому воспитанию граждан, проживающих на территории городского округа Тольятти при  администрации городского округа Тольятти </t>
  </si>
  <si>
    <t xml:space="preserve">Участие СОНКО в деятельности Совета по вопросам межэтнического и межконфессионального взаимодействия при администрации городского округа Тольятти </t>
  </si>
  <si>
    <t xml:space="preserve"> УВО  </t>
  </si>
  <si>
    <t xml:space="preserve">Участие СОНКО в деятельности Совета по делам инвалидов при  администрации городского округа Тольятти </t>
  </si>
  <si>
    <t xml:space="preserve">УВО </t>
  </si>
  <si>
    <t xml:space="preserve">Итого по УВО </t>
  </si>
  <si>
    <t xml:space="preserve"> УВО</t>
  </si>
  <si>
    <t>план на 2027</t>
  </si>
  <si>
    <t xml:space="preserve">Задача 4. Оказание имущественной поддержки СОНКО, ТОС    </t>
  </si>
  <si>
    <t>7.</t>
  </si>
  <si>
    <t>5.3.</t>
  </si>
  <si>
    <t xml:space="preserve"> Участие СОНКО в деятельности Межведомственной рабочей группы по мониторингу миграционной ситуации в городском округе Тольятти и выработке мер по бесконфликтному взаимодействию коренного населения и мигрантов</t>
  </si>
  <si>
    <t>Организация работы по формированию, ведению и опубликованию на официальном портале администрации городского округа Тольятти перечня официально зарегистрированных национально-культурных и религиозных организаций</t>
  </si>
  <si>
    <t>Итого по задаче 7</t>
  </si>
  <si>
    <t xml:space="preserve">8.     </t>
  </si>
  <si>
    <t>Задача 8. Обеспечение деятельности муниципальных учреждений городского округа Тольятти, осуществляющих деятельность, направленную на организацию поддержки общественных инициатив</t>
  </si>
  <si>
    <t>8.1.</t>
  </si>
  <si>
    <t>8.2.</t>
  </si>
  <si>
    <t>8.3.</t>
  </si>
  <si>
    <t>8.4.</t>
  </si>
  <si>
    <t>8.5.</t>
  </si>
  <si>
    <t>Организация и проведения конкурса на лучшее блюдо национальной кухни «Новогодний хоровод»</t>
  </si>
  <si>
    <t>8.6.</t>
  </si>
  <si>
    <t>8.7.</t>
  </si>
  <si>
    <t>8.8.</t>
  </si>
  <si>
    <t>Проведение социологического исследования «О состоянии межнациональных и межконфессиональных отношений в городском округе Тольятти»</t>
  </si>
  <si>
    <t>Организация и проведение автопробега Тольятти – Самара – Тольятти, посвященного празднованию Дня Конституции Российской Федерации</t>
  </si>
  <si>
    <t>8.9.</t>
  </si>
  <si>
    <t xml:space="preserve">МКУ "ЦП общественных инициатив", УВО  </t>
  </si>
  <si>
    <t xml:space="preserve"> МКУ "ЦП общественных инициатив", УВО </t>
  </si>
  <si>
    <t xml:space="preserve"> МКУ "ЦП общественных инициатив"</t>
  </si>
  <si>
    <t xml:space="preserve"> УВО, ДУМИ, МКУ "ЦП общественных инициатив"</t>
  </si>
  <si>
    <t>УВО, МКУ "ЦП общественных инициатив", ДУМИ</t>
  </si>
  <si>
    <t>Органы администрации городского округа Тольятти, МКУ "ЦП общественных инициатив"</t>
  </si>
  <si>
    <t>Итого по задаче 8, из них по ГРБС:</t>
  </si>
  <si>
    <t>Организация и проведение конкурса среди ТОС городского округа Тольятти</t>
  </si>
  <si>
    <t>Итого по муниципальной программе</t>
  </si>
  <si>
    <t>Организация и проведение форума НКО городского округа Тольятти</t>
  </si>
  <si>
    <t xml:space="preserve">Организация и проведение в городском округе Тольятти конференций, форумов, фестивалей по вопросам развития СОНКО, ТОС, обмена опытом работы и реализации программ и проектов  </t>
  </si>
  <si>
    <t>Издание информационно- аналитических материалов, публикаций, выпуск передач в СМИ о деятельности СОНКО, ТОС в городском округе Тольятти</t>
  </si>
  <si>
    <t>Оказание консультационной поддержки СОНКО, ТОС муниципальными учреждениями</t>
  </si>
  <si>
    <t xml:space="preserve">Консультирование СОНКО, ТОС органами  администрации городского округа Тольятти </t>
  </si>
  <si>
    <t xml:space="preserve">Оказание имущественной поддержки СОНКО, ТОС в городском округе Тольятти в соответствии с действующими муниципальными правовыми актами </t>
  </si>
  <si>
    <t>Содержание  МКУ «ЦП общественных инициатив»</t>
  </si>
  <si>
    <t>ДСО</t>
  </si>
  <si>
    <t xml:space="preserve">УВО, МКУ "ЦП общественных инициатив" </t>
  </si>
  <si>
    <t>1.9.</t>
  </si>
  <si>
    <t>ДГХ</t>
  </si>
  <si>
    <t>Итого по ДГХ</t>
  </si>
  <si>
    <t>Предоставление субсидии СОНКО, не являющимся государственными (муниципальными) учреждениями, на осуществление уставной деятельности в сфере защиты животных</t>
  </si>
  <si>
    <t>Цель: поддержка СОНКО, в том числе осуществляющих деятельность, направленную на укрепление межнационального и межконфессионального согласия,  ТОС и общественных инициатив на территории городского округа Тольятти</t>
  </si>
  <si>
    <t xml:space="preserve">Задача 1. Оказание финансовой поддержки на развитие общественных инициатив и реализацию социально значимых проектов СОНКО,  ТОС                </t>
  </si>
  <si>
    <t xml:space="preserve">Задача 2. Оказание информационной и образовательной поддержки СОНКО, ТОС                       </t>
  </si>
  <si>
    <t xml:space="preserve"> Задача 7. Организация в городском округе Тольятти содействия СОНКО в развитии межнационального и межконфессионального согласия, сохранении и защите самобытности, культуры, языков и традиций народов Российской Федерации, социальной и культурной адаптации мигрантов»</t>
  </si>
  <si>
    <t>2022-2027</t>
  </si>
  <si>
    <t>8.10.</t>
  </si>
  <si>
    <t>8.11.</t>
  </si>
  <si>
    <t>8.12.</t>
  </si>
  <si>
    <t>8.13.</t>
  </si>
  <si>
    <t>8.14.</t>
  </si>
  <si>
    <t>Организация медицинского обеспечения при проведении культурно-массового мероприятия, посвященного Дню Победы</t>
  </si>
  <si>
    <t>Организация и проведение турнира Главы городского округа Тольятти по мини-футболу среди команд национальных общественных объединений городского округа Тольятти, приуроченного к празднованию Дня России</t>
  </si>
  <si>
    <t xml:space="preserve">Реализация инициатив  населения, проживающего на территории городского округа Тольятти,  в целях решения вопросов местного значения  </t>
  </si>
  <si>
    <t>МКУ "ЦП общественных инициатив", УВО</t>
  </si>
  <si>
    <t xml:space="preserve">МКУ "ЦП общественных инициатив", УВО </t>
  </si>
  <si>
    <t xml:space="preserve">МКУ "ЦП общественных инициатив",  УВО </t>
  </si>
  <si>
    <t xml:space="preserve"> Задача 6. Анализ показателей деятельности СОНКО, оценка эффективности  мер, направленных на развитие СОНКО  на территории городского округа Тольятти              </t>
  </si>
  <si>
    <t xml:space="preserve">Организация работы по формированию, ведению и опубликованию реестра  СОНКО - получателей поддержки                             </t>
  </si>
  <si>
    <t xml:space="preserve">Проведение анализа финансовых, экономических, социальных и иных показателей деятельности СОНКО                                                                                            </t>
  </si>
  <si>
    <t xml:space="preserve">Проведение оценки эффективности мер, направленных на развитие СОНКО на территории городского округа Тольятти (за период, предшествующий отчетному)
                                  </t>
  </si>
  <si>
    <t>8.15.</t>
  </si>
  <si>
    <t>Приобретение подарков для поздравления ветеранов Великой Отечественной войны 1941-1945 годов в связи с традиционно считающимися юбилейными днями рождения, начиная с 90-летия</t>
  </si>
  <si>
    <t>план на 2021  год</t>
  </si>
  <si>
    <t>2021, 2023-2027</t>
  </si>
  <si>
    <t>2021, 2022</t>
  </si>
  <si>
    <t>1.10.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</si>
  <si>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в 2023 году   </t>
  </si>
  <si>
    <t>1.11.</t>
  </si>
  <si>
    <t xml:space="preserve"> Предоставление субсидии Благотворительному фонду социально-культурного развития города Тольятти" Духовное наследие" имени С.Ф. Жилкина на осуществление выплаты единовременной благотворительной помощи по Благотворительной программе "Тольятти-За наших"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  </t>
  </si>
  <si>
    <t>2023, 2024</t>
  </si>
  <si>
    <t xml:space="preserve">Организация и проведение в городском округе Тольятти для СОНКО, ТОС семинаров, круглых столов, онлайн конференций, мастер-классов </t>
  </si>
  <si>
    <t>Размещение информации о деятельности СОНКО, ТОС на официальном сайте администрации городского округа Тольятти</t>
  </si>
  <si>
    <t xml:space="preserve">ПРИЛОЖЕНИЕ                                                                              </t>
  </si>
  <si>
    <t xml:space="preserve">к постановлению администрации </t>
  </si>
  <si>
    <t xml:space="preserve">ПЕРЕЧЕНЬ </t>
  </si>
  <si>
    <t>мероприятий муниципальной программы</t>
  </si>
  <si>
    <t xml:space="preserve">городского округа Тольятти     </t>
  </si>
  <si>
    <t xml:space="preserve">от _______________ № _____________                                                                                 </t>
  </si>
  <si>
    <t>1.12.</t>
  </si>
  <si>
    <t>1.13.</t>
  </si>
  <si>
    <t xml:space="preserve"> Предоставление субсидии Благотворительному фонду социально –культурного развития города Тольятти «Духовное наследие» имени С.Ф. Жилкина в целях возмещения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</si>
  <si>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</t>
  </si>
  <si>
    <t>2024-2027</t>
  </si>
  <si>
    <t>2023-2027</t>
  </si>
  <si>
    <t>5.1.</t>
  </si>
  <si>
    <t>Предоставление субсидии социально ориентированным некоммерческим организациям, не являющимся государственными (муниципальными) учреждениями, на реализацию мероприятий, направленных на укрепление общероссийской гражданской идентичности на основе духовно-нравственных и культурных ценностей народов Российской Федерации, проживающих на территории городского округа Тольятти</t>
  </si>
  <si>
    <t>1.14.</t>
  </si>
  <si>
    <t>Предоставление субсидий социально ориентированным некоммерческим организациям, не являющимся государственными (муниципальными) учреждениями, на возмещение затрат по осуществлению деятельности, направленной на оказание содействия Вооруженным Силам Российской Федерации в привлечении лиц для прохождения военной службы по контракту (с участием в специальной военной операции)</t>
  </si>
  <si>
    <t xml:space="preserve">Приложение № 1 к муниципальной программе «Поддержка социально ориентированных некоммерческих организаций, территориального общественного самоуправления и общественных инициатив в городском округе Тольятти на 2021-2027 годы»
</t>
  </si>
  <si>
    <t>1.15.</t>
  </si>
  <si>
    <t>1.16.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</si>
  <si>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в период с 01.09.2024г. по 31.12.2024г. (включительно)</t>
  </si>
  <si>
    <t xml:space="preserve">ДОБиПК </t>
  </si>
  <si>
    <t>ДОБиПК</t>
  </si>
  <si>
    <t>УВО, ДО, ДК, ДОБиПК, УФКиС,МКУ "ЦП общественных инициатив"</t>
  </si>
  <si>
    <t>Итого по ДОБиПК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</si>
  <si>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с 01.10.2025 года</t>
  </si>
  <si>
    <t>Разработка информационных материалов и изготовление печатной продукции в сфере адаптации иностранных граждан и укрепления межнационального согласия</t>
  </si>
  <si>
    <t>2024, 2025</t>
  </si>
  <si>
    <t>Именные премии главы городского округа Тольятти для лиц с ограниченными возможностями здоровья и добровольцев из числа жителей городского округа</t>
  </si>
  <si>
    <t>Расходы, связанные с награждением лауреатов именных премий и расходы, связанные с мероприятиями, посвященными празднованию Дня Победы</t>
  </si>
  <si>
    <t>1.17.</t>
  </si>
  <si>
    <t>Предоставление субсидии Благотворительному фонду социально –культурного развития города Тольятти «Духовное наследие» имени С.Ф. Жилкина в целях финансового обеспечения затрат в связи с осуществлением выплаты единовременной благотворительной помощи по Благотворительной программе «Тольятти –За наших» гражданам, заключившим контракт о прохождении военной службы (с участием в специальной военной операции) с Министерством обороны Российской Федерации в военных комиссариатах города Тольятти, с 01.02.2026 года</t>
  </si>
  <si>
    <t>2025, 2026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</si>
</sst>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  <numFmt numFmtId="168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20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u/>
      <sz val="20"/>
      <name val="Calibri"/>
      <family val="2"/>
      <charset val="204"/>
    </font>
    <font>
      <b/>
      <sz val="2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0" fontId="4" fillId="2" borderId="1" xfId="0" applyFont="1" applyFill="1" applyBorder="1" applyAlignment="1">
      <alignment vertical="center" textRotation="90" wrapText="1"/>
    </xf>
    <xf numFmtId="168" fontId="4" fillId="2" borderId="1" xfId="1" applyNumberFormat="1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vertical="top" wrapText="1"/>
    </xf>
    <xf numFmtId="165" fontId="5" fillId="2" borderId="1" xfId="1" applyNumberFormat="1" applyFont="1" applyFill="1" applyBorder="1" applyAlignment="1">
      <alignment vertical="top" wrapText="1"/>
    </xf>
    <xf numFmtId="168" fontId="5" fillId="2" borderId="1" xfId="1" applyNumberFormat="1" applyFont="1" applyFill="1" applyBorder="1" applyAlignment="1">
      <alignment vertical="top" wrapText="1"/>
    </xf>
    <xf numFmtId="0" fontId="7" fillId="2" borderId="1" xfId="2" applyFont="1" applyFill="1" applyBorder="1" applyAlignment="1" applyProtection="1">
      <alignment vertical="top" wrapText="1"/>
    </xf>
    <xf numFmtId="167" fontId="4" fillId="2" borderId="1" xfId="0" applyNumberFormat="1" applyFont="1" applyFill="1" applyBorder="1" applyAlignment="1">
      <alignment vertical="top" wrapText="1"/>
    </xf>
    <xf numFmtId="4" fontId="4" fillId="2" borderId="1" xfId="1" applyNumberFormat="1" applyFont="1" applyFill="1" applyBorder="1" applyAlignment="1">
      <alignment vertical="top" wrapText="1"/>
    </xf>
    <xf numFmtId="167" fontId="4" fillId="2" borderId="1" xfId="1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vertical="top" wrapText="1"/>
    </xf>
    <xf numFmtId="167" fontId="5" fillId="2" borderId="1" xfId="0" applyNumberFormat="1" applyFont="1" applyFill="1" applyBorder="1" applyAlignment="1">
      <alignment vertical="top" wrapText="1"/>
    </xf>
    <xf numFmtId="167" fontId="3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4" fontId="3" fillId="2" borderId="0" xfId="0" applyNumberFormat="1" applyFont="1" applyFill="1" applyAlignment="1">
      <alignment vertical="top" wrapText="1"/>
    </xf>
    <xf numFmtId="0" fontId="4" fillId="3" borderId="1" xfId="0" applyFont="1" applyFill="1" applyBorder="1" applyAlignment="1">
      <alignment vertical="center" textRotation="90" wrapText="1"/>
    </xf>
    <xf numFmtId="167" fontId="4" fillId="3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167" fontId="3" fillId="4" borderId="0" xfId="0" applyNumberFormat="1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" fontId="4" fillId="2" borderId="1" xfId="0" applyNumberFormat="1" applyFont="1" applyFill="1" applyBorder="1" applyAlignment="1">
      <alignment vertical="top" wrapText="1"/>
    </xf>
    <xf numFmtId="16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0" xfId="0" applyFont="1" applyFill="1" applyAlignment="1">
      <alignment horizontal="center" vertical="top" wrapText="1"/>
    </xf>
    <xf numFmtId="49" fontId="4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68" fontId="4" fillId="3" borderId="1" xfId="1" applyNumberFormat="1" applyFont="1" applyFill="1" applyBorder="1" applyAlignment="1">
      <alignment vertical="top" wrapText="1"/>
    </xf>
    <xf numFmtId="168" fontId="5" fillId="3" borderId="1" xfId="1" applyNumberFormat="1" applyFont="1" applyFill="1" applyBorder="1" applyAlignment="1">
      <alignment vertical="top" wrapText="1"/>
    </xf>
    <xf numFmtId="4" fontId="4" fillId="3" borderId="1" xfId="1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vertical="top" wrapText="1"/>
    </xf>
    <xf numFmtId="4" fontId="4" fillId="3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4" fillId="6" borderId="0" xfId="0" applyNumberFormat="1" applyFont="1" applyFill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4" fillId="6" borderId="1" xfId="0" applyFont="1" applyFill="1" applyBorder="1" applyAlignment="1">
      <alignment vertical="center" textRotation="90" wrapText="1"/>
    </xf>
    <xf numFmtId="0" fontId="4" fillId="6" borderId="1" xfId="0" applyFont="1" applyFill="1" applyBorder="1" applyAlignment="1">
      <alignment vertical="top" wrapText="1"/>
    </xf>
    <xf numFmtId="167" fontId="4" fillId="6" borderId="1" xfId="0" applyNumberFormat="1" applyFont="1" applyFill="1" applyBorder="1" applyAlignment="1">
      <alignment vertical="top" wrapText="1"/>
    </xf>
    <xf numFmtId="0" fontId="3" fillId="6" borderId="0" xfId="0" applyFont="1" applyFill="1" applyAlignment="1">
      <alignment vertical="top" wrapText="1"/>
    </xf>
    <xf numFmtId="168" fontId="4" fillId="6" borderId="1" xfId="1" applyNumberFormat="1" applyFont="1" applyFill="1" applyBorder="1" applyAlignment="1">
      <alignment vertical="top" wrapText="1"/>
    </xf>
    <xf numFmtId="168" fontId="5" fillId="6" borderId="1" xfId="1" applyNumberFormat="1" applyFont="1" applyFill="1" applyBorder="1" applyAlignment="1">
      <alignment vertical="top" wrapText="1"/>
    </xf>
    <xf numFmtId="4" fontId="4" fillId="6" borderId="1" xfId="1" applyNumberFormat="1" applyFont="1" applyFill="1" applyBorder="1" applyAlignment="1">
      <alignment vertical="top" wrapText="1"/>
    </xf>
    <xf numFmtId="4" fontId="5" fillId="6" borderId="1" xfId="0" applyNumberFormat="1" applyFont="1" applyFill="1" applyBorder="1" applyAlignment="1">
      <alignment vertical="top" wrapText="1"/>
    </xf>
    <xf numFmtId="4" fontId="4" fillId="6" borderId="1" xfId="0" applyNumberFormat="1" applyFont="1" applyFill="1" applyBorder="1" applyAlignment="1">
      <alignment vertical="top" wrapText="1"/>
    </xf>
    <xf numFmtId="49" fontId="4" fillId="7" borderId="0" xfId="0" applyNumberFormat="1" applyFont="1" applyFill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4" fillId="7" borderId="1" xfId="0" applyFont="1" applyFill="1" applyBorder="1" applyAlignment="1">
      <alignment vertical="center" textRotation="90" wrapText="1"/>
    </xf>
    <xf numFmtId="0" fontId="4" fillId="7" borderId="1" xfId="0" applyFont="1" applyFill="1" applyBorder="1" applyAlignment="1">
      <alignment vertical="top" wrapText="1"/>
    </xf>
    <xf numFmtId="168" fontId="4" fillId="7" borderId="1" xfId="1" applyNumberFormat="1" applyFont="1" applyFill="1" applyBorder="1" applyAlignment="1">
      <alignment vertical="top" wrapText="1"/>
    </xf>
    <xf numFmtId="168" fontId="5" fillId="7" borderId="1" xfId="1" applyNumberFormat="1" applyFont="1" applyFill="1" applyBorder="1" applyAlignment="1">
      <alignment vertical="top" wrapText="1"/>
    </xf>
    <xf numFmtId="167" fontId="4" fillId="7" borderId="1" xfId="0" applyNumberFormat="1" applyFont="1" applyFill="1" applyBorder="1" applyAlignment="1">
      <alignment vertical="top" wrapText="1"/>
    </xf>
    <xf numFmtId="4" fontId="4" fillId="7" borderId="1" xfId="1" applyNumberFormat="1" applyFont="1" applyFill="1" applyBorder="1" applyAlignment="1">
      <alignment vertical="top" wrapText="1"/>
    </xf>
    <xf numFmtId="4" fontId="5" fillId="7" borderId="1" xfId="0" applyNumberFormat="1" applyFont="1" applyFill="1" applyBorder="1" applyAlignment="1">
      <alignment vertical="top" wrapText="1"/>
    </xf>
    <xf numFmtId="4" fontId="4" fillId="7" borderId="1" xfId="0" applyNumberFormat="1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4" fontId="3" fillId="3" borderId="0" xfId="0" applyNumberFormat="1" applyFont="1" applyFill="1" applyAlignment="1">
      <alignment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AD03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148167</xdr:colOff>
      <xdr:row>107</xdr:row>
      <xdr:rowOff>0</xdr:rowOff>
    </xdr:from>
    <xdr:to>
      <xdr:col>20</xdr:col>
      <xdr:colOff>645584</xdr:colOff>
      <xdr:row>107</xdr:row>
      <xdr:rowOff>1</xdr:rowOff>
    </xdr:to>
    <xdr:cxnSp macro="">
      <xdr:nvCxnSpPr>
        <xdr:cNvPr id="5" name="Прямая соединительная линия 4"/>
        <xdr:cNvCxnSpPr/>
      </xdr:nvCxnSpPr>
      <xdr:spPr>
        <a:xfrm flipH="1" flipV="1">
          <a:off x="12721167" y="81184750"/>
          <a:ext cx="1164167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7"/>
  <sheetViews>
    <sheetView tabSelected="1" view="pageBreakPreview" topLeftCell="D79" zoomScale="40" zoomScaleNormal="70" zoomScaleSheetLayoutView="40" zoomScalePageLayoutView="50" workbookViewId="0">
      <selection activeCell="U16" sqref="U16"/>
    </sheetView>
  </sheetViews>
  <sheetFormatPr defaultRowHeight="48.75" customHeight="1" x14ac:dyDescent="0.25"/>
  <cols>
    <col min="1" max="1" width="9.7109375" style="1" customWidth="1"/>
    <col min="2" max="2" width="2.140625" style="1" hidden="1" customWidth="1"/>
    <col min="3" max="3" width="81.42578125" style="1" customWidth="1"/>
    <col min="4" max="4" width="17.85546875" style="1" customWidth="1"/>
    <col min="5" max="5" width="16" style="1" bestFit="1" customWidth="1"/>
    <col min="6" max="6" width="19.28515625" style="1" customWidth="1"/>
    <col min="7" max="7" width="18.42578125" style="1" customWidth="1"/>
    <col min="8" max="8" width="20.7109375" style="1" customWidth="1"/>
    <col min="9" max="9" width="9" style="1" customWidth="1"/>
    <col min="10" max="10" width="9.7109375" style="1" customWidth="1"/>
    <col min="11" max="11" width="19" style="1" customWidth="1"/>
    <col min="12" max="12" width="19.5703125" style="1" customWidth="1"/>
    <col min="13" max="13" width="19.42578125" style="1" customWidth="1"/>
    <col min="14" max="14" width="9" style="1" customWidth="1"/>
    <col min="15" max="15" width="8.7109375" style="1" customWidth="1"/>
    <col min="16" max="16" width="20.42578125" style="1" customWidth="1"/>
    <col min="17" max="17" width="18.140625" style="1" customWidth="1"/>
    <col min="18" max="18" width="18.42578125" style="1" customWidth="1"/>
    <col min="19" max="19" width="8.7109375" style="1" customWidth="1"/>
    <col min="20" max="20" width="9" style="1" customWidth="1"/>
    <col min="21" max="21" width="22.5703125" style="1" customWidth="1"/>
    <col min="22" max="22" width="20.5703125" style="1" customWidth="1"/>
    <col min="23" max="23" width="18.42578125" style="1" customWidth="1"/>
    <col min="24" max="24" width="8.28515625" style="1" customWidth="1"/>
    <col min="25" max="25" width="8.7109375" style="1" customWidth="1"/>
    <col min="26" max="27" width="22" style="1" customWidth="1"/>
    <col min="28" max="28" width="8.7109375" style="1" customWidth="1"/>
    <col min="29" max="29" width="9.42578125" style="1" customWidth="1"/>
    <col min="30" max="30" width="9.85546875" style="1" customWidth="1"/>
    <col min="31" max="31" width="22.85546875" style="67" customWidth="1"/>
    <col min="32" max="32" width="21.42578125" style="67" customWidth="1"/>
    <col min="33" max="33" width="8.28515625" style="23" customWidth="1"/>
    <col min="34" max="34" width="8.7109375" style="23" customWidth="1"/>
    <col min="35" max="35" width="9" style="23" customWidth="1"/>
    <col min="36" max="36" width="20.140625" style="83" customWidth="1"/>
    <col min="37" max="37" width="19.85546875" style="83" customWidth="1"/>
    <col min="38" max="38" width="9" style="27" customWidth="1"/>
    <col min="39" max="40" width="8.7109375" style="27" customWidth="1"/>
    <col min="41" max="41" width="23.140625" style="23" customWidth="1"/>
    <col min="42" max="42" width="24.140625" style="86" customWidth="1"/>
    <col min="43" max="43" width="21.85546875" style="2" customWidth="1"/>
    <col min="44" max="44" width="12" style="2" customWidth="1"/>
    <col min="45" max="45" width="10.42578125" style="2" customWidth="1"/>
    <col min="46" max="46" width="9.140625" style="1" hidden="1" customWidth="1"/>
    <col min="47" max="16384" width="9.140625" style="1"/>
  </cols>
  <sheetData>
    <row r="1" spans="1:46" ht="14.2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3"/>
      <c r="W1" s="3"/>
      <c r="X1" s="3"/>
      <c r="Y1" s="3"/>
      <c r="Z1" s="3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</row>
    <row r="2" spans="1:46" ht="24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V2" s="3"/>
      <c r="W2" s="3"/>
      <c r="X2" s="3"/>
      <c r="Y2" s="3"/>
      <c r="Z2" s="3"/>
      <c r="AA2" s="33"/>
      <c r="AB2" s="33"/>
      <c r="AC2" s="33"/>
      <c r="AD2" s="33"/>
      <c r="AE2" s="62"/>
      <c r="AF2" s="62"/>
      <c r="AG2" s="33"/>
      <c r="AH2" s="33"/>
      <c r="AI2" s="33"/>
      <c r="AJ2" s="73"/>
      <c r="AK2" s="73"/>
      <c r="AL2" s="33"/>
      <c r="AM2" s="33"/>
      <c r="AN2" s="53" t="s">
        <v>162</v>
      </c>
      <c r="AO2" s="53"/>
      <c r="AP2" s="53"/>
      <c r="AQ2" s="53"/>
      <c r="AR2" s="53"/>
      <c r="AS2" s="53"/>
    </row>
    <row r="3" spans="1:46" ht="21.7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V3" s="3"/>
      <c r="W3" s="3"/>
      <c r="X3" s="3"/>
      <c r="Y3" s="3"/>
      <c r="Z3" s="3"/>
      <c r="AA3" s="33"/>
      <c r="AB3" s="33"/>
      <c r="AC3" s="33"/>
      <c r="AD3" s="33"/>
      <c r="AE3" s="62"/>
      <c r="AF3" s="62"/>
      <c r="AG3" s="33"/>
      <c r="AH3" s="33"/>
      <c r="AI3" s="33"/>
      <c r="AJ3" s="73"/>
      <c r="AK3" s="73"/>
      <c r="AL3" s="33"/>
      <c r="AM3" s="33"/>
      <c r="AN3" s="53" t="s">
        <v>163</v>
      </c>
      <c r="AO3" s="53"/>
      <c r="AP3" s="53"/>
      <c r="AQ3" s="53"/>
      <c r="AR3" s="53"/>
      <c r="AS3" s="53"/>
    </row>
    <row r="4" spans="1:46" ht="23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V4" s="3"/>
      <c r="W4" s="3"/>
      <c r="X4" s="3"/>
      <c r="Y4" s="3"/>
      <c r="Z4" s="3"/>
      <c r="AA4" s="33"/>
      <c r="AB4" s="33"/>
      <c r="AC4" s="33"/>
      <c r="AD4" s="33"/>
      <c r="AE4" s="62"/>
      <c r="AF4" s="62"/>
      <c r="AG4" s="33"/>
      <c r="AH4" s="33"/>
      <c r="AI4" s="33"/>
      <c r="AJ4" s="73"/>
      <c r="AK4" s="73"/>
      <c r="AL4" s="33"/>
      <c r="AM4" s="33"/>
      <c r="AN4" s="53" t="s">
        <v>166</v>
      </c>
      <c r="AO4" s="53"/>
      <c r="AP4" s="53"/>
      <c r="AQ4" s="53"/>
      <c r="AR4" s="53"/>
      <c r="AS4" s="53"/>
    </row>
    <row r="5" spans="1:46" ht="30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V5" s="3"/>
      <c r="W5" s="3"/>
      <c r="X5" s="3"/>
      <c r="Y5" s="3"/>
      <c r="Z5" s="3"/>
      <c r="AA5" s="33"/>
      <c r="AB5" s="33"/>
      <c r="AC5" s="33"/>
      <c r="AD5" s="33"/>
      <c r="AE5" s="62"/>
      <c r="AF5" s="62"/>
      <c r="AG5" s="33"/>
      <c r="AH5" s="33"/>
      <c r="AI5" s="33"/>
      <c r="AJ5" s="73"/>
      <c r="AK5" s="73"/>
      <c r="AL5" s="33"/>
      <c r="AM5" s="33"/>
      <c r="AN5" s="53" t="s">
        <v>167</v>
      </c>
      <c r="AO5" s="53"/>
      <c r="AP5" s="53"/>
      <c r="AQ5" s="53"/>
      <c r="AR5" s="53"/>
      <c r="AS5" s="53"/>
    </row>
    <row r="6" spans="1:46" ht="12.7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V6" s="3"/>
      <c r="W6" s="3"/>
      <c r="X6" s="3"/>
      <c r="Y6" s="3"/>
      <c r="Z6" s="3"/>
      <c r="AA6" s="33"/>
      <c r="AB6" s="33"/>
      <c r="AC6" s="33"/>
      <c r="AD6" s="33"/>
      <c r="AE6" s="62"/>
      <c r="AF6" s="62"/>
      <c r="AG6" s="33"/>
      <c r="AH6" s="33"/>
      <c r="AI6" s="33"/>
      <c r="AJ6" s="73"/>
      <c r="AK6" s="73"/>
      <c r="AL6" s="33"/>
      <c r="AM6" s="33"/>
      <c r="AN6" s="33"/>
      <c r="AO6" s="84"/>
      <c r="AP6" s="84"/>
      <c r="AQ6" s="3"/>
      <c r="AR6" s="3"/>
      <c r="AS6" s="3"/>
    </row>
    <row r="7" spans="1:46" ht="120" customHeight="1" x14ac:dyDescent="0.25">
      <c r="V7" s="3"/>
      <c r="W7" s="3"/>
      <c r="X7" s="3"/>
      <c r="Y7" s="3"/>
      <c r="Z7" s="3"/>
      <c r="AA7" s="32"/>
      <c r="AB7" s="32"/>
      <c r="AC7" s="32"/>
      <c r="AD7" s="32"/>
      <c r="AE7" s="63"/>
      <c r="AF7" s="63"/>
      <c r="AG7" s="32"/>
      <c r="AH7" s="32"/>
      <c r="AI7" s="32"/>
      <c r="AJ7" s="74"/>
      <c r="AK7" s="55" t="s">
        <v>178</v>
      </c>
      <c r="AL7" s="55"/>
      <c r="AM7" s="55"/>
      <c r="AN7" s="55"/>
      <c r="AO7" s="55"/>
      <c r="AP7" s="55"/>
      <c r="AQ7" s="55"/>
      <c r="AR7" s="55"/>
      <c r="AS7" s="55"/>
      <c r="AT7" s="2"/>
    </row>
    <row r="8" spans="1:46" ht="33.75" customHeight="1" x14ac:dyDescent="0.25">
      <c r="A8" s="51" t="s">
        <v>164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</row>
    <row r="9" spans="1:46" ht="41.25" customHeight="1" x14ac:dyDescent="0.25">
      <c r="A9" s="54" t="s">
        <v>165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</row>
    <row r="10" spans="1:46" ht="27" customHeight="1" x14ac:dyDescent="0.25">
      <c r="A10" s="37" t="s">
        <v>0</v>
      </c>
      <c r="B10" s="37"/>
      <c r="C10" s="37" t="s">
        <v>1</v>
      </c>
      <c r="D10" s="37" t="s">
        <v>2</v>
      </c>
      <c r="E10" s="37" t="s">
        <v>3</v>
      </c>
      <c r="F10" s="37" t="s">
        <v>4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6" ht="26.25" x14ac:dyDescent="0.25">
      <c r="A11" s="37"/>
      <c r="B11" s="37"/>
      <c r="C11" s="37"/>
      <c r="D11" s="37"/>
      <c r="E11" s="37"/>
      <c r="F11" s="37" t="s">
        <v>152</v>
      </c>
      <c r="G11" s="37"/>
      <c r="H11" s="37"/>
      <c r="I11" s="37"/>
      <c r="J11" s="37"/>
      <c r="K11" s="37" t="s">
        <v>73</v>
      </c>
      <c r="L11" s="37"/>
      <c r="M11" s="37"/>
      <c r="N11" s="37"/>
      <c r="O11" s="37"/>
      <c r="P11" s="37" t="s">
        <v>74</v>
      </c>
      <c r="Q11" s="37"/>
      <c r="R11" s="37"/>
      <c r="S11" s="37"/>
      <c r="T11" s="37"/>
      <c r="U11" s="37" t="s">
        <v>75</v>
      </c>
      <c r="V11" s="37"/>
      <c r="W11" s="37"/>
      <c r="X11" s="37"/>
      <c r="Y11" s="37"/>
      <c r="Z11" s="37" t="s">
        <v>76</v>
      </c>
      <c r="AA11" s="37"/>
      <c r="AB11" s="37"/>
      <c r="AC11" s="37"/>
      <c r="AD11" s="37"/>
      <c r="AE11" s="37" t="s">
        <v>77</v>
      </c>
      <c r="AF11" s="37"/>
      <c r="AG11" s="37"/>
      <c r="AH11" s="37"/>
      <c r="AI11" s="37"/>
      <c r="AJ11" s="37" t="s">
        <v>87</v>
      </c>
      <c r="AK11" s="37"/>
      <c r="AL11" s="37"/>
      <c r="AM11" s="37"/>
      <c r="AN11" s="37"/>
      <c r="AO11" s="37" t="s">
        <v>5</v>
      </c>
      <c r="AP11" s="37"/>
      <c r="AQ11" s="37"/>
      <c r="AR11" s="37"/>
      <c r="AS11" s="37"/>
    </row>
    <row r="12" spans="1:46" ht="230.25" customHeight="1" x14ac:dyDescent="0.25">
      <c r="A12" s="37"/>
      <c r="B12" s="37"/>
      <c r="C12" s="37"/>
      <c r="D12" s="37"/>
      <c r="E12" s="37"/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6</v>
      </c>
      <c r="L12" s="4" t="s">
        <v>7</v>
      </c>
      <c r="M12" s="4" t="s">
        <v>8</v>
      </c>
      <c r="N12" s="4" t="s">
        <v>9</v>
      </c>
      <c r="O12" s="4" t="s">
        <v>10</v>
      </c>
      <c r="P12" s="4" t="s">
        <v>6</v>
      </c>
      <c r="Q12" s="4" t="s">
        <v>7</v>
      </c>
      <c r="R12" s="4" t="s">
        <v>8</v>
      </c>
      <c r="S12" s="4" t="s">
        <v>9</v>
      </c>
      <c r="T12" s="4" t="s">
        <v>10</v>
      </c>
      <c r="U12" s="4" t="s">
        <v>6</v>
      </c>
      <c r="V12" s="4" t="s">
        <v>7</v>
      </c>
      <c r="W12" s="4" t="s">
        <v>8</v>
      </c>
      <c r="X12" s="4" t="s">
        <v>9</v>
      </c>
      <c r="Y12" s="4" t="s">
        <v>10</v>
      </c>
      <c r="Z12" s="4" t="s">
        <v>6</v>
      </c>
      <c r="AA12" s="4" t="s">
        <v>7</v>
      </c>
      <c r="AB12" s="4" t="s">
        <v>8</v>
      </c>
      <c r="AC12" s="4" t="s">
        <v>9</v>
      </c>
      <c r="AD12" s="4" t="s">
        <v>10</v>
      </c>
      <c r="AE12" s="64" t="s">
        <v>6</v>
      </c>
      <c r="AF12" s="64" t="s">
        <v>7</v>
      </c>
      <c r="AG12" s="4" t="s">
        <v>8</v>
      </c>
      <c r="AH12" s="4" t="s">
        <v>9</v>
      </c>
      <c r="AI12" s="4" t="s">
        <v>10</v>
      </c>
      <c r="AJ12" s="75" t="s">
        <v>6</v>
      </c>
      <c r="AK12" s="75" t="s">
        <v>7</v>
      </c>
      <c r="AL12" s="4" t="s">
        <v>8</v>
      </c>
      <c r="AM12" s="4" t="s">
        <v>9</v>
      </c>
      <c r="AN12" s="4" t="s">
        <v>10</v>
      </c>
      <c r="AO12" s="21" t="s">
        <v>6</v>
      </c>
      <c r="AP12" s="21" t="s">
        <v>7</v>
      </c>
      <c r="AQ12" s="4" t="s">
        <v>8</v>
      </c>
      <c r="AR12" s="4" t="s">
        <v>9</v>
      </c>
      <c r="AS12" s="4" t="s">
        <v>10</v>
      </c>
    </row>
    <row r="13" spans="1:46" ht="26.25" x14ac:dyDescent="0.4">
      <c r="A13" s="37">
        <v>1</v>
      </c>
      <c r="B13" s="48"/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  <c r="I13" s="28">
        <v>8</v>
      </c>
      <c r="J13" s="28">
        <v>9</v>
      </c>
      <c r="K13" s="28">
        <v>10</v>
      </c>
      <c r="L13" s="28">
        <v>11</v>
      </c>
      <c r="M13" s="28">
        <v>12</v>
      </c>
      <c r="N13" s="28">
        <v>13</v>
      </c>
      <c r="O13" s="28">
        <v>14</v>
      </c>
      <c r="P13" s="28">
        <v>15</v>
      </c>
      <c r="Q13" s="28">
        <v>16</v>
      </c>
      <c r="R13" s="28">
        <v>17</v>
      </c>
      <c r="S13" s="28">
        <v>18</v>
      </c>
      <c r="T13" s="28">
        <v>19</v>
      </c>
      <c r="U13" s="28">
        <v>20</v>
      </c>
      <c r="V13" s="28">
        <v>21</v>
      </c>
      <c r="W13" s="28">
        <v>22</v>
      </c>
      <c r="X13" s="28">
        <v>23</v>
      </c>
      <c r="Y13" s="28">
        <v>24</v>
      </c>
      <c r="Z13" s="28">
        <v>25</v>
      </c>
      <c r="AA13" s="28">
        <v>26</v>
      </c>
      <c r="AB13" s="28">
        <v>27</v>
      </c>
      <c r="AC13" s="28">
        <v>28</v>
      </c>
      <c r="AD13" s="28">
        <v>29</v>
      </c>
      <c r="AE13" s="65">
        <v>30</v>
      </c>
      <c r="AF13" s="65">
        <v>31</v>
      </c>
      <c r="AG13" s="28">
        <v>32</v>
      </c>
      <c r="AH13" s="28">
        <v>33</v>
      </c>
      <c r="AI13" s="28">
        <v>34</v>
      </c>
      <c r="AJ13" s="76">
        <v>35</v>
      </c>
      <c r="AK13" s="76">
        <v>36</v>
      </c>
      <c r="AL13" s="28">
        <v>37</v>
      </c>
      <c r="AM13" s="28">
        <v>38</v>
      </c>
      <c r="AN13" s="28">
        <v>39</v>
      </c>
      <c r="AO13" s="31">
        <v>40</v>
      </c>
      <c r="AP13" s="31">
        <v>41</v>
      </c>
      <c r="AQ13" s="28">
        <v>42</v>
      </c>
      <c r="AR13" s="28">
        <v>43</v>
      </c>
      <c r="AS13" s="28">
        <v>44</v>
      </c>
    </row>
    <row r="14" spans="1:46" ht="32.25" customHeight="1" x14ac:dyDescent="0.25">
      <c r="A14" s="39" t="s">
        <v>130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46" ht="26.25" x14ac:dyDescent="0.4">
      <c r="A15" s="39" t="s">
        <v>11</v>
      </c>
      <c r="B15" s="48"/>
      <c r="C15" s="39" t="s">
        <v>131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46" ht="207.75" customHeight="1" x14ac:dyDescent="0.4">
      <c r="A16" s="37" t="s">
        <v>12</v>
      </c>
      <c r="B16" s="48"/>
      <c r="C16" s="28" t="s">
        <v>14</v>
      </c>
      <c r="D16" s="28" t="s">
        <v>15</v>
      </c>
      <c r="E16" s="28"/>
      <c r="F16" s="5">
        <f>325-325</f>
        <v>0</v>
      </c>
      <c r="G16" s="6">
        <f>325-325</f>
        <v>0</v>
      </c>
      <c r="H16" s="5">
        <v>0</v>
      </c>
      <c r="I16" s="6">
        <v>0</v>
      </c>
      <c r="J16" s="6">
        <v>0</v>
      </c>
      <c r="K16" s="6">
        <f>325-325</f>
        <v>0</v>
      </c>
      <c r="L16" s="6">
        <f>325-325</f>
        <v>0</v>
      </c>
      <c r="M16" s="6">
        <v>0</v>
      </c>
      <c r="N16" s="6">
        <v>0</v>
      </c>
      <c r="O16" s="6">
        <v>0</v>
      </c>
      <c r="P16" s="6">
        <f>325-325</f>
        <v>0</v>
      </c>
      <c r="Q16" s="6">
        <f>325-325</f>
        <v>0</v>
      </c>
      <c r="R16" s="6">
        <v>0</v>
      </c>
      <c r="S16" s="6">
        <v>0</v>
      </c>
      <c r="T16" s="6">
        <v>0</v>
      </c>
      <c r="U16" s="6">
        <f>325-325</f>
        <v>0</v>
      </c>
      <c r="V16" s="6">
        <f>325-325</f>
        <v>0</v>
      </c>
      <c r="W16" s="6">
        <v>0</v>
      </c>
      <c r="X16" s="6">
        <v>0</v>
      </c>
      <c r="Y16" s="6">
        <v>0</v>
      </c>
      <c r="Z16" s="6">
        <f>AA16+AB16</f>
        <v>0</v>
      </c>
      <c r="AA16" s="6">
        <v>0</v>
      </c>
      <c r="AB16" s="6">
        <v>0</v>
      </c>
      <c r="AC16" s="6">
        <v>0</v>
      </c>
      <c r="AD16" s="6">
        <v>0</v>
      </c>
      <c r="AE16" s="68">
        <v>0</v>
      </c>
      <c r="AF16" s="68">
        <v>0</v>
      </c>
      <c r="AG16" s="6">
        <v>0</v>
      </c>
      <c r="AH16" s="6">
        <v>0</v>
      </c>
      <c r="AI16" s="6">
        <v>0</v>
      </c>
      <c r="AJ16" s="77">
        <f t="shared" ref="AJ16:AJ17" si="0">AK16+AL16+AM16+AN16</f>
        <v>0</v>
      </c>
      <c r="AK16" s="77">
        <v>0</v>
      </c>
      <c r="AL16" s="6">
        <v>0</v>
      </c>
      <c r="AM16" s="6">
        <v>0</v>
      </c>
      <c r="AN16" s="6">
        <v>0</v>
      </c>
      <c r="AO16" s="56">
        <f>AP16+AQ16+AR16+AS16</f>
        <v>0</v>
      </c>
      <c r="AP16" s="56">
        <f t="shared" ref="AP16:AS26" si="1">G16+L16+Q16+V16+AA16+AF16+AK16</f>
        <v>0</v>
      </c>
      <c r="AQ16" s="5">
        <f t="shared" si="1"/>
        <v>0</v>
      </c>
      <c r="AR16" s="6">
        <f t="shared" si="1"/>
        <v>0</v>
      </c>
      <c r="AS16" s="6">
        <f t="shared" si="1"/>
        <v>0</v>
      </c>
    </row>
    <row r="17" spans="1:45" ht="183.75" customHeight="1" x14ac:dyDescent="0.4">
      <c r="A17" s="37" t="s">
        <v>13</v>
      </c>
      <c r="B17" s="48"/>
      <c r="C17" s="28" t="s">
        <v>17</v>
      </c>
      <c r="D17" s="28" t="s">
        <v>18</v>
      </c>
      <c r="E17" s="28"/>
      <c r="F17" s="5">
        <f>1000-1000</f>
        <v>0</v>
      </c>
      <c r="G17" s="6">
        <f>1000-1000</f>
        <v>0</v>
      </c>
      <c r="H17" s="5">
        <v>0</v>
      </c>
      <c r="I17" s="6">
        <v>0</v>
      </c>
      <c r="J17" s="6">
        <v>0</v>
      </c>
      <c r="K17" s="6">
        <f>1000-1000</f>
        <v>0</v>
      </c>
      <c r="L17" s="6">
        <f>1000-1000</f>
        <v>0</v>
      </c>
      <c r="M17" s="6">
        <v>0</v>
      </c>
      <c r="N17" s="6">
        <v>0</v>
      </c>
      <c r="O17" s="6">
        <v>0</v>
      </c>
      <c r="P17" s="6">
        <f>1000-1000</f>
        <v>0</v>
      </c>
      <c r="Q17" s="6">
        <f>1000-1000</f>
        <v>0</v>
      </c>
      <c r="R17" s="6">
        <v>0</v>
      </c>
      <c r="S17" s="6">
        <v>0</v>
      </c>
      <c r="T17" s="6">
        <v>0</v>
      </c>
      <c r="U17" s="6">
        <f>1000-1000</f>
        <v>0</v>
      </c>
      <c r="V17" s="6">
        <f>1000-1000</f>
        <v>0</v>
      </c>
      <c r="W17" s="6">
        <v>0</v>
      </c>
      <c r="X17" s="6">
        <v>0</v>
      </c>
      <c r="Y17" s="6">
        <v>0</v>
      </c>
      <c r="Z17" s="6">
        <f>AA17+AB17</f>
        <v>0</v>
      </c>
      <c r="AA17" s="6">
        <v>0</v>
      </c>
      <c r="AB17" s="6">
        <v>0</v>
      </c>
      <c r="AC17" s="6">
        <v>0</v>
      </c>
      <c r="AD17" s="6">
        <v>0</v>
      </c>
      <c r="AE17" s="68">
        <v>0</v>
      </c>
      <c r="AF17" s="68">
        <v>0</v>
      </c>
      <c r="AG17" s="6">
        <v>0</v>
      </c>
      <c r="AH17" s="6">
        <v>0</v>
      </c>
      <c r="AI17" s="6">
        <v>0</v>
      </c>
      <c r="AJ17" s="77">
        <f t="shared" si="0"/>
        <v>0</v>
      </c>
      <c r="AK17" s="77">
        <v>0</v>
      </c>
      <c r="AL17" s="6">
        <v>0</v>
      </c>
      <c r="AM17" s="6">
        <v>0</v>
      </c>
      <c r="AN17" s="6">
        <v>0</v>
      </c>
      <c r="AO17" s="56">
        <f t="shared" ref="AO17:AO19" si="2">AP17+AQ17+AR17+AS17</f>
        <v>0</v>
      </c>
      <c r="AP17" s="56">
        <f t="shared" si="1"/>
        <v>0</v>
      </c>
      <c r="AQ17" s="5">
        <f t="shared" si="1"/>
        <v>0</v>
      </c>
      <c r="AR17" s="6">
        <f t="shared" si="1"/>
        <v>0</v>
      </c>
      <c r="AS17" s="6">
        <f t="shared" si="1"/>
        <v>0</v>
      </c>
    </row>
    <row r="18" spans="1:45" ht="264.75" customHeight="1" x14ac:dyDescent="0.4">
      <c r="A18" s="37" t="s">
        <v>16</v>
      </c>
      <c r="B18" s="48"/>
      <c r="C18" s="28" t="s">
        <v>20</v>
      </c>
      <c r="D18" s="28" t="s">
        <v>182</v>
      </c>
      <c r="E18" s="28" t="s">
        <v>78</v>
      </c>
      <c r="F18" s="5">
        <f>2000-2000+2000</f>
        <v>2000</v>
      </c>
      <c r="G18" s="6">
        <f>2000-2000+2000</f>
        <v>2000</v>
      </c>
      <c r="H18" s="5">
        <v>0</v>
      </c>
      <c r="I18" s="6">
        <v>0</v>
      </c>
      <c r="J18" s="6">
        <v>0</v>
      </c>
      <c r="K18" s="6">
        <f>L18+M18</f>
        <v>2000</v>
      </c>
      <c r="L18" s="6">
        <f>2000-2000+2000</f>
        <v>2000</v>
      </c>
      <c r="M18" s="6">
        <v>0</v>
      </c>
      <c r="N18" s="6">
        <v>0</v>
      </c>
      <c r="O18" s="6">
        <v>0</v>
      </c>
      <c r="P18" s="6">
        <f>Q18+R18</f>
        <v>2330</v>
      </c>
      <c r="Q18" s="6">
        <f>2000-2000+2000+330</f>
        <v>2330</v>
      </c>
      <c r="R18" s="6">
        <v>0</v>
      </c>
      <c r="S18" s="6">
        <v>0</v>
      </c>
      <c r="T18" s="6">
        <v>0</v>
      </c>
      <c r="U18" s="6">
        <v>4207</v>
      </c>
      <c r="V18" s="6">
        <f>4191+16</f>
        <v>4207</v>
      </c>
      <c r="W18" s="6">
        <v>0</v>
      </c>
      <c r="X18" s="6">
        <v>0</v>
      </c>
      <c r="Y18" s="6">
        <v>0</v>
      </c>
      <c r="Z18" s="6">
        <f>AA18+AB18+AC18+AD18</f>
        <v>5995</v>
      </c>
      <c r="AA18" s="6">
        <v>5995</v>
      </c>
      <c r="AB18" s="6">
        <v>0</v>
      </c>
      <c r="AC18" s="6">
        <v>0</v>
      </c>
      <c r="AD18" s="6">
        <v>0</v>
      </c>
      <c r="AE18" s="68">
        <f>AF18+AG18+AH18+AI18</f>
        <v>7140</v>
      </c>
      <c r="AF18" s="68">
        <v>7140</v>
      </c>
      <c r="AG18" s="6">
        <v>0</v>
      </c>
      <c r="AH18" s="6">
        <v>0</v>
      </c>
      <c r="AI18" s="6">
        <v>0</v>
      </c>
      <c r="AJ18" s="77">
        <f>AK18+AL18+AM18+AN18</f>
        <v>7140</v>
      </c>
      <c r="AK18" s="77">
        <v>7140</v>
      </c>
      <c r="AL18" s="6">
        <v>0</v>
      </c>
      <c r="AM18" s="6">
        <v>0</v>
      </c>
      <c r="AN18" s="6">
        <v>0</v>
      </c>
      <c r="AO18" s="56">
        <f>AP18+AQ18+AR18+AS18</f>
        <v>30812</v>
      </c>
      <c r="AP18" s="56">
        <f>G18+L18+Q18+V18+AA18+AF18+AK18</f>
        <v>30812</v>
      </c>
      <c r="AQ18" s="5">
        <f t="shared" si="1"/>
        <v>0</v>
      </c>
      <c r="AR18" s="6">
        <f t="shared" si="1"/>
        <v>0</v>
      </c>
      <c r="AS18" s="6">
        <f t="shared" si="1"/>
        <v>0</v>
      </c>
    </row>
    <row r="19" spans="1:45" ht="131.25" customHeight="1" x14ac:dyDescent="0.4">
      <c r="A19" s="37" t="s">
        <v>19</v>
      </c>
      <c r="B19" s="48"/>
      <c r="C19" s="28" t="s">
        <v>22</v>
      </c>
      <c r="D19" s="28" t="s">
        <v>23</v>
      </c>
      <c r="E19" s="28" t="s">
        <v>78</v>
      </c>
      <c r="F19" s="5">
        <f>2000-1000</f>
        <v>1000</v>
      </c>
      <c r="G19" s="6">
        <f>2000-1000</f>
        <v>1000</v>
      </c>
      <c r="H19" s="5">
        <v>0</v>
      </c>
      <c r="I19" s="6">
        <v>0</v>
      </c>
      <c r="J19" s="6">
        <v>0</v>
      </c>
      <c r="K19" s="6">
        <f>2000-1000</f>
        <v>1000</v>
      </c>
      <c r="L19" s="6">
        <f>2000-1000</f>
        <v>1000</v>
      </c>
      <c r="M19" s="6">
        <v>0</v>
      </c>
      <c r="N19" s="6">
        <v>0</v>
      </c>
      <c r="O19" s="6">
        <v>0</v>
      </c>
      <c r="P19" s="6">
        <f>2000-1000</f>
        <v>1000</v>
      </c>
      <c r="Q19" s="6">
        <f>2000-1000</f>
        <v>1000</v>
      </c>
      <c r="R19" s="6">
        <v>0</v>
      </c>
      <c r="S19" s="6">
        <v>0</v>
      </c>
      <c r="T19" s="6">
        <v>0</v>
      </c>
      <c r="U19" s="6">
        <v>1765</v>
      </c>
      <c r="V19" s="6">
        <v>1765</v>
      </c>
      <c r="W19" s="6">
        <v>0</v>
      </c>
      <c r="X19" s="6">
        <v>0</v>
      </c>
      <c r="Y19" s="6">
        <v>0</v>
      </c>
      <c r="Z19" s="6">
        <f t="shared" ref="Z19:Z28" si="3">AA19+AB19+AC19+AD19</f>
        <v>1505</v>
      </c>
      <c r="AA19" s="6">
        <f>1765-260</f>
        <v>1505</v>
      </c>
      <c r="AB19" s="6">
        <v>0</v>
      </c>
      <c r="AC19" s="6">
        <v>0</v>
      </c>
      <c r="AD19" s="6">
        <v>0</v>
      </c>
      <c r="AE19" s="68">
        <f t="shared" ref="AE19:AE28" si="4">AF19+AG19+AH19+AI19</f>
        <v>1765</v>
      </c>
      <c r="AF19" s="68">
        <v>1765</v>
      </c>
      <c r="AG19" s="6">
        <v>0</v>
      </c>
      <c r="AH19" s="6">
        <v>0</v>
      </c>
      <c r="AI19" s="6">
        <v>0</v>
      </c>
      <c r="AJ19" s="77">
        <f t="shared" ref="AJ19:AJ28" si="5">AK19+AL19+AM19+AN19</f>
        <v>1765</v>
      </c>
      <c r="AK19" s="77">
        <v>1765</v>
      </c>
      <c r="AL19" s="6">
        <v>0</v>
      </c>
      <c r="AM19" s="6">
        <v>0</v>
      </c>
      <c r="AN19" s="6">
        <v>0</v>
      </c>
      <c r="AO19" s="56">
        <f t="shared" si="2"/>
        <v>9800</v>
      </c>
      <c r="AP19" s="56">
        <f t="shared" si="1"/>
        <v>9800</v>
      </c>
      <c r="AQ19" s="5">
        <f t="shared" si="1"/>
        <v>0</v>
      </c>
      <c r="AR19" s="6">
        <f t="shared" si="1"/>
        <v>0</v>
      </c>
      <c r="AS19" s="6">
        <f t="shared" si="1"/>
        <v>0</v>
      </c>
    </row>
    <row r="20" spans="1:45" ht="207.75" customHeight="1" x14ac:dyDescent="0.4">
      <c r="A20" s="37" t="s">
        <v>21</v>
      </c>
      <c r="B20" s="48"/>
      <c r="C20" s="28" t="s">
        <v>25</v>
      </c>
      <c r="D20" s="28" t="s">
        <v>23</v>
      </c>
      <c r="E20" s="34">
        <v>2021</v>
      </c>
      <c r="F20" s="5">
        <v>1840</v>
      </c>
      <c r="G20" s="6">
        <v>1840</v>
      </c>
      <c r="H20" s="5">
        <v>0</v>
      </c>
      <c r="I20" s="6">
        <v>0</v>
      </c>
      <c r="J20" s="6">
        <v>0</v>
      </c>
      <c r="K20" s="6">
        <f>1840-1840</f>
        <v>0</v>
      </c>
      <c r="L20" s="6">
        <f>1840-1840</f>
        <v>0</v>
      </c>
      <c r="M20" s="6">
        <v>0</v>
      </c>
      <c r="N20" s="6">
        <v>0</v>
      </c>
      <c r="O20" s="6">
        <v>0</v>
      </c>
      <c r="P20" s="6">
        <f>1840-1840</f>
        <v>0</v>
      </c>
      <c r="Q20" s="6">
        <f>1840-1840</f>
        <v>0</v>
      </c>
      <c r="R20" s="6">
        <v>0</v>
      </c>
      <c r="S20" s="6">
        <v>0</v>
      </c>
      <c r="T20" s="6">
        <v>0</v>
      </c>
      <c r="U20" s="6">
        <f>1840-1840</f>
        <v>0</v>
      </c>
      <c r="V20" s="6">
        <f>1840-1840</f>
        <v>0</v>
      </c>
      <c r="W20" s="6">
        <v>0</v>
      </c>
      <c r="X20" s="6">
        <v>0</v>
      </c>
      <c r="Y20" s="6">
        <v>0</v>
      </c>
      <c r="Z20" s="6">
        <f t="shared" si="3"/>
        <v>0</v>
      </c>
      <c r="AA20" s="6">
        <v>0</v>
      </c>
      <c r="AB20" s="6">
        <v>0</v>
      </c>
      <c r="AC20" s="6">
        <v>0</v>
      </c>
      <c r="AD20" s="6">
        <v>0</v>
      </c>
      <c r="AE20" s="68">
        <f t="shared" si="4"/>
        <v>0</v>
      </c>
      <c r="AF20" s="68">
        <v>0</v>
      </c>
      <c r="AG20" s="6">
        <v>0</v>
      </c>
      <c r="AH20" s="6">
        <v>0</v>
      </c>
      <c r="AI20" s="6">
        <v>0</v>
      </c>
      <c r="AJ20" s="77">
        <f t="shared" si="5"/>
        <v>0</v>
      </c>
      <c r="AK20" s="77">
        <v>0</v>
      </c>
      <c r="AL20" s="6">
        <v>0</v>
      </c>
      <c r="AM20" s="6">
        <v>0</v>
      </c>
      <c r="AN20" s="6">
        <v>0</v>
      </c>
      <c r="AO20" s="56">
        <f>AP20+AQ20+AR20+AS20</f>
        <v>1840</v>
      </c>
      <c r="AP20" s="56">
        <f t="shared" si="1"/>
        <v>1840</v>
      </c>
      <c r="AQ20" s="5">
        <f t="shared" si="1"/>
        <v>0</v>
      </c>
      <c r="AR20" s="6">
        <f t="shared" si="1"/>
        <v>0</v>
      </c>
      <c r="AS20" s="6">
        <f t="shared" si="1"/>
        <v>0</v>
      </c>
    </row>
    <row r="21" spans="1:45" ht="234" customHeight="1" x14ac:dyDescent="0.4">
      <c r="A21" s="37" t="s">
        <v>24</v>
      </c>
      <c r="B21" s="48"/>
      <c r="C21" s="28" t="s">
        <v>27</v>
      </c>
      <c r="D21" s="28" t="s">
        <v>23</v>
      </c>
      <c r="E21" s="28" t="s">
        <v>153</v>
      </c>
      <c r="F21" s="5">
        <f>3000-3000+1000+H21</f>
        <v>2923.06</v>
      </c>
      <c r="G21" s="6">
        <f>3000-3000+1000</f>
        <v>1000</v>
      </c>
      <c r="H21" s="5">
        <f>0+1923.06</f>
        <v>1923.06</v>
      </c>
      <c r="I21" s="6">
        <v>0</v>
      </c>
      <c r="J21" s="6">
        <v>0</v>
      </c>
      <c r="K21" s="6">
        <f>3000-3000</f>
        <v>0</v>
      </c>
      <c r="L21" s="6">
        <f>3000-3000</f>
        <v>0</v>
      </c>
      <c r="M21" s="6">
        <v>0</v>
      </c>
      <c r="N21" s="6">
        <v>0</v>
      </c>
      <c r="O21" s="6">
        <v>0</v>
      </c>
      <c r="P21" s="6">
        <f>Q21+R21</f>
        <v>2844</v>
      </c>
      <c r="Q21" s="6">
        <v>1000</v>
      </c>
      <c r="R21" s="6">
        <v>1844</v>
      </c>
      <c r="S21" s="6">
        <v>0</v>
      </c>
      <c r="T21" s="6">
        <v>0</v>
      </c>
      <c r="U21" s="6">
        <f>V21+W21</f>
        <v>2952</v>
      </c>
      <c r="V21" s="6">
        <v>1000</v>
      </c>
      <c r="W21" s="6">
        <v>1952</v>
      </c>
      <c r="X21" s="6">
        <v>0</v>
      </c>
      <c r="Y21" s="6">
        <v>0</v>
      </c>
      <c r="Z21" s="6">
        <f t="shared" si="3"/>
        <v>1000</v>
      </c>
      <c r="AA21" s="6">
        <v>1000</v>
      </c>
      <c r="AB21" s="6">
        <v>0</v>
      </c>
      <c r="AC21" s="6">
        <v>0</v>
      </c>
      <c r="AD21" s="6">
        <v>0</v>
      </c>
      <c r="AE21" s="68">
        <f t="shared" si="4"/>
        <v>1000</v>
      </c>
      <c r="AF21" s="68">
        <v>1000</v>
      </c>
      <c r="AG21" s="6">
        <v>0</v>
      </c>
      <c r="AH21" s="6">
        <v>0</v>
      </c>
      <c r="AI21" s="6">
        <v>0</v>
      </c>
      <c r="AJ21" s="77">
        <f t="shared" si="5"/>
        <v>1000</v>
      </c>
      <c r="AK21" s="77">
        <v>1000</v>
      </c>
      <c r="AL21" s="6">
        <v>0</v>
      </c>
      <c r="AM21" s="6">
        <v>0</v>
      </c>
      <c r="AN21" s="6">
        <v>0</v>
      </c>
      <c r="AO21" s="56">
        <f t="shared" ref="AO21:AO22" si="6">AP21+AQ21+AR21+AS21</f>
        <v>11719.06</v>
      </c>
      <c r="AP21" s="56">
        <f>G21+L21+Q21+V21+AA21+AF21+AK21</f>
        <v>6000</v>
      </c>
      <c r="AQ21" s="5">
        <f>H21+M21+R21+W21+AB21+AG21+AL21</f>
        <v>5719.0599999999995</v>
      </c>
      <c r="AR21" s="6">
        <f t="shared" si="1"/>
        <v>0</v>
      </c>
      <c r="AS21" s="6">
        <f t="shared" si="1"/>
        <v>0</v>
      </c>
    </row>
    <row r="22" spans="1:45" ht="336" customHeight="1" x14ac:dyDescent="0.4">
      <c r="A22" s="7" t="s">
        <v>26</v>
      </c>
      <c r="B22" s="29"/>
      <c r="C22" s="28" t="s">
        <v>175</v>
      </c>
      <c r="D22" s="28" t="s">
        <v>23</v>
      </c>
      <c r="E22" s="28" t="s">
        <v>172</v>
      </c>
      <c r="F22" s="5">
        <f>1000-1000</f>
        <v>0</v>
      </c>
      <c r="G22" s="6">
        <f>1000-1000</f>
        <v>0</v>
      </c>
      <c r="H22" s="5">
        <v>0</v>
      </c>
      <c r="I22" s="6">
        <v>0</v>
      </c>
      <c r="J22" s="6">
        <v>0</v>
      </c>
      <c r="K22" s="6">
        <f>1000-1000</f>
        <v>0</v>
      </c>
      <c r="L22" s="6">
        <f>1000-1000</f>
        <v>0</v>
      </c>
      <c r="M22" s="6">
        <v>0</v>
      </c>
      <c r="N22" s="6">
        <v>0</v>
      </c>
      <c r="O22" s="6">
        <v>0</v>
      </c>
      <c r="P22" s="6">
        <f>1000-1000</f>
        <v>0</v>
      </c>
      <c r="Q22" s="6">
        <f>1000-1000</f>
        <v>0</v>
      </c>
      <c r="R22" s="6">
        <v>0</v>
      </c>
      <c r="S22" s="6">
        <v>0</v>
      </c>
      <c r="T22" s="6">
        <v>0</v>
      </c>
      <c r="U22" s="6">
        <v>500</v>
      </c>
      <c r="V22" s="6">
        <v>500</v>
      </c>
      <c r="W22" s="6">
        <v>0</v>
      </c>
      <c r="X22" s="6">
        <v>0</v>
      </c>
      <c r="Y22" s="6">
        <v>0</v>
      </c>
      <c r="Z22" s="6">
        <f t="shared" si="3"/>
        <v>500</v>
      </c>
      <c r="AA22" s="6">
        <v>500</v>
      </c>
      <c r="AB22" s="6">
        <v>0</v>
      </c>
      <c r="AC22" s="6">
        <v>0</v>
      </c>
      <c r="AD22" s="6">
        <v>0</v>
      </c>
      <c r="AE22" s="68">
        <f t="shared" si="4"/>
        <v>500</v>
      </c>
      <c r="AF22" s="68">
        <v>500</v>
      </c>
      <c r="AG22" s="6">
        <v>0</v>
      </c>
      <c r="AH22" s="6">
        <v>0</v>
      </c>
      <c r="AI22" s="6">
        <v>0</v>
      </c>
      <c r="AJ22" s="77">
        <f t="shared" si="5"/>
        <v>500</v>
      </c>
      <c r="AK22" s="77">
        <v>500</v>
      </c>
      <c r="AL22" s="6">
        <v>0</v>
      </c>
      <c r="AM22" s="6">
        <v>0</v>
      </c>
      <c r="AN22" s="6">
        <v>0</v>
      </c>
      <c r="AO22" s="56">
        <f t="shared" si="6"/>
        <v>2000</v>
      </c>
      <c r="AP22" s="56">
        <f t="shared" si="1"/>
        <v>2000</v>
      </c>
      <c r="AQ22" s="5">
        <f t="shared" si="1"/>
        <v>0</v>
      </c>
      <c r="AR22" s="6">
        <f t="shared" si="1"/>
        <v>0</v>
      </c>
      <c r="AS22" s="6">
        <f t="shared" si="1"/>
        <v>0</v>
      </c>
    </row>
    <row r="23" spans="1:45" ht="231" customHeight="1" x14ac:dyDescent="0.4">
      <c r="A23" s="36" t="s">
        <v>28</v>
      </c>
      <c r="B23" s="48"/>
      <c r="C23" s="28" t="s">
        <v>29</v>
      </c>
      <c r="D23" s="28" t="s">
        <v>23</v>
      </c>
      <c r="E23" s="28" t="s">
        <v>78</v>
      </c>
      <c r="F23" s="5">
        <v>4310</v>
      </c>
      <c r="G23" s="6">
        <v>4310</v>
      </c>
      <c r="H23" s="5">
        <v>0</v>
      </c>
      <c r="I23" s="6">
        <v>0</v>
      </c>
      <c r="J23" s="6">
        <v>0</v>
      </c>
      <c r="K23" s="6">
        <v>4310</v>
      </c>
      <c r="L23" s="6">
        <v>4310</v>
      </c>
      <c r="M23" s="6">
        <v>0</v>
      </c>
      <c r="N23" s="6">
        <v>0</v>
      </c>
      <c r="O23" s="6">
        <v>0</v>
      </c>
      <c r="P23" s="6">
        <v>4310</v>
      </c>
      <c r="Q23" s="6">
        <v>4310</v>
      </c>
      <c r="R23" s="6">
        <v>0</v>
      </c>
      <c r="S23" s="6">
        <v>0</v>
      </c>
      <c r="T23" s="6">
        <v>0</v>
      </c>
      <c r="U23" s="6">
        <v>4310</v>
      </c>
      <c r="V23" s="6">
        <v>4310</v>
      </c>
      <c r="W23" s="6">
        <v>0</v>
      </c>
      <c r="X23" s="6">
        <v>0</v>
      </c>
      <c r="Y23" s="6">
        <v>0</v>
      </c>
      <c r="Z23" s="6">
        <f t="shared" si="3"/>
        <v>4180</v>
      </c>
      <c r="AA23" s="6">
        <f>4310+775-905</f>
        <v>4180</v>
      </c>
      <c r="AB23" s="6">
        <v>0</v>
      </c>
      <c r="AC23" s="6">
        <v>0</v>
      </c>
      <c r="AD23" s="6">
        <v>0</v>
      </c>
      <c r="AE23" s="68">
        <f t="shared" si="4"/>
        <v>6102</v>
      </c>
      <c r="AF23" s="68">
        <v>6102</v>
      </c>
      <c r="AG23" s="6">
        <v>0</v>
      </c>
      <c r="AH23" s="6">
        <v>0</v>
      </c>
      <c r="AI23" s="6">
        <v>0</v>
      </c>
      <c r="AJ23" s="77">
        <f t="shared" si="5"/>
        <v>6102</v>
      </c>
      <c r="AK23" s="77">
        <v>6102</v>
      </c>
      <c r="AL23" s="6">
        <v>0</v>
      </c>
      <c r="AM23" s="6">
        <v>0</v>
      </c>
      <c r="AN23" s="6">
        <v>0</v>
      </c>
      <c r="AO23" s="56">
        <f t="shared" ref="AO23:AO28" si="7">AP23+AQ23+AR23+AS23</f>
        <v>33624</v>
      </c>
      <c r="AP23" s="56">
        <f>G23+L23+Q23+V23+AA23+AF23+AK23</f>
        <v>33624</v>
      </c>
      <c r="AQ23" s="5">
        <f t="shared" si="1"/>
        <v>0</v>
      </c>
      <c r="AR23" s="6">
        <f t="shared" si="1"/>
        <v>0</v>
      </c>
      <c r="AS23" s="6">
        <f t="shared" si="1"/>
        <v>0</v>
      </c>
    </row>
    <row r="24" spans="1:45" ht="155.25" customHeight="1" x14ac:dyDescent="0.4">
      <c r="A24" s="35" t="s">
        <v>126</v>
      </c>
      <c r="B24" s="29"/>
      <c r="C24" s="28" t="s">
        <v>129</v>
      </c>
      <c r="D24" s="28" t="s">
        <v>127</v>
      </c>
      <c r="E24" s="34" t="s">
        <v>154</v>
      </c>
      <c r="F24" s="5">
        <v>1500</v>
      </c>
      <c r="G24" s="6">
        <v>1500</v>
      </c>
      <c r="H24" s="5">
        <v>0</v>
      </c>
      <c r="I24" s="6">
        <v>0</v>
      </c>
      <c r="J24" s="6">
        <v>0</v>
      </c>
      <c r="K24" s="6">
        <f>L24+M24+N24+O24</f>
        <v>1000</v>
      </c>
      <c r="L24" s="6">
        <v>1000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f>V24+W24</f>
        <v>0</v>
      </c>
      <c r="V24" s="6">
        <v>0</v>
      </c>
      <c r="W24" s="6">
        <v>0</v>
      </c>
      <c r="X24" s="6">
        <v>0</v>
      </c>
      <c r="Y24" s="6">
        <v>0</v>
      </c>
      <c r="Z24" s="6">
        <f t="shared" si="3"/>
        <v>0</v>
      </c>
      <c r="AA24" s="6">
        <v>0</v>
      </c>
      <c r="AB24" s="6">
        <v>0</v>
      </c>
      <c r="AC24" s="6">
        <v>0</v>
      </c>
      <c r="AD24" s="6">
        <v>0</v>
      </c>
      <c r="AE24" s="68">
        <f t="shared" si="4"/>
        <v>0</v>
      </c>
      <c r="AF24" s="68">
        <v>0</v>
      </c>
      <c r="AG24" s="6">
        <v>0</v>
      </c>
      <c r="AH24" s="6">
        <v>0</v>
      </c>
      <c r="AI24" s="6">
        <v>0</v>
      </c>
      <c r="AJ24" s="77">
        <f t="shared" si="5"/>
        <v>0</v>
      </c>
      <c r="AK24" s="77">
        <v>0</v>
      </c>
      <c r="AL24" s="6">
        <v>0</v>
      </c>
      <c r="AM24" s="6">
        <v>0</v>
      </c>
      <c r="AN24" s="6">
        <v>0</v>
      </c>
      <c r="AO24" s="56">
        <f t="shared" si="7"/>
        <v>2500</v>
      </c>
      <c r="AP24" s="56">
        <f t="shared" si="1"/>
        <v>2500</v>
      </c>
      <c r="AQ24" s="5">
        <f t="shared" si="1"/>
        <v>0</v>
      </c>
      <c r="AR24" s="6">
        <v>0</v>
      </c>
      <c r="AS24" s="6">
        <v>0</v>
      </c>
    </row>
    <row r="25" spans="1:45" ht="369" customHeight="1" x14ac:dyDescent="0.4">
      <c r="A25" s="35" t="s">
        <v>155</v>
      </c>
      <c r="B25" s="29"/>
      <c r="C25" s="28" t="s">
        <v>156</v>
      </c>
      <c r="D25" s="28" t="s">
        <v>23</v>
      </c>
      <c r="E25" s="34">
        <v>2023</v>
      </c>
      <c r="F25" s="5">
        <v>0</v>
      </c>
      <c r="G25" s="6">
        <v>0</v>
      </c>
      <c r="H25" s="5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22000</v>
      </c>
      <c r="Q25" s="6">
        <v>22000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f t="shared" si="3"/>
        <v>0</v>
      </c>
      <c r="AA25" s="6">
        <v>0</v>
      </c>
      <c r="AB25" s="6">
        <v>0</v>
      </c>
      <c r="AC25" s="6">
        <v>0</v>
      </c>
      <c r="AD25" s="6">
        <v>0</v>
      </c>
      <c r="AE25" s="68">
        <f t="shared" si="4"/>
        <v>0</v>
      </c>
      <c r="AF25" s="68">
        <v>0</v>
      </c>
      <c r="AG25" s="6">
        <v>0</v>
      </c>
      <c r="AH25" s="6">
        <v>0</v>
      </c>
      <c r="AI25" s="6">
        <v>0</v>
      </c>
      <c r="AJ25" s="77">
        <f t="shared" si="5"/>
        <v>0</v>
      </c>
      <c r="AK25" s="77">
        <v>0</v>
      </c>
      <c r="AL25" s="6">
        <v>0</v>
      </c>
      <c r="AM25" s="6">
        <v>0</v>
      </c>
      <c r="AN25" s="6">
        <v>0</v>
      </c>
      <c r="AO25" s="56">
        <f t="shared" si="7"/>
        <v>22000</v>
      </c>
      <c r="AP25" s="56">
        <f t="shared" si="1"/>
        <v>22000</v>
      </c>
      <c r="AQ25" s="5">
        <f t="shared" si="1"/>
        <v>0</v>
      </c>
      <c r="AR25" s="6">
        <v>0</v>
      </c>
      <c r="AS25" s="6">
        <v>0</v>
      </c>
    </row>
    <row r="26" spans="1:45" ht="369.75" customHeight="1" x14ac:dyDescent="0.4">
      <c r="A26" s="35" t="s">
        <v>157</v>
      </c>
      <c r="B26" s="29"/>
      <c r="C26" s="28" t="s">
        <v>158</v>
      </c>
      <c r="D26" s="28" t="s">
        <v>23</v>
      </c>
      <c r="E26" s="34" t="s">
        <v>159</v>
      </c>
      <c r="F26" s="5">
        <v>0</v>
      </c>
      <c r="G26" s="6">
        <v>0</v>
      </c>
      <c r="H26" s="5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20000</v>
      </c>
      <c r="Q26" s="6">
        <v>20000</v>
      </c>
      <c r="R26" s="6">
        <v>0</v>
      </c>
      <c r="S26" s="6">
        <v>0</v>
      </c>
      <c r="T26" s="6">
        <v>0</v>
      </c>
      <c r="U26" s="6">
        <v>20000</v>
      </c>
      <c r="V26" s="6">
        <v>20000</v>
      </c>
      <c r="W26" s="6">
        <v>0</v>
      </c>
      <c r="X26" s="6">
        <v>0</v>
      </c>
      <c r="Y26" s="6">
        <v>0</v>
      </c>
      <c r="Z26" s="6">
        <f t="shared" si="3"/>
        <v>0</v>
      </c>
      <c r="AA26" s="6">
        <v>0</v>
      </c>
      <c r="AB26" s="6">
        <v>0</v>
      </c>
      <c r="AC26" s="6">
        <v>0</v>
      </c>
      <c r="AD26" s="6">
        <v>0</v>
      </c>
      <c r="AE26" s="68">
        <f t="shared" si="4"/>
        <v>0</v>
      </c>
      <c r="AF26" s="68">
        <v>0</v>
      </c>
      <c r="AG26" s="6">
        <v>0</v>
      </c>
      <c r="AH26" s="6">
        <v>0</v>
      </c>
      <c r="AI26" s="6">
        <v>0</v>
      </c>
      <c r="AJ26" s="77">
        <f t="shared" si="5"/>
        <v>0</v>
      </c>
      <c r="AK26" s="77">
        <v>0</v>
      </c>
      <c r="AL26" s="6">
        <v>0</v>
      </c>
      <c r="AM26" s="6">
        <v>0</v>
      </c>
      <c r="AN26" s="6">
        <v>0</v>
      </c>
      <c r="AO26" s="56">
        <f t="shared" si="7"/>
        <v>40000</v>
      </c>
      <c r="AP26" s="56">
        <f t="shared" si="1"/>
        <v>40000</v>
      </c>
      <c r="AQ26" s="5">
        <f t="shared" si="1"/>
        <v>0</v>
      </c>
      <c r="AR26" s="6">
        <v>0</v>
      </c>
      <c r="AS26" s="6">
        <v>0</v>
      </c>
    </row>
    <row r="27" spans="1:45" ht="390" customHeight="1" x14ac:dyDescent="0.4">
      <c r="A27" s="35" t="s">
        <v>168</v>
      </c>
      <c r="B27" s="29"/>
      <c r="C27" s="28" t="s">
        <v>170</v>
      </c>
      <c r="D27" s="28" t="s">
        <v>23</v>
      </c>
      <c r="E27" s="34">
        <v>2024</v>
      </c>
      <c r="F27" s="5">
        <v>0</v>
      </c>
      <c r="G27" s="6">
        <v>0</v>
      </c>
      <c r="H27" s="5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31400</v>
      </c>
      <c r="V27" s="6">
        <v>31400</v>
      </c>
      <c r="W27" s="6">
        <v>0</v>
      </c>
      <c r="X27" s="6">
        <v>0</v>
      </c>
      <c r="Y27" s="6">
        <v>0</v>
      </c>
      <c r="Z27" s="6">
        <f t="shared" si="3"/>
        <v>0</v>
      </c>
      <c r="AA27" s="6">
        <v>0</v>
      </c>
      <c r="AB27" s="6">
        <v>0</v>
      </c>
      <c r="AC27" s="6">
        <v>0</v>
      </c>
      <c r="AD27" s="6">
        <v>0</v>
      </c>
      <c r="AE27" s="68">
        <f t="shared" si="4"/>
        <v>0</v>
      </c>
      <c r="AF27" s="68">
        <v>0</v>
      </c>
      <c r="AG27" s="6">
        <v>0</v>
      </c>
      <c r="AH27" s="6">
        <v>0</v>
      </c>
      <c r="AI27" s="6">
        <v>0</v>
      </c>
      <c r="AJ27" s="77">
        <f t="shared" si="5"/>
        <v>0</v>
      </c>
      <c r="AK27" s="77">
        <v>0</v>
      </c>
      <c r="AL27" s="6">
        <v>0</v>
      </c>
      <c r="AM27" s="6">
        <v>0</v>
      </c>
      <c r="AN27" s="6">
        <v>0</v>
      </c>
      <c r="AO27" s="56">
        <f t="shared" si="7"/>
        <v>31400</v>
      </c>
      <c r="AP27" s="56">
        <f t="shared" ref="AP27:AP28" si="8">G27+L27+Q27+V27+AA27+AF27+AK27</f>
        <v>31400</v>
      </c>
      <c r="AQ27" s="5">
        <f t="shared" ref="AQ27:AQ28" si="9">H27+M27+R27+W27+AB27+AG27+AL27</f>
        <v>0</v>
      </c>
      <c r="AR27" s="6">
        <v>0</v>
      </c>
      <c r="AS27" s="6">
        <v>0</v>
      </c>
    </row>
    <row r="28" spans="1:45" ht="391.5" customHeight="1" x14ac:dyDescent="0.4">
      <c r="A28" s="35" t="s">
        <v>169</v>
      </c>
      <c r="B28" s="29"/>
      <c r="C28" s="28" t="s">
        <v>171</v>
      </c>
      <c r="D28" s="28" t="s">
        <v>23</v>
      </c>
      <c r="E28" s="34">
        <v>2024</v>
      </c>
      <c r="F28" s="5">
        <v>0</v>
      </c>
      <c r="G28" s="6">
        <v>0</v>
      </c>
      <c r="H28" s="5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f>V28+W28</f>
        <v>64000</v>
      </c>
      <c r="V28" s="6">
        <v>64000</v>
      </c>
      <c r="W28" s="6">
        <v>0</v>
      </c>
      <c r="X28" s="6">
        <v>0</v>
      </c>
      <c r="Y28" s="6">
        <v>0</v>
      </c>
      <c r="Z28" s="6">
        <f t="shared" si="3"/>
        <v>0</v>
      </c>
      <c r="AA28" s="6">
        <v>0</v>
      </c>
      <c r="AB28" s="6">
        <v>0</v>
      </c>
      <c r="AC28" s="6">
        <v>0</v>
      </c>
      <c r="AD28" s="6">
        <v>0</v>
      </c>
      <c r="AE28" s="68">
        <f t="shared" si="4"/>
        <v>0</v>
      </c>
      <c r="AF28" s="68">
        <v>0</v>
      </c>
      <c r="AG28" s="6">
        <v>0</v>
      </c>
      <c r="AH28" s="6">
        <v>0</v>
      </c>
      <c r="AI28" s="6">
        <v>0</v>
      </c>
      <c r="AJ28" s="77">
        <f t="shared" si="5"/>
        <v>0</v>
      </c>
      <c r="AK28" s="77">
        <v>0</v>
      </c>
      <c r="AL28" s="6">
        <v>0</v>
      </c>
      <c r="AM28" s="6">
        <v>0</v>
      </c>
      <c r="AN28" s="6">
        <v>0</v>
      </c>
      <c r="AO28" s="56">
        <f t="shared" si="7"/>
        <v>64000</v>
      </c>
      <c r="AP28" s="56">
        <f t="shared" si="8"/>
        <v>64000</v>
      </c>
      <c r="AQ28" s="5">
        <f t="shared" si="9"/>
        <v>0</v>
      </c>
      <c r="AR28" s="6">
        <v>0</v>
      </c>
      <c r="AS28" s="6">
        <v>0</v>
      </c>
    </row>
    <row r="29" spans="1:45" ht="399.75" customHeight="1" x14ac:dyDescent="0.4">
      <c r="A29" s="35" t="s">
        <v>176</v>
      </c>
      <c r="B29" s="29"/>
      <c r="C29" s="28" t="s">
        <v>181</v>
      </c>
      <c r="D29" s="28" t="s">
        <v>23</v>
      </c>
      <c r="E29" s="34">
        <v>2025</v>
      </c>
      <c r="F29" s="5">
        <v>0</v>
      </c>
      <c r="G29" s="6">
        <v>0</v>
      </c>
      <c r="H29" s="5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f>V29+W29</f>
        <v>0</v>
      </c>
      <c r="V29" s="6">
        <v>0</v>
      </c>
      <c r="W29" s="6">
        <v>0</v>
      </c>
      <c r="X29" s="6">
        <v>0</v>
      </c>
      <c r="Y29" s="6">
        <v>0</v>
      </c>
      <c r="Z29" s="6">
        <f t="shared" ref="Z29:Z31" si="10">AA29+AB29+AC29+AD29</f>
        <v>14200</v>
      </c>
      <c r="AA29" s="6">
        <v>14200</v>
      </c>
      <c r="AB29" s="6">
        <v>0</v>
      </c>
      <c r="AC29" s="6">
        <v>0</v>
      </c>
      <c r="AD29" s="6">
        <v>0</v>
      </c>
      <c r="AE29" s="68">
        <f t="shared" ref="AE29:AE31" si="11">AF29+AG29+AH29+AI29</f>
        <v>0</v>
      </c>
      <c r="AF29" s="68">
        <v>0</v>
      </c>
      <c r="AG29" s="6">
        <v>0</v>
      </c>
      <c r="AH29" s="6">
        <v>0</v>
      </c>
      <c r="AI29" s="6">
        <v>0</v>
      </c>
      <c r="AJ29" s="77">
        <f t="shared" ref="AJ29:AJ31" si="12">AK29+AL29+AM29+AN29</f>
        <v>0</v>
      </c>
      <c r="AK29" s="77">
        <v>0</v>
      </c>
      <c r="AL29" s="6">
        <v>0</v>
      </c>
      <c r="AM29" s="6">
        <v>0</v>
      </c>
      <c r="AN29" s="6">
        <v>0</v>
      </c>
      <c r="AO29" s="56">
        <f t="shared" ref="AO29:AO31" si="13">AP29+AQ29+AR29+AS29</f>
        <v>14200</v>
      </c>
      <c r="AP29" s="56">
        <f t="shared" ref="AP29:AP31" si="14">G29+L29+Q29+V29+AA29+AF29+AK29</f>
        <v>14200</v>
      </c>
      <c r="AQ29" s="5">
        <f t="shared" ref="AQ29:AQ31" si="15">H29+M29+R29+W29+AB29+AG29+AL29</f>
        <v>0</v>
      </c>
      <c r="AR29" s="6">
        <v>0</v>
      </c>
      <c r="AS29" s="6">
        <v>0</v>
      </c>
    </row>
    <row r="30" spans="1:45" ht="383.25" customHeight="1" x14ac:dyDescent="0.4">
      <c r="A30" s="35" t="s">
        <v>179</v>
      </c>
      <c r="B30" s="29"/>
      <c r="C30" s="28" t="s">
        <v>186</v>
      </c>
      <c r="D30" s="28" t="s">
        <v>23</v>
      </c>
      <c r="E30" s="34">
        <v>2025</v>
      </c>
      <c r="F30" s="5">
        <v>0</v>
      </c>
      <c r="G30" s="6">
        <v>0</v>
      </c>
      <c r="H30" s="5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f>V30+W30</f>
        <v>0</v>
      </c>
      <c r="V30" s="6">
        <v>0</v>
      </c>
      <c r="W30" s="6">
        <v>0</v>
      </c>
      <c r="X30" s="6">
        <v>0</v>
      </c>
      <c r="Y30" s="6">
        <v>0</v>
      </c>
      <c r="Z30" s="6">
        <f t="shared" si="10"/>
        <v>5400</v>
      </c>
      <c r="AA30" s="6">
        <f>7220-20+12800-14600</f>
        <v>5400</v>
      </c>
      <c r="AB30" s="6">
        <v>0</v>
      </c>
      <c r="AC30" s="6">
        <v>0</v>
      </c>
      <c r="AD30" s="6">
        <v>0</v>
      </c>
      <c r="AE30" s="68">
        <f t="shared" si="11"/>
        <v>0</v>
      </c>
      <c r="AF30" s="68">
        <v>0</v>
      </c>
      <c r="AG30" s="6">
        <v>0</v>
      </c>
      <c r="AH30" s="6">
        <v>0</v>
      </c>
      <c r="AI30" s="6">
        <v>0</v>
      </c>
      <c r="AJ30" s="77">
        <f t="shared" si="12"/>
        <v>0</v>
      </c>
      <c r="AK30" s="77">
        <v>0</v>
      </c>
      <c r="AL30" s="6">
        <v>0</v>
      </c>
      <c r="AM30" s="6">
        <v>0</v>
      </c>
      <c r="AN30" s="6">
        <v>0</v>
      </c>
      <c r="AO30" s="56">
        <f t="shared" si="13"/>
        <v>5400</v>
      </c>
      <c r="AP30" s="56">
        <f t="shared" si="14"/>
        <v>5400</v>
      </c>
      <c r="AQ30" s="5">
        <f t="shared" si="15"/>
        <v>0</v>
      </c>
      <c r="AR30" s="6">
        <v>0</v>
      </c>
      <c r="AS30" s="6">
        <v>0</v>
      </c>
    </row>
    <row r="31" spans="1:45" ht="307.5" customHeight="1" x14ac:dyDescent="0.4">
      <c r="A31" s="35" t="s">
        <v>180</v>
      </c>
      <c r="B31" s="29"/>
      <c r="C31" s="28" t="s">
        <v>177</v>
      </c>
      <c r="D31" s="28" t="s">
        <v>23</v>
      </c>
      <c r="E31" s="34" t="s">
        <v>193</v>
      </c>
      <c r="F31" s="5">
        <v>0</v>
      </c>
      <c r="G31" s="6">
        <v>0</v>
      </c>
      <c r="H31" s="5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f>V31+W31</f>
        <v>0</v>
      </c>
      <c r="V31" s="6">
        <v>0</v>
      </c>
      <c r="W31" s="6">
        <v>0</v>
      </c>
      <c r="X31" s="6">
        <v>0</v>
      </c>
      <c r="Y31" s="6">
        <v>0</v>
      </c>
      <c r="Z31" s="6">
        <f t="shared" si="10"/>
        <v>38175</v>
      </c>
      <c r="AA31" s="6">
        <f>191632-140519-12938</f>
        <v>38175</v>
      </c>
      <c r="AB31" s="6">
        <v>0</v>
      </c>
      <c r="AC31" s="6">
        <v>0</v>
      </c>
      <c r="AD31" s="6">
        <v>0</v>
      </c>
      <c r="AE31" s="68">
        <f t="shared" si="11"/>
        <v>36842</v>
      </c>
      <c r="AF31" s="68">
        <v>36842</v>
      </c>
      <c r="AG31" s="6">
        <v>0</v>
      </c>
      <c r="AH31" s="6">
        <v>0</v>
      </c>
      <c r="AI31" s="6">
        <v>0</v>
      </c>
      <c r="AJ31" s="77">
        <f t="shared" si="12"/>
        <v>0</v>
      </c>
      <c r="AK31" s="77">
        <v>0</v>
      </c>
      <c r="AL31" s="6">
        <v>0</v>
      </c>
      <c r="AM31" s="6">
        <v>0</v>
      </c>
      <c r="AN31" s="6">
        <v>0</v>
      </c>
      <c r="AO31" s="56">
        <f t="shared" si="13"/>
        <v>75017</v>
      </c>
      <c r="AP31" s="56">
        <f t="shared" si="14"/>
        <v>75017</v>
      </c>
      <c r="AQ31" s="5">
        <f t="shared" si="15"/>
        <v>0</v>
      </c>
      <c r="AR31" s="6">
        <v>0</v>
      </c>
      <c r="AS31" s="6">
        <v>0</v>
      </c>
    </row>
    <row r="32" spans="1:45" ht="382.5" customHeight="1" x14ac:dyDescent="0.4">
      <c r="A32" s="35" t="s">
        <v>191</v>
      </c>
      <c r="B32" s="29"/>
      <c r="C32" s="28" t="s">
        <v>192</v>
      </c>
      <c r="D32" s="28" t="s">
        <v>23</v>
      </c>
      <c r="E32" s="34">
        <v>2026</v>
      </c>
      <c r="F32" s="5">
        <v>0</v>
      </c>
      <c r="G32" s="6">
        <v>0</v>
      </c>
      <c r="H32" s="5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f>V32+W32</f>
        <v>0</v>
      </c>
      <c r="V32" s="6">
        <v>0</v>
      </c>
      <c r="W32" s="6">
        <v>0</v>
      </c>
      <c r="X32" s="6">
        <v>0</v>
      </c>
      <c r="Y32" s="6">
        <v>0</v>
      </c>
      <c r="Z32" s="6">
        <f t="shared" ref="Z32" si="16">AA32+AB32+AC32+AD32</f>
        <v>0</v>
      </c>
      <c r="AA32" s="6">
        <v>0</v>
      </c>
      <c r="AB32" s="6">
        <v>0</v>
      </c>
      <c r="AC32" s="6">
        <v>0</v>
      </c>
      <c r="AD32" s="6">
        <v>0</v>
      </c>
      <c r="AE32" s="68">
        <f t="shared" ref="AE32" si="17">AF32+AG32+AH32+AI32</f>
        <v>36200</v>
      </c>
      <c r="AF32" s="68">
        <v>36200</v>
      </c>
      <c r="AG32" s="6">
        <v>0</v>
      </c>
      <c r="AH32" s="6">
        <v>0</v>
      </c>
      <c r="AI32" s="6">
        <v>0</v>
      </c>
      <c r="AJ32" s="77">
        <f t="shared" ref="AJ32" si="18">AK32+AL32+AM32+AN32</f>
        <v>0</v>
      </c>
      <c r="AK32" s="77">
        <v>0</v>
      </c>
      <c r="AL32" s="6">
        <v>0</v>
      </c>
      <c r="AM32" s="6">
        <v>0</v>
      </c>
      <c r="AN32" s="6">
        <v>0</v>
      </c>
      <c r="AO32" s="56">
        <f t="shared" ref="AO32" si="19">AP32+AQ32+AR32+AS32</f>
        <v>36200</v>
      </c>
      <c r="AP32" s="56">
        <f t="shared" ref="AP32" si="20">G32+L32+Q32+V32+AA32+AF32+AK32</f>
        <v>36200</v>
      </c>
      <c r="AQ32" s="5">
        <f t="shared" ref="AQ32" si="21">H32+M32+R32+W32+AB32+AG32+AL32</f>
        <v>0</v>
      </c>
      <c r="AR32" s="6">
        <v>0</v>
      </c>
      <c r="AS32" s="6">
        <v>0</v>
      </c>
    </row>
    <row r="33" spans="1:45" ht="26.25" x14ac:dyDescent="0.4">
      <c r="A33" s="38" t="s">
        <v>30</v>
      </c>
      <c r="B33" s="38"/>
      <c r="C33" s="38"/>
      <c r="D33" s="29"/>
      <c r="E33" s="28"/>
      <c r="F33" s="8">
        <f t="shared" ref="F33:T33" si="22">SUM(F16:F26)</f>
        <v>13573.06</v>
      </c>
      <c r="G33" s="8">
        <f t="shared" si="22"/>
        <v>11650</v>
      </c>
      <c r="H33" s="8">
        <f t="shared" si="22"/>
        <v>1923.06</v>
      </c>
      <c r="I33" s="8">
        <f t="shared" si="22"/>
        <v>0</v>
      </c>
      <c r="J33" s="8">
        <f t="shared" si="22"/>
        <v>0</v>
      </c>
      <c r="K33" s="8">
        <f t="shared" si="22"/>
        <v>8310</v>
      </c>
      <c r="L33" s="8">
        <f t="shared" si="22"/>
        <v>8310</v>
      </c>
      <c r="M33" s="8">
        <f t="shared" si="22"/>
        <v>0</v>
      </c>
      <c r="N33" s="8">
        <f t="shared" si="22"/>
        <v>0</v>
      </c>
      <c r="O33" s="8">
        <f t="shared" si="22"/>
        <v>0</v>
      </c>
      <c r="P33" s="8">
        <f t="shared" si="22"/>
        <v>52484</v>
      </c>
      <c r="Q33" s="8">
        <f t="shared" si="22"/>
        <v>50640</v>
      </c>
      <c r="R33" s="8">
        <f t="shared" si="22"/>
        <v>1844</v>
      </c>
      <c r="S33" s="8">
        <f t="shared" si="22"/>
        <v>0</v>
      </c>
      <c r="T33" s="8">
        <f t="shared" si="22"/>
        <v>0</v>
      </c>
      <c r="U33" s="8">
        <f>SUM(U16:U28)</f>
        <v>129134</v>
      </c>
      <c r="V33" s="8">
        <f>SUM(V16:V28)</f>
        <v>127182</v>
      </c>
      <c r="W33" s="8">
        <f>SUM(W16:W28)</f>
        <v>1952</v>
      </c>
      <c r="X33" s="8">
        <f>SUM(X16:X26)</f>
        <v>0</v>
      </c>
      <c r="Y33" s="8">
        <f>SUM(Y16:Y26)</f>
        <v>0</v>
      </c>
      <c r="Z33" s="8">
        <f>SUM(Z16:Z31)</f>
        <v>70955</v>
      </c>
      <c r="AA33" s="8">
        <f>SUM(AA16:AA31)</f>
        <v>70955</v>
      </c>
      <c r="AB33" s="8">
        <f>SUM(AB16:AB28)</f>
        <v>0</v>
      </c>
      <c r="AC33" s="8">
        <f>SUM(AC16:AC26)</f>
        <v>0</v>
      </c>
      <c r="AD33" s="8">
        <f>SUM(AD16:AD26)</f>
        <v>0</v>
      </c>
      <c r="AE33" s="69">
        <f>SUM(AE16:AE31)</f>
        <v>53349</v>
      </c>
      <c r="AF33" s="69">
        <f>SUM(AF16:AF31)</f>
        <v>53349</v>
      </c>
      <c r="AG33" s="8">
        <f>SUM(AG16:AG26)</f>
        <v>0</v>
      </c>
      <c r="AH33" s="8">
        <f>SUM(AH16:AH26)</f>
        <v>0</v>
      </c>
      <c r="AI33" s="8">
        <f>SUM(AI16:AI26)</f>
        <v>0</v>
      </c>
      <c r="AJ33" s="78">
        <f>SUM(AJ16:AJ31)</f>
        <v>16507</v>
      </c>
      <c r="AK33" s="78">
        <f>SUM(AK16:AK31)</f>
        <v>16507</v>
      </c>
      <c r="AL33" s="8">
        <f>SUM(AL16:AL26)</f>
        <v>0</v>
      </c>
      <c r="AM33" s="8">
        <f>SUM(AM16:AM26)</f>
        <v>0</v>
      </c>
      <c r="AN33" s="8">
        <f>SUM(AN16:AN26)</f>
        <v>0</v>
      </c>
      <c r="AO33" s="57">
        <f>SUM(AO16:AO32)</f>
        <v>380512.06</v>
      </c>
      <c r="AP33" s="57">
        <f>SUM(AP16:AP32)</f>
        <v>374793</v>
      </c>
      <c r="AQ33" s="9">
        <f>SUM(AQ16:AQ32)</f>
        <v>5719.0599999999995</v>
      </c>
      <c r="AR33" s="8">
        <f>SUM(AR16:AR26)</f>
        <v>0</v>
      </c>
      <c r="AS33" s="8">
        <f>SUM(AS16:AS26)</f>
        <v>0</v>
      </c>
    </row>
    <row r="34" spans="1:45" ht="26.25" x14ac:dyDescent="0.4">
      <c r="A34" s="37" t="s">
        <v>23</v>
      </c>
      <c r="B34" s="37"/>
      <c r="C34" s="37"/>
      <c r="D34" s="29"/>
      <c r="E34" s="28"/>
      <c r="F34" s="6">
        <f t="shared" ref="F34:L34" si="23">SUM(F19:F23)</f>
        <v>10073.06</v>
      </c>
      <c r="G34" s="6">
        <f t="shared" si="23"/>
        <v>8150</v>
      </c>
      <c r="H34" s="6">
        <f t="shared" si="23"/>
        <v>1923.06</v>
      </c>
      <c r="I34" s="6">
        <f t="shared" si="23"/>
        <v>0</v>
      </c>
      <c r="J34" s="6">
        <f t="shared" si="23"/>
        <v>0</v>
      </c>
      <c r="K34" s="6">
        <f t="shared" si="23"/>
        <v>5310</v>
      </c>
      <c r="L34" s="6">
        <f t="shared" si="23"/>
        <v>5310</v>
      </c>
      <c r="M34" s="6">
        <f t="shared" ref="M34:T34" si="24">SUM(M19:M26)</f>
        <v>0</v>
      </c>
      <c r="N34" s="6">
        <f t="shared" si="24"/>
        <v>0</v>
      </c>
      <c r="O34" s="6">
        <f t="shared" si="24"/>
        <v>0</v>
      </c>
      <c r="P34" s="6">
        <f t="shared" si="24"/>
        <v>50154</v>
      </c>
      <c r="Q34" s="6">
        <f t="shared" si="24"/>
        <v>48310</v>
      </c>
      <c r="R34" s="6">
        <f t="shared" si="24"/>
        <v>1844</v>
      </c>
      <c r="S34" s="6">
        <f t="shared" si="24"/>
        <v>0</v>
      </c>
      <c r="T34" s="6">
        <f t="shared" si="24"/>
        <v>0</v>
      </c>
      <c r="U34" s="6">
        <f>U19+U21+U22+U23+U26+U27+U28</f>
        <v>124927</v>
      </c>
      <c r="V34" s="6">
        <f>V19+V21+V22+V23+V26+V27+V28</f>
        <v>122975</v>
      </c>
      <c r="W34" s="6">
        <f>SUM(W19:W23)</f>
        <v>1952</v>
      </c>
      <c r="X34" s="6">
        <f>SUM(X19:X23)</f>
        <v>0</v>
      </c>
      <c r="Y34" s="6">
        <f>SUM(Y19:Y23)</f>
        <v>0</v>
      </c>
      <c r="Z34" s="6">
        <f>Z19+Z21+Z22+Z23+Z26+Z27+Z28+Z29+Z30+Z31</f>
        <v>64960</v>
      </c>
      <c r="AA34" s="6">
        <f>AA19+AA21+AA22+AA23+AA26+AA27+AA28+AA29+AA30+AA31</f>
        <v>64960</v>
      </c>
      <c r="AB34" s="6">
        <f>SUM(AB19:AB23)</f>
        <v>0</v>
      </c>
      <c r="AC34" s="6">
        <f>SUM(AC19:AC23)</f>
        <v>0</v>
      </c>
      <c r="AD34" s="6">
        <f>SUM(AD19:AD23)</f>
        <v>0</v>
      </c>
      <c r="AE34" s="68">
        <f>AE19+AE21+AE22+AE23+AE26+AE27+AE28+AE29+AE30+AE31+AE32</f>
        <v>82409</v>
      </c>
      <c r="AF34" s="68">
        <f>AF19+AF21+AF22+AF23+AF26+AF27+AF28+AF29+AF30+AF31+AF32</f>
        <v>82409</v>
      </c>
      <c r="AG34" s="6">
        <f t="shared" ref="AG34:AI34" si="25">AG19+AG21+AG22+AG23+AG26+AG27+AG28+AG29+AG30+AG31+AG32</f>
        <v>0</v>
      </c>
      <c r="AH34" s="6">
        <f t="shared" si="25"/>
        <v>0</v>
      </c>
      <c r="AI34" s="6">
        <f t="shared" si="25"/>
        <v>0</v>
      </c>
      <c r="AJ34" s="77">
        <f>AJ19+AJ21+AJ22+AJ23+AJ26+AJ27+AJ28+AJ29+AJ30+AJ31+AJ32</f>
        <v>9367</v>
      </c>
      <c r="AK34" s="77">
        <f>AK19+AK21+AK22+AK23+AK26+AK27+AK28+AK29+AK30+AK31+AK32</f>
        <v>9367</v>
      </c>
      <c r="AL34" s="6">
        <f t="shared" ref="AL34:AN34" si="26">AL19+AL21+AL22+AL23+AL26+AL27+AL28+AL29+AL30+AL31+AL32</f>
        <v>0</v>
      </c>
      <c r="AM34" s="6">
        <f t="shared" si="26"/>
        <v>0</v>
      </c>
      <c r="AN34" s="6">
        <f t="shared" si="26"/>
        <v>0</v>
      </c>
      <c r="AO34" s="56">
        <f>SUM(AO26+AO23+AO22+AO21+AO20+AO19+AO25+AO27+AO28+AO29+AO30+AO31+AO32)</f>
        <v>347200.06</v>
      </c>
      <c r="AP34" s="56">
        <f>SUM(AP26+AP23+AP22+AP21+AP20+AP19+AP25+AP27+AP28+AP29+AP30+AP31+AP32)</f>
        <v>341481</v>
      </c>
      <c r="AQ34" s="5">
        <f t="shared" ref="AQ34:AS34" si="27">SUM(AQ26+AQ23+AQ22+AQ21+AQ20+AQ19+AQ25+AQ27+AQ28+AQ29+AQ30+AQ31+AQ32)</f>
        <v>5719.0599999999995</v>
      </c>
      <c r="AR34" s="5">
        <f t="shared" si="27"/>
        <v>0</v>
      </c>
      <c r="AS34" s="5">
        <f t="shared" si="27"/>
        <v>0</v>
      </c>
    </row>
    <row r="35" spans="1:45" ht="26.25" x14ac:dyDescent="0.4">
      <c r="A35" s="37" t="s">
        <v>31</v>
      </c>
      <c r="B35" s="37"/>
      <c r="C35" s="37"/>
      <c r="D35" s="29"/>
      <c r="E35" s="28"/>
      <c r="F35" s="5">
        <f t="shared" ref="F35:AS35" si="28">F16</f>
        <v>0</v>
      </c>
      <c r="G35" s="6">
        <f t="shared" si="28"/>
        <v>0</v>
      </c>
      <c r="H35" s="5">
        <f t="shared" si="28"/>
        <v>0</v>
      </c>
      <c r="I35" s="6">
        <f t="shared" si="28"/>
        <v>0</v>
      </c>
      <c r="J35" s="6">
        <f t="shared" si="28"/>
        <v>0</v>
      </c>
      <c r="K35" s="6">
        <f t="shared" si="28"/>
        <v>0</v>
      </c>
      <c r="L35" s="6">
        <f t="shared" si="28"/>
        <v>0</v>
      </c>
      <c r="M35" s="6">
        <f t="shared" si="28"/>
        <v>0</v>
      </c>
      <c r="N35" s="6">
        <f t="shared" si="28"/>
        <v>0</v>
      </c>
      <c r="O35" s="6">
        <f t="shared" si="28"/>
        <v>0</v>
      </c>
      <c r="P35" s="6">
        <f t="shared" si="28"/>
        <v>0</v>
      </c>
      <c r="Q35" s="6">
        <f t="shared" si="28"/>
        <v>0</v>
      </c>
      <c r="R35" s="6">
        <f t="shared" si="28"/>
        <v>0</v>
      </c>
      <c r="S35" s="6">
        <f t="shared" si="28"/>
        <v>0</v>
      </c>
      <c r="T35" s="6">
        <f t="shared" si="28"/>
        <v>0</v>
      </c>
      <c r="U35" s="6">
        <f t="shared" si="28"/>
        <v>0</v>
      </c>
      <c r="V35" s="6">
        <f t="shared" si="28"/>
        <v>0</v>
      </c>
      <c r="W35" s="6">
        <f t="shared" si="28"/>
        <v>0</v>
      </c>
      <c r="X35" s="6">
        <f t="shared" si="28"/>
        <v>0</v>
      </c>
      <c r="Y35" s="6">
        <f t="shared" si="28"/>
        <v>0</v>
      </c>
      <c r="Z35" s="6">
        <f t="shared" si="28"/>
        <v>0</v>
      </c>
      <c r="AA35" s="6">
        <f t="shared" si="28"/>
        <v>0</v>
      </c>
      <c r="AB35" s="6">
        <f t="shared" si="28"/>
        <v>0</v>
      </c>
      <c r="AC35" s="6">
        <f t="shared" si="28"/>
        <v>0</v>
      </c>
      <c r="AD35" s="6">
        <f t="shared" si="28"/>
        <v>0</v>
      </c>
      <c r="AE35" s="68">
        <f t="shared" si="28"/>
        <v>0</v>
      </c>
      <c r="AF35" s="68">
        <f t="shared" si="28"/>
        <v>0</v>
      </c>
      <c r="AG35" s="6">
        <f t="shared" si="28"/>
        <v>0</v>
      </c>
      <c r="AH35" s="6">
        <f t="shared" si="28"/>
        <v>0</v>
      </c>
      <c r="AI35" s="6">
        <f t="shared" si="28"/>
        <v>0</v>
      </c>
      <c r="AJ35" s="77">
        <f t="shared" si="28"/>
        <v>0</v>
      </c>
      <c r="AK35" s="77">
        <f t="shared" si="28"/>
        <v>0</v>
      </c>
      <c r="AL35" s="6">
        <f t="shared" si="28"/>
        <v>0</v>
      </c>
      <c r="AM35" s="6">
        <f t="shared" si="28"/>
        <v>0</v>
      </c>
      <c r="AN35" s="6">
        <f t="shared" si="28"/>
        <v>0</v>
      </c>
      <c r="AO35" s="56">
        <f t="shared" si="28"/>
        <v>0</v>
      </c>
      <c r="AP35" s="56">
        <f t="shared" si="28"/>
        <v>0</v>
      </c>
      <c r="AQ35" s="5">
        <f t="shared" si="28"/>
        <v>0</v>
      </c>
      <c r="AR35" s="6">
        <f t="shared" si="28"/>
        <v>0</v>
      </c>
      <c r="AS35" s="6">
        <f t="shared" si="28"/>
        <v>0</v>
      </c>
    </row>
    <row r="36" spans="1:45" ht="26.25" x14ac:dyDescent="0.4">
      <c r="A36" s="37" t="s">
        <v>32</v>
      </c>
      <c r="B36" s="37"/>
      <c r="C36" s="37"/>
      <c r="D36" s="29"/>
      <c r="E36" s="28"/>
      <c r="F36" s="5">
        <f t="shared" ref="F36:AS36" si="29">F17</f>
        <v>0</v>
      </c>
      <c r="G36" s="6">
        <f t="shared" si="29"/>
        <v>0</v>
      </c>
      <c r="H36" s="5">
        <f t="shared" si="29"/>
        <v>0</v>
      </c>
      <c r="I36" s="6">
        <f t="shared" si="29"/>
        <v>0</v>
      </c>
      <c r="J36" s="6">
        <f t="shared" si="29"/>
        <v>0</v>
      </c>
      <c r="K36" s="6">
        <f t="shared" si="29"/>
        <v>0</v>
      </c>
      <c r="L36" s="6">
        <f t="shared" si="29"/>
        <v>0</v>
      </c>
      <c r="M36" s="6">
        <f t="shared" si="29"/>
        <v>0</v>
      </c>
      <c r="N36" s="6">
        <f t="shared" si="29"/>
        <v>0</v>
      </c>
      <c r="O36" s="6">
        <f t="shared" si="29"/>
        <v>0</v>
      </c>
      <c r="P36" s="6">
        <f t="shared" si="29"/>
        <v>0</v>
      </c>
      <c r="Q36" s="6">
        <f t="shared" si="29"/>
        <v>0</v>
      </c>
      <c r="R36" s="6">
        <f t="shared" si="29"/>
        <v>0</v>
      </c>
      <c r="S36" s="6">
        <f t="shared" si="29"/>
        <v>0</v>
      </c>
      <c r="T36" s="6">
        <f t="shared" si="29"/>
        <v>0</v>
      </c>
      <c r="U36" s="6">
        <f t="shared" si="29"/>
        <v>0</v>
      </c>
      <c r="V36" s="6">
        <f t="shared" si="29"/>
        <v>0</v>
      </c>
      <c r="W36" s="6">
        <f t="shared" si="29"/>
        <v>0</v>
      </c>
      <c r="X36" s="6">
        <f t="shared" si="29"/>
        <v>0</v>
      </c>
      <c r="Y36" s="6">
        <f t="shared" si="29"/>
        <v>0</v>
      </c>
      <c r="Z36" s="6">
        <f t="shared" si="29"/>
        <v>0</v>
      </c>
      <c r="AA36" s="6">
        <f t="shared" si="29"/>
        <v>0</v>
      </c>
      <c r="AB36" s="6">
        <f t="shared" si="29"/>
        <v>0</v>
      </c>
      <c r="AC36" s="6">
        <f t="shared" si="29"/>
        <v>0</v>
      </c>
      <c r="AD36" s="6">
        <f t="shared" si="29"/>
        <v>0</v>
      </c>
      <c r="AE36" s="68">
        <f t="shared" si="29"/>
        <v>0</v>
      </c>
      <c r="AF36" s="68">
        <f t="shared" si="29"/>
        <v>0</v>
      </c>
      <c r="AG36" s="6">
        <f t="shared" si="29"/>
        <v>0</v>
      </c>
      <c r="AH36" s="6">
        <f t="shared" si="29"/>
        <v>0</v>
      </c>
      <c r="AI36" s="6">
        <f t="shared" si="29"/>
        <v>0</v>
      </c>
      <c r="AJ36" s="77">
        <f t="shared" si="29"/>
        <v>0</v>
      </c>
      <c r="AK36" s="77">
        <f t="shared" si="29"/>
        <v>0</v>
      </c>
      <c r="AL36" s="6">
        <f t="shared" si="29"/>
        <v>0</v>
      </c>
      <c r="AM36" s="6">
        <f t="shared" si="29"/>
        <v>0</v>
      </c>
      <c r="AN36" s="6">
        <f t="shared" si="29"/>
        <v>0</v>
      </c>
      <c r="AO36" s="56">
        <f t="shared" si="29"/>
        <v>0</v>
      </c>
      <c r="AP36" s="56">
        <f t="shared" si="29"/>
        <v>0</v>
      </c>
      <c r="AQ36" s="5">
        <f t="shared" si="29"/>
        <v>0</v>
      </c>
      <c r="AR36" s="6">
        <f t="shared" si="29"/>
        <v>0</v>
      </c>
      <c r="AS36" s="6">
        <f t="shared" si="29"/>
        <v>0</v>
      </c>
    </row>
    <row r="37" spans="1:45" ht="26.25" x14ac:dyDescent="0.4">
      <c r="A37" s="37" t="s">
        <v>183</v>
      </c>
      <c r="B37" s="37"/>
      <c r="C37" s="37"/>
      <c r="D37" s="29"/>
      <c r="E37" s="28"/>
      <c r="F37" s="5">
        <f t="shared" ref="F37:AS37" si="30">F18</f>
        <v>2000</v>
      </c>
      <c r="G37" s="6">
        <f t="shared" si="30"/>
        <v>2000</v>
      </c>
      <c r="H37" s="5">
        <f t="shared" si="30"/>
        <v>0</v>
      </c>
      <c r="I37" s="6">
        <f t="shared" si="30"/>
        <v>0</v>
      </c>
      <c r="J37" s="6">
        <f t="shared" si="30"/>
        <v>0</v>
      </c>
      <c r="K37" s="6">
        <f t="shared" si="30"/>
        <v>2000</v>
      </c>
      <c r="L37" s="6">
        <f t="shared" si="30"/>
        <v>2000</v>
      </c>
      <c r="M37" s="6">
        <f t="shared" si="30"/>
        <v>0</v>
      </c>
      <c r="N37" s="6">
        <f t="shared" si="30"/>
        <v>0</v>
      </c>
      <c r="O37" s="6">
        <f t="shared" si="30"/>
        <v>0</v>
      </c>
      <c r="P37" s="6">
        <f t="shared" si="30"/>
        <v>2330</v>
      </c>
      <c r="Q37" s="6">
        <f t="shared" si="30"/>
        <v>2330</v>
      </c>
      <c r="R37" s="6">
        <f t="shared" si="30"/>
        <v>0</v>
      </c>
      <c r="S37" s="6">
        <f t="shared" si="30"/>
        <v>0</v>
      </c>
      <c r="T37" s="6">
        <f t="shared" si="30"/>
        <v>0</v>
      </c>
      <c r="U37" s="6">
        <f t="shared" si="30"/>
        <v>4207</v>
      </c>
      <c r="V37" s="6">
        <f t="shared" si="30"/>
        <v>4207</v>
      </c>
      <c r="W37" s="6">
        <f t="shared" si="30"/>
        <v>0</v>
      </c>
      <c r="X37" s="6">
        <f t="shared" si="30"/>
        <v>0</v>
      </c>
      <c r="Y37" s="6">
        <f t="shared" si="30"/>
        <v>0</v>
      </c>
      <c r="Z37" s="6">
        <f t="shared" si="30"/>
        <v>5995</v>
      </c>
      <c r="AA37" s="6">
        <f t="shared" si="30"/>
        <v>5995</v>
      </c>
      <c r="AB37" s="6">
        <f t="shared" si="30"/>
        <v>0</v>
      </c>
      <c r="AC37" s="6">
        <f t="shared" si="30"/>
        <v>0</v>
      </c>
      <c r="AD37" s="6">
        <f t="shared" si="30"/>
        <v>0</v>
      </c>
      <c r="AE37" s="68">
        <f t="shared" si="30"/>
        <v>7140</v>
      </c>
      <c r="AF37" s="68">
        <f t="shared" si="30"/>
        <v>7140</v>
      </c>
      <c r="AG37" s="6">
        <f t="shared" si="30"/>
        <v>0</v>
      </c>
      <c r="AH37" s="6">
        <f t="shared" si="30"/>
        <v>0</v>
      </c>
      <c r="AI37" s="6">
        <f t="shared" si="30"/>
        <v>0</v>
      </c>
      <c r="AJ37" s="77">
        <f t="shared" si="30"/>
        <v>7140</v>
      </c>
      <c r="AK37" s="77">
        <f t="shared" si="30"/>
        <v>7140</v>
      </c>
      <c r="AL37" s="6">
        <f t="shared" si="30"/>
        <v>0</v>
      </c>
      <c r="AM37" s="6">
        <f t="shared" si="30"/>
        <v>0</v>
      </c>
      <c r="AN37" s="6">
        <f t="shared" si="30"/>
        <v>0</v>
      </c>
      <c r="AO37" s="56">
        <f t="shared" si="30"/>
        <v>30812</v>
      </c>
      <c r="AP37" s="56">
        <f t="shared" si="30"/>
        <v>30812</v>
      </c>
      <c r="AQ37" s="5">
        <f t="shared" si="30"/>
        <v>0</v>
      </c>
      <c r="AR37" s="6">
        <f t="shared" si="30"/>
        <v>0</v>
      </c>
      <c r="AS37" s="6">
        <f t="shared" si="30"/>
        <v>0</v>
      </c>
    </row>
    <row r="38" spans="1:45" ht="26.25" x14ac:dyDescent="0.4">
      <c r="A38" s="52" t="s">
        <v>127</v>
      </c>
      <c r="B38" s="52"/>
      <c r="C38" s="52"/>
      <c r="D38" s="29"/>
      <c r="E38" s="28"/>
      <c r="F38" s="5">
        <f t="shared" ref="F38:AQ38" si="31">F24</f>
        <v>1500</v>
      </c>
      <c r="G38" s="6">
        <f t="shared" si="31"/>
        <v>1500</v>
      </c>
      <c r="H38" s="5">
        <f t="shared" si="31"/>
        <v>0</v>
      </c>
      <c r="I38" s="6">
        <f t="shared" si="31"/>
        <v>0</v>
      </c>
      <c r="J38" s="6">
        <f t="shared" si="31"/>
        <v>0</v>
      </c>
      <c r="K38" s="6">
        <f t="shared" si="31"/>
        <v>1000</v>
      </c>
      <c r="L38" s="6">
        <f t="shared" si="31"/>
        <v>1000</v>
      </c>
      <c r="M38" s="6">
        <f t="shared" si="31"/>
        <v>0</v>
      </c>
      <c r="N38" s="6">
        <f t="shared" si="31"/>
        <v>0</v>
      </c>
      <c r="O38" s="6">
        <f t="shared" si="31"/>
        <v>0</v>
      </c>
      <c r="P38" s="6">
        <f t="shared" si="31"/>
        <v>0</v>
      </c>
      <c r="Q38" s="6">
        <f t="shared" si="31"/>
        <v>0</v>
      </c>
      <c r="R38" s="6">
        <f t="shared" si="31"/>
        <v>0</v>
      </c>
      <c r="S38" s="6">
        <f t="shared" si="31"/>
        <v>0</v>
      </c>
      <c r="T38" s="6">
        <f t="shared" si="31"/>
        <v>0</v>
      </c>
      <c r="U38" s="6">
        <f t="shared" si="31"/>
        <v>0</v>
      </c>
      <c r="V38" s="6">
        <f t="shared" si="31"/>
        <v>0</v>
      </c>
      <c r="W38" s="6">
        <f t="shared" si="31"/>
        <v>0</v>
      </c>
      <c r="X38" s="6">
        <f t="shared" si="31"/>
        <v>0</v>
      </c>
      <c r="Y38" s="6">
        <f t="shared" si="31"/>
        <v>0</v>
      </c>
      <c r="Z38" s="6">
        <f t="shared" si="31"/>
        <v>0</v>
      </c>
      <c r="AA38" s="6">
        <f t="shared" si="31"/>
        <v>0</v>
      </c>
      <c r="AB38" s="6">
        <f t="shared" si="31"/>
        <v>0</v>
      </c>
      <c r="AC38" s="6">
        <f t="shared" si="31"/>
        <v>0</v>
      </c>
      <c r="AD38" s="6">
        <f t="shared" si="31"/>
        <v>0</v>
      </c>
      <c r="AE38" s="68">
        <f t="shared" si="31"/>
        <v>0</v>
      </c>
      <c r="AF38" s="68">
        <f t="shared" si="31"/>
        <v>0</v>
      </c>
      <c r="AG38" s="6">
        <f t="shared" si="31"/>
        <v>0</v>
      </c>
      <c r="AH38" s="6">
        <f t="shared" si="31"/>
        <v>0</v>
      </c>
      <c r="AI38" s="6">
        <f t="shared" si="31"/>
        <v>0</v>
      </c>
      <c r="AJ38" s="77">
        <f t="shared" si="31"/>
        <v>0</v>
      </c>
      <c r="AK38" s="77">
        <f t="shared" si="31"/>
        <v>0</v>
      </c>
      <c r="AL38" s="6">
        <f t="shared" si="31"/>
        <v>0</v>
      </c>
      <c r="AM38" s="6">
        <f t="shared" si="31"/>
        <v>0</v>
      </c>
      <c r="AN38" s="6">
        <f t="shared" si="31"/>
        <v>0</v>
      </c>
      <c r="AO38" s="56">
        <f t="shared" si="31"/>
        <v>2500</v>
      </c>
      <c r="AP38" s="56">
        <f t="shared" si="31"/>
        <v>2500</v>
      </c>
      <c r="AQ38" s="5">
        <f t="shared" si="31"/>
        <v>0</v>
      </c>
      <c r="AR38" s="6">
        <v>0</v>
      </c>
      <c r="AS38" s="6">
        <v>0</v>
      </c>
    </row>
    <row r="39" spans="1:45" ht="39.75" customHeight="1" x14ac:dyDescent="0.4">
      <c r="A39" s="39" t="s">
        <v>33</v>
      </c>
      <c r="B39" s="48"/>
      <c r="C39" s="42" t="s">
        <v>132</v>
      </c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4"/>
    </row>
    <row r="40" spans="1:45" ht="201.75" customHeight="1" x14ac:dyDescent="0.4">
      <c r="A40" s="37" t="s">
        <v>34</v>
      </c>
      <c r="B40" s="48"/>
      <c r="C40" s="28" t="s">
        <v>118</v>
      </c>
      <c r="D40" s="28" t="s">
        <v>108</v>
      </c>
      <c r="E40" s="28" t="s">
        <v>78</v>
      </c>
      <c r="F40" s="28" t="s">
        <v>35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8" t="s">
        <v>35</v>
      </c>
      <c r="AD40" s="28" t="s">
        <v>35</v>
      </c>
      <c r="AE40" s="65" t="s">
        <v>35</v>
      </c>
      <c r="AF40" s="65" t="s">
        <v>35</v>
      </c>
      <c r="AG40" s="28" t="s">
        <v>35</v>
      </c>
      <c r="AH40" s="28" t="s">
        <v>35</v>
      </c>
      <c r="AI40" s="28" t="s">
        <v>35</v>
      </c>
      <c r="AJ40" s="76" t="s">
        <v>35</v>
      </c>
      <c r="AK40" s="76" t="s">
        <v>35</v>
      </c>
      <c r="AL40" s="28" t="s">
        <v>35</v>
      </c>
      <c r="AM40" s="28" t="s">
        <v>35</v>
      </c>
      <c r="AN40" s="28" t="s">
        <v>35</v>
      </c>
      <c r="AO40" s="37" t="s">
        <v>36</v>
      </c>
      <c r="AP40" s="37"/>
      <c r="AQ40" s="37"/>
      <c r="AR40" s="37"/>
      <c r="AS40" s="37"/>
    </row>
    <row r="41" spans="1:45" ht="200.25" customHeight="1" x14ac:dyDescent="0.4">
      <c r="A41" s="37" t="s">
        <v>37</v>
      </c>
      <c r="B41" s="48"/>
      <c r="C41" s="28" t="s">
        <v>160</v>
      </c>
      <c r="D41" s="28" t="s">
        <v>109</v>
      </c>
      <c r="E41" s="28" t="s">
        <v>78</v>
      </c>
      <c r="F41" s="28" t="s">
        <v>35</v>
      </c>
      <c r="G41" s="28" t="s">
        <v>35</v>
      </c>
      <c r="H41" s="28" t="s">
        <v>35</v>
      </c>
      <c r="I41" s="28" t="s">
        <v>35</v>
      </c>
      <c r="J41" s="28" t="s">
        <v>35</v>
      </c>
      <c r="K41" s="28" t="s">
        <v>35</v>
      </c>
      <c r="L41" s="28" t="s">
        <v>35</v>
      </c>
      <c r="M41" s="28" t="s">
        <v>35</v>
      </c>
      <c r="N41" s="28" t="s">
        <v>35</v>
      </c>
      <c r="O41" s="28" t="s">
        <v>35</v>
      </c>
      <c r="P41" s="28" t="s">
        <v>35</v>
      </c>
      <c r="Q41" s="28" t="s">
        <v>35</v>
      </c>
      <c r="R41" s="28" t="s">
        <v>35</v>
      </c>
      <c r="S41" s="28" t="s">
        <v>35</v>
      </c>
      <c r="T41" s="28" t="s">
        <v>35</v>
      </c>
      <c r="U41" s="28" t="s">
        <v>35</v>
      </c>
      <c r="V41" s="28" t="s">
        <v>35</v>
      </c>
      <c r="W41" s="28" t="s">
        <v>35</v>
      </c>
      <c r="X41" s="28" t="s">
        <v>35</v>
      </c>
      <c r="Y41" s="28" t="s">
        <v>35</v>
      </c>
      <c r="Z41" s="28" t="s">
        <v>35</v>
      </c>
      <c r="AA41" s="28" t="s">
        <v>35</v>
      </c>
      <c r="AB41" s="28" t="s">
        <v>35</v>
      </c>
      <c r="AC41" s="28" t="s">
        <v>35</v>
      </c>
      <c r="AD41" s="28" t="s">
        <v>35</v>
      </c>
      <c r="AE41" s="65" t="s">
        <v>35</v>
      </c>
      <c r="AF41" s="65" t="s">
        <v>35</v>
      </c>
      <c r="AG41" s="28" t="s">
        <v>35</v>
      </c>
      <c r="AH41" s="28" t="s">
        <v>35</v>
      </c>
      <c r="AI41" s="28" t="s">
        <v>35</v>
      </c>
      <c r="AJ41" s="76" t="s">
        <v>35</v>
      </c>
      <c r="AK41" s="76" t="s">
        <v>35</v>
      </c>
      <c r="AL41" s="28" t="s">
        <v>35</v>
      </c>
      <c r="AM41" s="28" t="s">
        <v>35</v>
      </c>
      <c r="AN41" s="28" t="s">
        <v>35</v>
      </c>
      <c r="AO41" s="37" t="s">
        <v>36</v>
      </c>
      <c r="AP41" s="37"/>
      <c r="AQ41" s="37"/>
      <c r="AR41" s="37"/>
      <c r="AS41" s="37"/>
    </row>
    <row r="42" spans="1:45" ht="197.25" customHeight="1" x14ac:dyDescent="0.4">
      <c r="A42" s="37" t="s">
        <v>38</v>
      </c>
      <c r="B42" s="48"/>
      <c r="C42" s="28" t="s">
        <v>119</v>
      </c>
      <c r="D42" s="28" t="s">
        <v>108</v>
      </c>
      <c r="E42" s="28" t="s">
        <v>78</v>
      </c>
      <c r="F42" s="28" t="s">
        <v>35</v>
      </c>
      <c r="G42" s="28" t="s">
        <v>35</v>
      </c>
      <c r="H42" s="28" t="s">
        <v>35</v>
      </c>
      <c r="I42" s="28" t="s">
        <v>35</v>
      </c>
      <c r="J42" s="28" t="s">
        <v>35</v>
      </c>
      <c r="K42" s="28" t="s">
        <v>35</v>
      </c>
      <c r="L42" s="28" t="s">
        <v>35</v>
      </c>
      <c r="M42" s="28" t="s">
        <v>35</v>
      </c>
      <c r="N42" s="28" t="s">
        <v>35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8" t="s">
        <v>35</v>
      </c>
      <c r="AD42" s="28" t="s">
        <v>35</v>
      </c>
      <c r="AE42" s="65" t="s">
        <v>35</v>
      </c>
      <c r="AF42" s="65" t="s">
        <v>35</v>
      </c>
      <c r="AG42" s="28" t="s">
        <v>35</v>
      </c>
      <c r="AH42" s="28" t="s">
        <v>35</v>
      </c>
      <c r="AI42" s="28" t="s">
        <v>35</v>
      </c>
      <c r="AJ42" s="76" t="s">
        <v>35</v>
      </c>
      <c r="AK42" s="76" t="s">
        <v>35</v>
      </c>
      <c r="AL42" s="28" t="s">
        <v>35</v>
      </c>
      <c r="AM42" s="28" t="s">
        <v>35</v>
      </c>
      <c r="AN42" s="28" t="s">
        <v>35</v>
      </c>
      <c r="AO42" s="37" t="s">
        <v>36</v>
      </c>
      <c r="AP42" s="37"/>
      <c r="AQ42" s="37"/>
      <c r="AR42" s="37"/>
      <c r="AS42" s="37"/>
    </row>
    <row r="43" spans="1:45" ht="193.5" customHeight="1" x14ac:dyDescent="0.4">
      <c r="A43" s="37" t="s">
        <v>39</v>
      </c>
      <c r="B43" s="48"/>
      <c r="C43" s="28" t="s">
        <v>161</v>
      </c>
      <c r="D43" s="28" t="s">
        <v>109</v>
      </c>
      <c r="E43" s="28" t="s">
        <v>78</v>
      </c>
      <c r="F43" s="28" t="s">
        <v>35</v>
      </c>
      <c r="G43" s="28" t="s">
        <v>35</v>
      </c>
      <c r="H43" s="28" t="s">
        <v>35</v>
      </c>
      <c r="I43" s="28" t="s">
        <v>35</v>
      </c>
      <c r="J43" s="28" t="s">
        <v>35</v>
      </c>
      <c r="K43" s="28" t="s">
        <v>35</v>
      </c>
      <c r="L43" s="28" t="s">
        <v>35</v>
      </c>
      <c r="M43" s="28" t="s">
        <v>35</v>
      </c>
      <c r="N43" s="28" t="s">
        <v>35</v>
      </c>
      <c r="O43" s="28" t="s">
        <v>35</v>
      </c>
      <c r="P43" s="28" t="s">
        <v>35</v>
      </c>
      <c r="Q43" s="28" t="s">
        <v>35</v>
      </c>
      <c r="R43" s="28" t="s">
        <v>35</v>
      </c>
      <c r="S43" s="28" t="s">
        <v>35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8" t="s">
        <v>35</v>
      </c>
      <c r="AD43" s="28" t="s">
        <v>35</v>
      </c>
      <c r="AE43" s="65" t="s">
        <v>35</v>
      </c>
      <c r="AF43" s="65" t="s">
        <v>35</v>
      </c>
      <c r="AG43" s="28" t="s">
        <v>35</v>
      </c>
      <c r="AH43" s="28" t="s">
        <v>35</v>
      </c>
      <c r="AI43" s="28" t="s">
        <v>35</v>
      </c>
      <c r="AJ43" s="76" t="s">
        <v>35</v>
      </c>
      <c r="AK43" s="76" t="s">
        <v>35</v>
      </c>
      <c r="AL43" s="28" t="s">
        <v>35</v>
      </c>
      <c r="AM43" s="28" t="s">
        <v>35</v>
      </c>
      <c r="AN43" s="28" t="s">
        <v>35</v>
      </c>
      <c r="AO43" s="37" t="s">
        <v>36</v>
      </c>
      <c r="AP43" s="37"/>
      <c r="AQ43" s="37"/>
      <c r="AR43" s="37"/>
      <c r="AS43" s="37"/>
    </row>
    <row r="44" spans="1:45" ht="292.5" customHeight="1" x14ac:dyDescent="0.4">
      <c r="A44" s="37" t="s">
        <v>40</v>
      </c>
      <c r="B44" s="48"/>
      <c r="C44" s="28" t="s">
        <v>41</v>
      </c>
      <c r="D44" s="28" t="s">
        <v>184</v>
      </c>
      <c r="E44" s="28" t="s">
        <v>78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s">
        <v>35</v>
      </c>
      <c r="Z44" s="28" t="s">
        <v>35</v>
      </c>
      <c r="AA44" s="28" t="s">
        <v>35</v>
      </c>
      <c r="AB44" s="28" t="s">
        <v>35</v>
      </c>
      <c r="AC44" s="28" t="s">
        <v>35</v>
      </c>
      <c r="AD44" s="28" t="s">
        <v>35</v>
      </c>
      <c r="AE44" s="65" t="s">
        <v>35</v>
      </c>
      <c r="AF44" s="65" t="s">
        <v>35</v>
      </c>
      <c r="AG44" s="28" t="s">
        <v>35</v>
      </c>
      <c r="AH44" s="28" t="s">
        <v>35</v>
      </c>
      <c r="AI44" s="28" t="s">
        <v>35</v>
      </c>
      <c r="AJ44" s="76" t="s">
        <v>35</v>
      </c>
      <c r="AK44" s="76" t="s">
        <v>35</v>
      </c>
      <c r="AL44" s="28" t="s">
        <v>35</v>
      </c>
      <c r="AM44" s="28" t="s">
        <v>35</v>
      </c>
      <c r="AN44" s="28" t="s">
        <v>35</v>
      </c>
      <c r="AO44" s="37" t="s">
        <v>36</v>
      </c>
      <c r="AP44" s="37"/>
      <c r="AQ44" s="37"/>
      <c r="AR44" s="37"/>
      <c r="AS44" s="37"/>
    </row>
    <row r="45" spans="1:45" ht="23.25" customHeight="1" x14ac:dyDescent="0.4">
      <c r="A45" s="38" t="s">
        <v>42</v>
      </c>
      <c r="B45" s="38"/>
      <c r="C45" s="38"/>
      <c r="D45" s="10"/>
      <c r="E45" s="30"/>
      <c r="F45" s="28" t="s">
        <v>35</v>
      </c>
      <c r="G45" s="28" t="s">
        <v>35</v>
      </c>
      <c r="H45" s="28" t="s">
        <v>35</v>
      </c>
      <c r="I45" s="28" t="s">
        <v>35</v>
      </c>
      <c r="J45" s="28" t="s">
        <v>35</v>
      </c>
      <c r="K45" s="28" t="s">
        <v>35</v>
      </c>
      <c r="L45" s="28" t="s">
        <v>35</v>
      </c>
      <c r="M45" s="28" t="s">
        <v>35</v>
      </c>
      <c r="N45" s="28" t="s">
        <v>35</v>
      </c>
      <c r="O45" s="28" t="s">
        <v>35</v>
      </c>
      <c r="P45" s="28" t="s">
        <v>35</v>
      </c>
      <c r="Q45" s="28" t="s">
        <v>35</v>
      </c>
      <c r="R45" s="28" t="s">
        <v>35</v>
      </c>
      <c r="S45" s="28" t="s">
        <v>35</v>
      </c>
      <c r="T45" s="28" t="s">
        <v>35</v>
      </c>
      <c r="U45" s="28" t="s">
        <v>35</v>
      </c>
      <c r="V45" s="28" t="s">
        <v>35</v>
      </c>
      <c r="W45" s="28" t="s">
        <v>35</v>
      </c>
      <c r="X45" s="28" t="s">
        <v>35</v>
      </c>
      <c r="Y45" s="28" t="s">
        <v>35</v>
      </c>
      <c r="Z45" s="28" t="s">
        <v>35</v>
      </c>
      <c r="AA45" s="28" t="s">
        <v>35</v>
      </c>
      <c r="AB45" s="28" t="s">
        <v>35</v>
      </c>
      <c r="AC45" s="28" t="s">
        <v>35</v>
      </c>
      <c r="AD45" s="28" t="s">
        <v>35</v>
      </c>
      <c r="AE45" s="65" t="s">
        <v>35</v>
      </c>
      <c r="AF45" s="65" t="s">
        <v>35</v>
      </c>
      <c r="AG45" s="28" t="s">
        <v>35</v>
      </c>
      <c r="AH45" s="28" t="s">
        <v>35</v>
      </c>
      <c r="AI45" s="28" t="s">
        <v>35</v>
      </c>
      <c r="AJ45" s="76" t="s">
        <v>35</v>
      </c>
      <c r="AK45" s="76" t="s">
        <v>35</v>
      </c>
      <c r="AL45" s="28" t="s">
        <v>35</v>
      </c>
      <c r="AM45" s="28" t="s">
        <v>35</v>
      </c>
      <c r="AN45" s="28" t="s">
        <v>35</v>
      </c>
      <c r="AO45" s="85" t="s">
        <v>35</v>
      </c>
      <c r="AP45" s="31" t="s">
        <v>35</v>
      </c>
      <c r="AQ45" s="28" t="s">
        <v>35</v>
      </c>
      <c r="AR45" s="28" t="s">
        <v>35</v>
      </c>
      <c r="AS45" s="28" t="s">
        <v>35</v>
      </c>
    </row>
    <row r="46" spans="1:45" ht="35.25" customHeight="1" x14ac:dyDescent="0.25">
      <c r="A46" s="30" t="s">
        <v>43</v>
      </c>
      <c r="B46" s="30" t="s">
        <v>44</v>
      </c>
      <c r="C46" s="39" t="s">
        <v>44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</row>
    <row r="47" spans="1:45" ht="170.25" customHeight="1" x14ac:dyDescent="0.25">
      <c r="A47" s="28" t="s">
        <v>45</v>
      </c>
      <c r="B47" s="37" t="s">
        <v>120</v>
      </c>
      <c r="C47" s="37"/>
      <c r="D47" s="28" t="s">
        <v>110</v>
      </c>
      <c r="E47" s="28" t="s">
        <v>78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s">
        <v>35</v>
      </c>
      <c r="Z47" s="28" t="s">
        <v>35</v>
      </c>
      <c r="AA47" s="28" t="s">
        <v>35</v>
      </c>
      <c r="AB47" s="28" t="s">
        <v>35</v>
      </c>
      <c r="AC47" s="28" t="s">
        <v>35</v>
      </c>
      <c r="AD47" s="28" t="s">
        <v>35</v>
      </c>
      <c r="AE47" s="65" t="s">
        <v>35</v>
      </c>
      <c r="AF47" s="65" t="s">
        <v>35</v>
      </c>
      <c r="AG47" s="28" t="s">
        <v>35</v>
      </c>
      <c r="AH47" s="28" t="s">
        <v>35</v>
      </c>
      <c r="AI47" s="28" t="s">
        <v>35</v>
      </c>
      <c r="AJ47" s="76" t="s">
        <v>35</v>
      </c>
      <c r="AK47" s="76" t="s">
        <v>35</v>
      </c>
      <c r="AL47" s="28" t="s">
        <v>35</v>
      </c>
      <c r="AM47" s="28" t="s">
        <v>35</v>
      </c>
      <c r="AN47" s="28" t="s">
        <v>35</v>
      </c>
      <c r="AO47" s="37" t="s">
        <v>36</v>
      </c>
      <c r="AP47" s="37"/>
      <c r="AQ47" s="37"/>
      <c r="AR47" s="37"/>
      <c r="AS47" s="37"/>
    </row>
    <row r="48" spans="1:45" ht="231" customHeight="1" x14ac:dyDescent="0.25">
      <c r="A48" s="28" t="s">
        <v>46</v>
      </c>
      <c r="B48" s="37" t="s">
        <v>121</v>
      </c>
      <c r="C48" s="37"/>
      <c r="D48" s="28" t="s">
        <v>79</v>
      </c>
      <c r="E48" s="28" t="s">
        <v>78</v>
      </c>
      <c r="F48" s="28" t="s">
        <v>35</v>
      </c>
      <c r="G48" s="28" t="s">
        <v>35</v>
      </c>
      <c r="H48" s="28" t="s">
        <v>35</v>
      </c>
      <c r="I48" s="28" t="s">
        <v>35</v>
      </c>
      <c r="J48" s="28" t="s">
        <v>35</v>
      </c>
      <c r="K48" s="28" t="s">
        <v>35</v>
      </c>
      <c r="L48" s="28" t="s">
        <v>35</v>
      </c>
      <c r="M48" s="28" t="s">
        <v>35</v>
      </c>
      <c r="N48" s="28" t="s">
        <v>35</v>
      </c>
      <c r="O48" s="28" t="s">
        <v>35</v>
      </c>
      <c r="P48" s="28" t="s">
        <v>35</v>
      </c>
      <c r="Q48" s="28" t="s">
        <v>35</v>
      </c>
      <c r="R48" s="28" t="s">
        <v>35</v>
      </c>
      <c r="S48" s="28" t="s">
        <v>35</v>
      </c>
      <c r="T48" s="28" t="s">
        <v>35</v>
      </c>
      <c r="U48" s="28" t="s">
        <v>35</v>
      </c>
      <c r="V48" s="28" t="s">
        <v>35</v>
      </c>
      <c r="W48" s="28" t="s">
        <v>35</v>
      </c>
      <c r="X48" s="28" t="s">
        <v>35</v>
      </c>
      <c r="Y48" s="28" t="s">
        <v>35</v>
      </c>
      <c r="Z48" s="28" t="s">
        <v>35</v>
      </c>
      <c r="AA48" s="28" t="s">
        <v>35</v>
      </c>
      <c r="AB48" s="28" t="s">
        <v>35</v>
      </c>
      <c r="AC48" s="28" t="s">
        <v>35</v>
      </c>
      <c r="AD48" s="28" t="s">
        <v>35</v>
      </c>
      <c r="AE48" s="65" t="s">
        <v>35</v>
      </c>
      <c r="AF48" s="65" t="s">
        <v>35</v>
      </c>
      <c r="AG48" s="28" t="s">
        <v>35</v>
      </c>
      <c r="AH48" s="28" t="s">
        <v>35</v>
      </c>
      <c r="AI48" s="28" t="s">
        <v>35</v>
      </c>
      <c r="AJ48" s="76" t="s">
        <v>35</v>
      </c>
      <c r="AK48" s="76" t="s">
        <v>35</v>
      </c>
      <c r="AL48" s="28" t="s">
        <v>35</v>
      </c>
      <c r="AM48" s="28" t="s">
        <v>35</v>
      </c>
      <c r="AN48" s="28" t="s">
        <v>35</v>
      </c>
      <c r="AO48" s="37" t="s">
        <v>36</v>
      </c>
      <c r="AP48" s="37"/>
      <c r="AQ48" s="37"/>
      <c r="AR48" s="37"/>
      <c r="AS48" s="37"/>
    </row>
    <row r="49" spans="1:45" ht="21.75" customHeight="1" x14ac:dyDescent="0.4">
      <c r="A49" s="38" t="s">
        <v>47</v>
      </c>
      <c r="B49" s="38"/>
      <c r="C49" s="38"/>
      <c r="D49" s="10"/>
      <c r="E49" s="28"/>
      <c r="F49" s="28" t="s">
        <v>35</v>
      </c>
      <c r="G49" s="28" t="s">
        <v>35</v>
      </c>
      <c r="H49" s="28" t="s">
        <v>35</v>
      </c>
      <c r="I49" s="28" t="s">
        <v>35</v>
      </c>
      <c r="J49" s="28" t="s">
        <v>35</v>
      </c>
      <c r="K49" s="28" t="s">
        <v>35</v>
      </c>
      <c r="L49" s="28" t="s">
        <v>35</v>
      </c>
      <c r="M49" s="28" t="s">
        <v>35</v>
      </c>
      <c r="N49" s="28" t="s">
        <v>35</v>
      </c>
      <c r="O49" s="28" t="s">
        <v>35</v>
      </c>
      <c r="P49" s="28" t="s">
        <v>35</v>
      </c>
      <c r="Q49" s="28" t="s">
        <v>35</v>
      </c>
      <c r="R49" s="28" t="s">
        <v>35</v>
      </c>
      <c r="S49" s="28" t="s">
        <v>35</v>
      </c>
      <c r="T49" s="28" t="s">
        <v>35</v>
      </c>
      <c r="U49" s="28" t="s">
        <v>35</v>
      </c>
      <c r="V49" s="28" t="s">
        <v>35</v>
      </c>
      <c r="W49" s="28" t="s">
        <v>35</v>
      </c>
      <c r="X49" s="28" t="s">
        <v>35</v>
      </c>
      <c r="Y49" s="28" t="s">
        <v>35</v>
      </c>
      <c r="Z49" s="28" t="s">
        <v>35</v>
      </c>
      <c r="AA49" s="28" t="s">
        <v>35</v>
      </c>
      <c r="AB49" s="28" t="s">
        <v>35</v>
      </c>
      <c r="AC49" s="28" t="s">
        <v>35</v>
      </c>
      <c r="AD49" s="28" t="s">
        <v>35</v>
      </c>
      <c r="AE49" s="65" t="s">
        <v>35</v>
      </c>
      <c r="AF49" s="65" t="s">
        <v>35</v>
      </c>
      <c r="AG49" s="28" t="s">
        <v>35</v>
      </c>
      <c r="AH49" s="28" t="s">
        <v>35</v>
      </c>
      <c r="AI49" s="28" t="s">
        <v>35</v>
      </c>
      <c r="AJ49" s="76" t="s">
        <v>35</v>
      </c>
      <c r="AK49" s="76" t="s">
        <v>35</v>
      </c>
      <c r="AL49" s="28" t="s">
        <v>35</v>
      </c>
      <c r="AM49" s="28" t="s">
        <v>35</v>
      </c>
      <c r="AN49" s="28" t="s">
        <v>35</v>
      </c>
      <c r="AO49" s="85" t="s">
        <v>35</v>
      </c>
      <c r="AP49" s="31" t="s">
        <v>35</v>
      </c>
      <c r="AQ49" s="28" t="s">
        <v>35</v>
      </c>
      <c r="AR49" s="28" t="s">
        <v>35</v>
      </c>
      <c r="AS49" s="28" t="s">
        <v>35</v>
      </c>
    </row>
    <row r="50" spans="1:45" ht="27.75" customHeight="1" x14ac:dyDescent="0.25">
      <c r="A50" s="30" t="s">
        <v>48</v>
      </c>
      <c r="B50" s="30" t="s">
        <v>49</v>
      </c>
      <c r="C50" s="39" t="s">
        <v>88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</row>
    <row r="51" spans="1:45" ht="217.5" customHeight="1" x14ac:dyDescent="0.25">
      <c r="A51" s="35" t="s">
        <v>50</v>
      </c>
      <c r="B51" s="37" t="s">
        <v>122</v>
      </c>
      <c r="C51" s="37"/>
      <c r="D51" s="28" t="s">
        <v>111</v>
      </c>
      <c r="E51" s="28" t="s">
        <v>78</v>
      </c>
      <c r="F51" s="28" t="s">
        <v>35</v>
      </c>
      <c r="G51" s="28" t="s">
        <v>35</v>
      </c>
      <c r="H51" s="28" t="s">
        <v>35</v>
      </c>
      <c r="I51" s="28" t="s">
        <v>35</v>
      </c>
      <c r="J51" s="28" t="s">
        <v>35</v>
      </c>
      <c r="K51" s="28" t="s">
        <v>35</v>
      </c>
      <c r="L51" s="28" t="s">
        <v>35</v>
      </c>
      <c r="M51" s="28" t="s">
        <v>35</v>
      </c>
      <c r="N51" s="28" t="s">
        <v>35</v>
      </c>
      <c r="O51" s="28" t="s">
        <v>35</v>
      </c>
      <c r="P51" s="28" t="s">
        <v>35</v>
      </c>
      <c r="Q51" s="28" t="s">
        <v>35</v>
      </c>
      <c r="R51" s="28" t="s">
        <v>35</v>
      </c>
      <c r="S51" s="28" t="s">
        <v>35</v>
      </c>
      <c r="T51" s="28" t="s">
        <v>35</v>
      </c>
      <c r="U51" s="28" t="s">
        <v>35</v>
      </c>
      <c r="V51" s="28" t="s">
        <v>35</v>
      </c>
      <c r="W51" s="28" t="s">
        <v>35</v>
      </c>
      <c r="X51" s="28" t="s">
        <v>35</v>
      </c>
      <c r="Y51" s="28" t="s">
        <v>35</v>
      </c>
      <c r="Z51" s="28" t="s">
        <v>35</v>
      </c>
      <c r="AA51" s="28" t="s">
        <v>35</v>
      </c>
      <c r="AB51" s="28" t="s">
        <v>35</v>
      </c>
      <c r="AC51" s="28" t="s">
        <v>35</v>
      </c>
      <c r="AD51" s="28" t="s">
        <v>35</v>
      </c>
      <c r="AE51" s="65" t="s">
        <v>35</v>
      </c>
      <c r="AF51" s="65" t="s">
        <v>35</v>
      </c>
      <c r="AG51" s="28" t="s">
        <v>35</v>
      </c>
      <c r="AH51" s="28" t="s">
        <v>35</v>
      </c>
      <c r="AI51" s="28" t="s">
        <v>35</v>
      </c>
      <c r="AJ51" s="76" t="s">
        <v>35</v>
      </c>
      <c r="AK51" s="76" t="s">
        <v>35</v>
      </c>
      <c r="AL51" s="28" t="s">
        <v>35</v>
      </c>
      <c r="AM51" s="28" t="s">
        <v>35</v>
      </c>
      <c r="AN51" s="28" t="s">
        <v>35</v>
      </c>
      <c r="AO51" s="37" t="s">
        <v>36</v>
      </c>
      <c r="AP51" s="37"/>
      <c r="AQ51" s="37"/>
      <c r="AR51" s="37"/>
      <c r="AS51" s="37"/>
    </row>
    <row r="52" spans="1:45" ht="219" customHeight="1" x14ac:dyDescent="0.25">
      <c r="A52" s="35" t="s">
        <v>51</v>
      </c>
      <c r="B52" s="37" t="s">
        <v>52</v>
      </c>
      <c r="C52" s="37"/>
      <c r="D52" s="28" t="s">
        <v>112</v>
      </c>
      <c r="E52" s="28" t="s">
        <v>78</v>
      </c>
      <c r="F52" s="28" t="s">
        <v>35</v>
      </c>
      <c r="G52" s="28" t="s">
        <v>35</v>
      </c>
      <c r="H52" s="28" t="s">
        <v>35</v>
      </c>
      <c r="I52" s="28" t="s">
        <v>35</v>
      </c>
      <c r="J52" s="28" t="s">
        <v>35</v>
      </c>
      <c r="K52" s="28" t="s">
        <v>35</v>
      </c>
      <c r="L52" s="28" t="s">
        <v>35</v>
      </c>
      <c r="M52" s="28" t="s">
        <v>35</v>
      </c>
      <c r="N52" s="28" t="s">
        <v>35</v>
      </c>
      <c r="O52" s="28" t="s">
        <v>35</v>
      </c>
      <c r="P52" s="28" t="s">
        <v>35</v>
      </c>
      <c r="Q52" s="28" t="s">
        <v>35</v>
      </c>
      <c r="R52" s="28" t="s">
        <v>35</v>
      </c>
      <c r="S52" s="28" t="s">
        <v>35</v>
      </c>
      <c r="T52" s="28" t="s">
        <v>35</v>
      </c>
      <c r="U52" s="28" t="s">
        <v>35</v>
      </c>
      <c r="V52" s="28" t="s">
        <v>35</v>
      </c>
      <c r="W52" s="28" t="s">
        <v>35</v>
      </c>
      <c r="X52" s="28" t="s">
        <v>35</v>
      </c>
      <c r="Y52" s="28" t="s">
        <v>35</v>
      </c>
      <c r="Z52" s="28" t="s">
        <v>35</v>
      </c>
      <c r="AA52" s="28" t="s">
        <v>35</v>
      </c>
      <c r="AB52" s="28" t="s">
        <v>35</v>
      </c>
      <c r="AC52" s="28" t="s">
        <v>35</v>
      </c>
      <c r="AD52" s="28" t="s">
        <v>35</v>
      </c>
      <c r="AE52" s="65" t="s">
        <v>35</v>
      </c>
      <c r="AF52" s="65" t="s">
        <v>35</v>
      </c>
      <c r="AG52" s="28" t="s">
        <v>35</v>
      </c>
      <c r="AH52" s="28" t="s">
        <v>35</v>
      </c>
      <c r="AI52" s="28" t="s">
        <v>35</v>
      </c>
      <c r="AJ52" s="76" t="s">
        <v>35</v>
      </c>
      <c r="AK52" s="76" t="s">
        <v>35</v>
      </c>
      <c r="AL52" s="28" t="s">
        <v>35</v>
      </c>
      <c r="AM52" s="28" t="s">
        <v>35</v>
      </c>
      <c r="AN52" s="28" t="s">
        <v>35</v>
      </c>
      <c r="AO52" s="37" t="s">
        <v>36</v>
      </c>
      <c r="AP52" s="37"/>
      <c r="AQ52" s="37"/>
      <c r="AR52" s="37"/>
      <c r="AS52" s="37"/>
    </row>
    <row r="53" spans="1:45" ht="23.25" customHeight="1" x14ac:dyDescent="0.4">
      <c r="A53" s="38" t="s">
        <v>53</v>
      </c>
      <c r="B53" s="38"/>
      <c r="C53" s="38"/>
      <c r="D53" s="10"/>
      <c r="E53" s="28"/>
      <c r="F53" s="28" t="s">
        <v>35</v>
      </c>
      <c r="G53" s="28" t="s">
        <v>35</v>
      </c>
      <c r="H53" s="28" t="s">
        <v>35</v>
      </c>
      <c r="I53" s="28" t="s">
        <v>35</v>
      </c>
      <c r="J53" s="28" t="s">
        <v>35</v>
      </c>
      <c r="K53" s="28" t="s">
        <v>35</v>
      </c>
      <c r="L53" s="28" t="s">
        <v>35</v>
      </c>
      <c r="M53" s="28" t="s">
        <v>35</v>
      </c>
      <c r="N53" s="28" t="s">
        <v>35</v>
      </c>
      <c r="O53" s="28" t="s">
        <v>35</v>
      </c>
      <c r="P53" s="28" t="s">
        <v>35</v>
      </c>
      <c r="Q53" s="28" t="s">
        <v>35</v>
      </c>
      <c r="R53" s="28" t="s">
        <v>35</v>
      </c>
      <c r="S53" s="28" t="s">
        <v>35</v>
      </c>
      <c r="T53" s="28" t="s">
        <v>35</v>
      </c>
      <c r="U53" s="28" t="s">
        <v>35</v>
      </c>
      <c r="V53" s="28" t="s">
        <v>35</v>
      </c>
      <c r="W53" s="28" t="s">
        <v>35</v>
      </c>
      <c r="X53" s="28" t="s">
        <v>35</v>
      </c>
      <c r="Y53" s="28" t="s">
        <v>35</v>
      </c>
      <c r="Z53" s="28" t="s">
        <v>35</v>
      </c>
      <c r="AA53" s="28" t="s">
        <v>35</v>
      </c>
      <c r="AB53" s="28" t="s">
        <v>35</v>
      </c>
      <c r="AC53" s="28" t="s">
        <v>35</v>
      </c>
      <c r="AD53" s="28" t="s">
        <v>35</v>
      </c>
      <c r="AE53" s="65" t="s">
        <v>35</v>
      </c>
      <c r="AF53" s="65" t="s">
        <v>35</v>
      </c>
      <c r="AG53" s="28" t="s">
        <v>35</v>
      </c>
      <c r="AH53" s="28" t="s">
        <v>35</v>
      </c>
      <c r="AI53" s="28" t="s">
        <v>35</v>
      </c>
      <c r="AJ53" s="76" t="s">
        <v>35</v>
      </c>
      <c r="AK53" s="76" t="s">
        <v>35</v>
      </c>
      <c r="AL53" s="28" t="s">
        <v>35</v>
      </c>
      <c r="AM53" s="28" t="s">
        <v>35</v>
      </c>
      <c r="AN53" s="28" t="s">
        <v>35</v>
      </c>
      <c r="AO53" s="85" t="s">
        <v>35</v>
      </c>
      <c r="AP53" s="31" t="s">
        <v>35</v>
      </c>
      <c r="AQ53" s="28" t="s">
        <v>35</v>
      </c>
      <c r="AR53" s="28" t="s">
        <v>35</v>
      </c>
      <c r="AS53" s="28" t="s">
        <v>35</v>
      </c>
    </row>
    <row r="54" spans="1:45" ht="28.5" customHeight="1" x14ac:dyDescent="0.25">
      <c r="A54" s="42" t="s">
        <v>54</v>
      </c>
      <c r="B54" s="44"/>
      <c r="C54" s="42" t="s">
        <v>55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4"/>
    </row>
    <row r="55" spans="1:45" ht="172.5" customHeight="1" x14ac:dyDescent="0.25">
      <c r="A55" s="45" t="s">
        <v>174</v>
      </c>
      <c r="B55" s="46"/>
      <c r="C55" s="28" t="s">
        <v>80</v>
      </c>
      <c r="D55" s="28" t="s">
        <v>57</v>
      </c>
      <c r="E55" s="28" t="s">
        <v>78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s">
        <v>35</v>
      </c>
      <c r="W55" s="28" t="s">
        <v>35</v>
      </c>
      <c r="X55" s="28" t="s">
        <v>35</v>
      </c>
      <c r="Y55" s="28" t="s">
        <v>35</v>
      </c>
      <c r="Z55" s="28" t="s">
        <v>35</v>
      </c>
      <c r="AA55" s="28" t="s">
        <v>35</v>
      </c>
      <c r="AB55" s="28" t="s">
        <v>35</v>
      </c>
      <c r="AC55" s="28" t="s">
        <v>35</v>
      </c>
      <c r="AD55" s="28" t="s">
        <v>35</v>
      </c>
      <c r="AE55" s="65" t="s">
        <v>35</v>
      </c>
      <c r="AF55" s="65" t="s">
        <v>35</v>
      </c>
      <c r="AG55" s="28" t="s">
        <v>35</v>
      </c>
      <c r="AH55" s="28" t="s">
        <v>35</v>
      </c>
      <c r="AI55" s="28" t="s">
        <v>35</v>
      </c>
      <c r="AJ55" s="76" t="s">
        <v>35</v>
      </c>
      <c r="AK55" s="76" t="s">
        <v>35</v>
      </c>
      <c r="AL55" s="28" t="s">
        <v>35</v>
      </c>
      <c r="AM55" s="28" t="s">
        <v>35</v>
      </c>
      <c r="AN55" s="28" t="s">
        <v>35</v>
      </c>
      <c r="AO55" s="45" t="s">
        <v>36</v>
      </c>
      <c r="AP55" s="47"/>
      <c r="AQ55" s="47"/>
      <c r="AR55" s="47"/>
      <c r="AS55" s="46"/>
    </row>
    <row r="56" spans="1:45" ht="98.25" customHeight="1" x14ac:dyDescent="0.25">
      <c r="A56" s="45" t="s">
        <v>56</v>
      </c>
      <c r="B56" s="46"/>
      <c r="C56" s="28" t="s">
        <v>83</v>
      </c>
      <c r="D56" s="28" t="s">
        <v>124</v>
      </c>
      <c r="E56" s="28" t="s">
        <v>78</v>
      </c>
      <c r="F56" s="28" t="s">
        <v>35</v>
      </c>
      <c r="G56" s="28" t="s">
        <v>35</v>
      </c>
      <c r="H56" s="28" t="s">
        <v>35</v>
      </c>
      <c r="I56" s="28" t="s">
        <v>35</v>
      </c>
      <c r="J56" s="28" t="s">
        <v>35</v>
      </c>
      <c r="K56" s="28" t="s">
        <v>35</v>
      </c>
      <c r="L56" s="28" t="s">
        <v>35</v>
      </c>
      <c r="M56" s="28" t="s">
        <v>35</v>
      </c>
      <c r="N56" s="28" t="s">
        <v>35</v>
      </c>
      <c r="O56" s="28" t="s">
        <v>35</v>
      </c>
      <c r="P56" s="28" t="s">
        <v>35</v>
      </c>
      <c r="Q56" s="28" t="s">
        <v>35</v>
      </c>
      <c r="R56" s="28" t="s">
        <v>35</v>
      </c>
      <c r="S56" s="28" t="s">
        <v>35</v>
      </c>
      <c r="T56" s="28" t="s">
        <v>35</v>
      </c>
      <c r="U56" s="28" t="s">
        <v>35</v>
      </c>
      <c r="V56" s="28" t="s">
        <v>35</v>
      </c>
      <c r="W56" s="28" t="s">
        <v>35</v>
      </c>
      <c r="X56" s="28" t="s">
        <v>35</v>
      </c>
      <c r="Y56" s="28" t="s">
        <v>35</v>
      </c>
      <c r="Z56" s="28" t="s">
        <v>35</v>
      </c>
      <c r="AA56" s="28" t="s">
        <v>35</v>
      </c>
      <c r="AB56" s="28" t="s">
        <v>35</v>
      </c>
      <c r="AC56" s="28" t="s">
        <v>35</v>
      </c>
      <c r="AD56" s="28" t="s">
        <v>35</v>
      </c>
      <c r="AE56" s="65" t="s">
        <v>35</v>
      </c>
      <c r="AF56" s="65" t="s">
        <v>35</v>
      </c>
      <c r="AG56" s="28" t="s">
        <v>35</v>
      </c>
      <c r="AH56" s="28" t="s">
        <v>35</v>
      </c>
      <c r="AI56" s="28" t="s">
        <v>35</v>
      </c>
      <c r="AJ56" s="76" t="s">
        <v>35</v>
      </c>
      <c r="AK56" s="76" t="s">
        <v>35</v>
      </c>
      <c r="AL56" s="28" t="s">
        <v>35</v>
      </c>
      <c r="AM56" s="28" t="s">
        <v>35</v>
      </c>
      <c r="AN56" s="28" t="s">
        <v>35</v>
      </c>
      <c r="AO56" s="45" t="s">
        <v>36</v>
      </c>
      <c r="AP56" s="47"/>
      <c r="AQ56" s="47"/>
      <c r="AR56" s="47"/>
      <c r="AS56" s="46"/>
    </row>
    <row r="57" spans="1:45" ht="86.25" customHeight="1" x14ac:dyDescent="0.25">
      <c r="A57" s="28" t="s">
        <v>90</v>
      </c>
      <c r="B57" s="28"/>
      <c r="C57" s="28" t="s">
        <v>58</v>
      </c>
      <c r="D57" s="28" t="s">
        <v>23</v>
      </c>
      <c r="E57" s="28" t="s">
        <v>78</v>
      </c>
      <c r="F57" s="28" t="s">
        <v>35</v>
      </c>
      <c r="G57" s="28" t="s">
        <v>35</v>
      </c>
      <c r="H57" s="28" t="s">
        <v>35</v>
      </c>
      <c r="I57" s="28" t="s">
        <v>35</v>
      </c>
      <c r="J57" s="28" t="s">
        <v>35</v>
      </c>
      <c r="K57" s="28" t="s">
        <v>35</v>
      </c>
      <c r="L57" s="28" t="s">
        <v>35</v>
      </c>
      <c r="M57" s="28" t="s">
        <v>35</v>
      </c>
      <c r="N57" s="28" t="s">
        <v>35</v>
      </c>
      <c r="O57" s="28" t="s">
        <v>35</v>
      </c>
      <c r="P57" s="28" t="s">
        <v>35</v>
      </c>
      <c r="Q57" s="28" t="s">
        <v>35</v>
      </c>
      <c r="R57" s="28" t="s">
        <v>35</v>
      </c>
      <c r="S57" s="28" t="s">
        <v>35</v>
      </c>
      <c r="T57" s="28" t="s">
        <v>35</v>
      </c>
      <c r="U57" s="28" t="s">
        <v>35</v>
      </c>
      <c r="V57" s="28" t="s">
        <v>35</v>
      </c>
      <c r="W57" s="28" t="s">
        <v>35</v>
      </c>
      <c r="X57" s="28" t="s">
        <v>35</v>
      </c>
      <c r="Y57" s="28" t="s">
        <v>35</v>
      </c>
      <c r="Z57" s="28" t="s">
        <v>35</v>
      </c>
      <c r="AA57" s="28" t="s">
        <v>35</v>
      </c>
      <c r="AB57" s="28" t="s">
        <v>35</v>
      </c>
      <c r="AC57" s="28" t="s">
        <v>35</v>
      </c>
      <c r="AD57" s="28" t="s">
        <v>35</v>
      </c>
      <c r="AE57" s="65" t="s">
        <v>35</v>
      </c>
      <c r="AF57" s="65" t="s">
        <v>35</v>
      </c>
      <c r="AG57" s="28" t="s">
        <v>35</v>
      </c>
      <c r="AH57" s="28" t="s">
        <v>35</v>
      </c>
      <c r="AI57" s="28" t="s">
        <v>35</v>
      </c>
      <c r="AJ57" s="76" t="s">
        <v>35</v>
      </c>
      <c r="AK57" s="76" t="s">
        <v>35</v>
      </c>
      <c r="AL57" s="28" t="s">
        <v>35</v>
      </c>
      <c r="AM57" s="28" t="s">
        <v>35</v>
      </c>
      <c r="AN57" s="28" t="s">
        <v>35</v>
      </c>
      <c r="AO57" s="37" t="s">
        <v>36</v>
      </c>
      <c r="AP57" s="37"/>
      <c r="AQ57" s="37"/>
      <c r="AR57" s="37"/>
      <c r="AS57" s="37"/>
    </row>
    <row r="58" spans="1:45" ht="24.75" customHeight="1" x14ac:dyDescent="0.4">
      <c r="A58" s="38" t="s">
        <v>59</v>
      </c>
      <c r="B58" s="38"/>
      <c r="C58" s="38"/>
      <c r="D58" s="10"/>
      <c r="E58" s="28"/>
      <c r="F58" s="11" t="s">
        <v>35</v>
      </c>
      <c r="G58" s="11" t="s">
        <v>35</v>
      </c>
      <c r="H58" s="11" t="s">
        <v>35</v>
      </c>
      <c r="I58" s="11" t="s">
        <v>35</v>
      </c>
      <c r="J58" s="11" t="s">
        <v>35</v>
      </c>
      <c r="K58" s="11" t="s">
        <v>35</v>
      </c>
      <c r="L58" s="11" t="s">
        <v>35</v>
      </c>
      <c r="M58" s="11" t="s">
        <v>35</v>
      </c>
      <c r="N58" s="11" t="s">
        <v>35</v>
      </c>
      <c r="O58" s="11" t="s">
        <v>35</v>
      </c>
      <c r="P58" s="11" t="s">
        <v>35</v>
      </c>
      <c r="Q58" s="11" t="s">
        <v>35</v>
      </c>
      <c r="R58" s="11" t="s">
        <v>35</v>
      </c>
      <c r="S58" s="11" t="s">
        <v>35</v>
      </c>
      <c r="T58" s="11" t="s">
        <v>35</v>
      </c>
      <c r="U58" s="11" t="s">
        <v>35</v>
      </c>
      <c r="V58" s="11" t="s">
        <v>35</v>
      </c>
      <c r="W58" s="11" t="s">
        <v>35</v>
      </c>
      <c r="X58" s="11" t="s">
        <v>35</v>
      </c>
      <c r="Y58" s="11" t="s">
        <v>35</v>
      </c>
      <c r="Z58" s="11" t="s">
        <v>35</v>
      </c>
      <c r="AA58" s="11" t="s">
        <v>35</v>
      </c>
      <c r="AB58" s="11" t="s">
        <v>35</v>
      </c>
      <c r="AC58" s="11" t="s">
        <v>35</v>
      </c>
      <c r="AD58" s="11" t="s">
        <v>35</v>
      </c>
      <c r="AE58" s="66" t="s">
        <v>35</v>
      </c>
      <c r="AF58" s="66" t="s">
        <v>35</v>
      </c>
      <c r="AG58" s="11" t="s">
        <v>35</v>
      </c>
      <c r="AH58" s="11" t="s">
        <v>35</v>
      </c>
      <c r="AI58" s="11" t="s">
        <v>35</v>
      </c>
      <c r="AJ58" s="79" t="s">
        <v>35</v>
      </c>
      <c r="AK58" s="79" t="s">
        <v>35</v>
      </c>
      <c r="AL58" s="11" t="s">
        <v>35</v>
      </c>
      <c r="AM58" s="11" t="s">
        <v>35</v>
      </c>
      <c r="AN58" s="11" t="s">
        <v>35</v>
      </c>
      <c r="AO58" s="22" t="s">
        <v>35</v>
      </c>
      <c r="AP58" s="22" t="s">
        <v>35</v>
      </c>
      <c r="AQ58" s="11" t="s">
        <v>35</v>
      </c>
      <c r="AR58" s="11" t="s">
        <v>35</v>
      </c>
      <c r="AS58" s="11" t="s">
        <v>35</v>
      </c>
    </row>
    <row r="59" spans="1:45" ht="27.75" customHeight="1" x14ac:dyDescent="0.25">
      <c r="A59" s="39" t="s">
        <v>60</v>
      </c>
      <c r="B59" s="39"/>
      <c r="C59" s="39" t="s">
        <v>146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45" ht="355.5" customHeight="1" x14ac:dyDescent="0.25">
      <c r="A60" s="37" t="s">
        <v>61</v>
      </c>
      <c r="B60" s="37"/>
      <c r="C60" s="28" t="s">
        <v>147</v>
      </c>
      <c r="D60" s="28" t="s">
        <v>113</v>
      </c>
      <c r="E60" s="28" t="s">
        <v>78</v>
      </c>
      <c r="F60" s="28" t="s">
        <v>35</v>
      </c>
      <c r="G60" s="28" t="s">
        <v>35</v>
      </c>
      <c r="H60" s="28" t="s">
        <v>35</v>
      </c>
      <c r="I60" s="28" t="s">
        <v>35</v>
      </c>
      <c r="J60" s="28" t="s">
        <v>35</v>
      </c>
      <c r="K60" s="28" t="s">
        <v>35</v>
      </c>
      <c r="L60" s="28" t="s">
        <v>35</v>
      </c>
      <c r="M60" s="28" t="s">
        <v>35</v>
      </c>
      <c r="N60" s="28" t="s">
        <v>35</v>
      </c>
      <c r="O60" s="28" t="s">
        <v>35</v>
      </c>
      <c r="P60" s="28" t="s">
        <v>35</v>
      </c>
      <c r="Q60" s="28" t="s">
        <v>35</v>
      </c>
      <c r="R60" s="28" t="s">
        <v>35</v>
      </c>
      <c r="S60" s="28" t="s">
        <v>35</v>
      </c>
      <c r="T60" s="28" t="s">
        <v>35</v>
      </c>
      <c r="U60" s="28" t="s">
        <v>35</v>
      </c>
      <c r="V60" s="28" t="s">
        <v>35</v>
      </c>
      <c r="W60" s="28" t="s">
        <v>35</v>
      </c>
      <c r="X60" s="28" t="s">
        <v>35</v>
      </c>
      <c r="Y60" s="28" t="s">
        <v>35</v>
      </c>
      <c r="Z60" s="28" t="s">
        <v>35</v>
      </c>
      <c r="AA60" s="28" t="s">
        <v>35</v>
      </c>
      <c r="AB60" s="28" t="s">
        <v>35</v>
      </c>
      <c r="AC60" s="28" t="s">
        <v>35</v>
      </c>
      <c r="AD60" s="28" t="s">
        <v>35</v>
      </c>
      <c r="AE60" s="65" t="s">
        <v>35</v>
      </c>
      <c r="AF60" s="65" t="s">
        <v>35</v>
      </c>
      <c r="AG60" s="28" t="s">
        <v>35</v>
      </c>
      <c r="AH60" s="28" t="s">
        <v>35</v>
      </c>
      <c r="AI60" s="28" t="s">
        <v>35</v>
      </c>
      <c r="AJ60" s="76" t="s">
        <v>35</v>
      </c>
      <c r="AK60" s="76" t="s">
        <v>35</v>
      </c>
      <c r="AL60" s="28" t="s">
        <v>35</v>
      </c>
      <c r="AM60" s="28" t="s">
        <v>35</v>
      </c>
      <c r="AN60" s="28" t="s">
        <v>35</v>
      </c>
      <c r="AO60" s="37" t="s">
        <v>36</v>
      </c>
      <c r="AP60" s="37"/>
      <c r="AQ60" s="37"/>
      <c r="AR60" s="37"/>
      <c r="AS60" s="37"/>
    </row>
    <row r="61" spans="1:45" ht="201.75" customHeight="1" x14ac:dyDescent="0.25">
      <c r="A61" s="37" t="s">
        <v>62</v>
      </c>
      <c r="B61" s="37"/>
      <c r="C61" s="28" t="s">
        <v>148</v>
      </c>
      <c r="D61" s="28" t="s">
        <v>125</v>
      </c>
      <c r="E61" s="28" t="s">
        <v>78</v>
      </c>
      <c r="F61" s="28" t="s">
        <v>35</v>
      </c>
      <c r="G61" s="28" t="s">
        <v>35</v>
      </c>
      <c r="H61" s="28" t="s">
        <v>35</v>
      </c>
      <c r="I61" s="28" t="s">
        <v>35</v>
      </c>
      <c r="J61" s="28" t="s">
        <v>35</v>
      </c>
      <c r="K61" s="28" t="s">
        <v>35</v>
      </c>
      <c r="L61" s="28" t="s">
        <v>35</v>
      </c>
      <c r="M61" s="28" t="s">
        <v>35</v>
      </c>
      <c r="N61" s="28" t="s">
        <v>35</v>
      </c>
      <c r="O61" s="28" t="s">
        <v>35</v>
      </c>
      <c r="P61" s="28" t="s">
        <v>35</v>
      </c>
      <c r="Q61" s="28" t="s">
        <v>35</v>
      </c>
      <c r="R61" s="28" t="s">
        <v>35</v>
      </c>
      <c r="S61" s="28" t="s">
        <v>35</v>
      </c>
      <c r="T61" s="28" t="s">
        <v>35</v>
      </c>
      <c r="U61" s="28" t="s">
        <v>35</v>
      </c>
      <c r="V61" s="28" t="s">
        <v>35</v>
      </c>
      <c r="W61" s="28" t="s">
        <v>35</v>
      </c>
      <c r="X61" s="28" t="s">
        <v>35</v>
      </c>
      <c r="Y61" s="28" t="s">
        <v>35</v>
      </c>
      <c r="Z61" s="28" t="s">
        <v>35</v>
      </c>
      <c r="AA61" s="28" t="s">
        <v>35</v>
      </c>
      <c r="AB61" s="28" t="s">
        <v>35</v>
      </c>
      <c r="AC61" s="28" t="s">
        <v>35</v>
      </c>
      <c r="AD61" s="28" t="s">
        <v>35</v>
      </c>
      <c r="AE61" s="65" t="s">
        <v>35</v>
      </c>
      <c r="AF61" s="65" t="s">
        <v>35</v>
      </c>
      <c r="AG61" s="28" t="s">
        <v>35</v>
      </c>
      <c r="AH61" s="28" t="s">
        <v>35</v>
      </c>
      <c r="AI61" s="28" t="s">
        <v>35</v>
      </c>
      <c r="AJ61" s="76" t="s">
        <v>35</v>
      </c>
      <c r="AK61" s="76" t="s">
        <v>35</v>
      </c>
      <c r="AL61" s="28" t="s">
        <v>35</v>
      </c>
      <c r="AM61" s="28" t="s">
        <v>35</v>
      </c>
      <c r="AN61" s="28" t="s">
        <v>35</v>
      </c>
      <c r="AO61" s="37" t="s">
        <v>36</v>
      </c>
      <c r="AP61" s="37"/>
      <c r="AQ61" s="37"/>
      <c r="AR61" s="37"/>
      <c r="AS61" s="37"/>
    </row>
    <row r="62" spans="1:45" ht="193.5" customHeight="1" x14ac:dyDescent="0.25">
      <c r="A62" s="37" t="s">
        <v>63</v>
      </c>
      <c r="B62" s="37"/>
      <c r="C62" s="28" t="s">
        <v>149</v>
      </c>
      <c r="D62" s="28" t="s">
        <v>125</v>
      </c>
      <c r="E62" s="28" t="s">
        <v>78</v>
      </c>
      <c r="F62" s="28" t="s">
        <v>35</v>
      </c>
      <c r="G62" s="28" t="s">
        <v>35</v>
      </c>
      <c r="H62" s="28" t="s">
        <v>35</v>
      </c>
      <c r="I62" s="28" t="s">
        <v>35</v>
      </c>
      <c r="J62" s="28" t="s">
        <v>35</v>
      </c>
      <c r="K62" s="28" t="s">
        <v>35</v>
      </c>
      <c r="L62" s="28" t="s">
        <v>35</v>
      </c>
      <c r="M62" s="28" t="s">
        <v>35</v>
      </c>
      <c r="N62" s="28" t="s">
        <v>35</v>
      </c>
      <c r="O62" s="28" t="s">
        <v>35</v>
      </c>
      <c r="P62" s="28" t="s">
        <v>35</v>
      </c>
      <c r="Q62" s="28" t="s">
        <v>35</v>
      </c>
      <c r="R62" s="28" t="s">
        <v>35</v>
      </c>
      <c r="S62" s="28" t="s">
        <v>35</v>
      </c>
      <c r="T62" s="28" t="s">
        <v>35</v>
      </c>
      <c r="U62" s="28" t="s">
        <v>35</v>
      </c>
      <c r="V62" s="28" t="s">
        <v>35</v>
      </c>
      <c r="W62" s="28" t="s">
        <v>35</v>
      </c>
      <c r="X62" s="28" t="s">
        <v>35</v>
      </c>
      <c r="Y62" s="28" t="s">
        <v>35</v>
      </c>
      <c r="Z62" s="28" t="s">
        <v>35</v>
      </c>
      <c r="AA62" s="28" t="s">
        <v>35</v>
      </c>
      <c r="AB62" s="28" t="s">
        <v>35</v>
      </c>
      <c r="AC62" s="28" t="s">
        <v>35</v>
      </c>
      <c r="AD62" s="28" t="s">
        <v>35</v>
      </c>
      <c r="AE62" s="65" t="s">
        <v>35</v>
      </c>
      <c r="AF62" s="65" t="s">
        <v>35</v>
      </c>
      <c r="AG62" s="28" t="s">
        <v>35</v>
      </c>
      <c r="AH62" s="28" t="s">
        <v>35</v>
      </c>
      <c r="AI62" s="28" t="s">
        <v>35</v>
      </c>
      <c r="AJ62" s="76" t="s">
        <v>35</v>
      </c>
      <c r="AK62" s="76" t="s">
        <v>35</v>
      </c>
      <c r="AL62" s="28" t="s">
        <v>35</v>
      </c>
      <c r="AM62" s="28" t="s">
        <v>35</v>
      </c>
      <c r="AN62" s="28" t="s">
        <v>35</v>
      </c>
      <c r="AO62" s="37" t="s">
        <v>36</v>
      </c>
      <c r="AP62" s="37"/>
      <c r="AQ62" s="37"/>
      <c r="AR62" s="37"/>
      <c r="AS62" s="37"/>
    </row>
    <row r="63" spans="1:45" ht="21.75" customHeight="1" x14ac:dyDescent="0.4">
      <c r="A63" s="38" t="s">
        <v>64</v>
      </c>
      <c r="B63" s="38"/>
      <c r="C63" s="38"/>
      <c r="D63" s="10"/>
      <c r="E63" s="28"/>
      <c r="F63" s="28" t="s">
        <v>35</v>
      </c>
      <c r="G63" s="28" t="s">
        <v>35</v>
      </c>
      <c r="H63" s="28" t="s">
        <v>35</v>
      </c>
      <c r="I63" s="28" t="s">
        <v>35</v>
      </c>
      <c r="J63" s="28" t="s">
        <v>35</v>
      </c>
      <c r="K63" s="28" t="s">
        <v>35</v>
      </c>
      <c r="L63" s="28" t="s">
        <v>35</v>
      </c>
      <c r="M63" s="28" t="s">
        <v>35</v>
      </c>
      <c r="N63" s="28" t="s">
        <v>35</v>
      </c>
      <c r="O63" s="28" t="s">
        <v>35</v>
      </c>
      <c r="P63" s="28" t="s">
        <v>35</v>
      </c>
      <c r="Q63" s="28" t="s">
        <v>35</v>
      </c>
      <c r="R63" s="28" t="s">
        <v>35</v>
      </c>
      <c r="S63" s="28" t="s">
        <v>35</v>
      </c>
      <c r="T63" s="28" t="s">
        <v>35</v>
      </c>
      <c r="U63" s="28" t="s">
        <v>35</v>
      </c>
      <c r="V63" s="28" t="s">
        <v>35</v>
      </c>
      <c r="W63" s="28" t="s">
        <v>35</v>
      </c>
      <c r="X63" s="28" t="s">
        <v>35</v>
      </c>
      <c r="Y63" s="28" t="s">
        <v>35</v>
      </c>
      <c r="Z63" s="28" t="s">
        <v>35</v>
      </c>
      <c r="AA63" s="28" t="s">
        <v>35</v>
      </c>
      <c r="AB63" s="28" t="s">
        <v>35</v>
      </c>
      <c r="AC63" s="28" t="s">
        <v>35</v>
      </c>
      <c r="AD63" s="28" t="s">
        <v>35</v>
      </c>
      <c r="AE63" s="65" t="s">
        <v>35</v>
      </c>
      <c r="AF63" s="65" t="s">
        <v>35</v>
      </c>
      <c r="AG63" s="28" t="s">
        <v>35</v>
      </c>
      <c r="AH63" s="28" t="s">
        <v>35</v>
      </c>
      <c r="AI63" s="28" t="s">
        <v>35</v>
      </c>
      <c r="AJ63" s="76" t="s">
        <v>35</v>
      </c>
      <c r="AK63" s="76" t="s">
        <v>35</v>
      </c>
      <c r="AL63" s="28" t="s">
        <v>35</v>
      </c>
      <c r="AM63" s="28" t="s">
        <v>35</v>
      </c>
      <c r="AN63" s="28" t="s">
        <v>35</v>
      </c>
      <c r="AO63" s="85" t="s">
        <v>35</v>
      </c>
      <c r="AP63" s="31" t="s">
        <v>35</v>
      </c>
      <c r="AQ63" s="28" t="s">
        <v>35</v>
      </c>
      <c r="AR63" s="28" t="s">
        <v>35</v>
      </c>
      <c r="AS63" s="28" t="s">
        <v>35</v>
      </c>
    </row>
    <row r="64" spans="1:45" ht="27.75" customHeight="1" x14ac:dyDescent="0.25">
      <c r="A64" s="39" t="s">
        <v>89</v>
      </c>
      <c r="B64" s="39"/>
      <c r="C64" s="42" t="s">
        <v>133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4"/>
    </row>
    <row r="65" spans="1:45" ht="147" customHeight="1" x14ac:dyDescent="0.25">
      <c r="A65" s="28" t="s">
        <v>65</v>
      </c>
      <c r="B65" s="28"/>
      <c r="C65" s="28" t="s">
        <v>81</v>
      </c>
      <c r="D65" s="28" t="s">
        <v>82</v>
      </c>
      <c r="E65" s="28" t="s">
        <v>78</v>
      </c>
      <c r="F65" s="28" t="s">
        <v>35</v>
      </c>
      <c r="G65" s="28" t="s">
        <v>35</v>
      </c>
      <c r="H65" s="28" t="s">
        <v>35</v>
      </c>
      <c r="I65" s="28" t="s">
        <v>35</v>
      </c>
      <c r="J65" s="28" t="s">
        <v>35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s">
        <v>35</v>
      </c>
      <c r="AA65" s="28" t="s">
        <v>35</v>
      </c>
      <c r="AB65" s="28" t="s">
        <v>35</v>
      </c>
      <c r="AC65" s="28" t="s">
        <v>35</v>
      </c>
      <c r="AD65" s="28" t="s">
        <v>35</v>
      </c>
      <c r="AE65" s="65" t="s">
        <v>35</v>
      </c>
      <c r="AF65" s="65" t="s">
        <v>35</v>
      </c>
      <c r="AG65" s="28" t="s">
        <v>35</v>
      </c>
      <c r="AH65" s="28" t="s">
        <v>35</v>
      </c>
      <c r="AI65" s="28" t="s">
        <v>35</v>
      </c>
      <c r="AJ65" s="76" t="s">
        <v>35</v>
      </c>
      <c r="AK65" s="76" t="s">
        <v>35</v>
      </c>
      <c r="AL65" s="28" t="s">
        <v>35</v>
      </c>
      <c r="AM65" s="28" t="s">
        <v>35</v>
      </c>
      <c r="AN65" s="28" t="s">
        <v>35</v>
      </c>
      <c r="AO65" s="37" t="s">
        <v>36</v>
      </c>
      <c r="AP65" s="37"/>
      <c r="AQ65" s="37"/>
      <c r="AR65" s="37"/>
      <c r="AS65" s="37"/>
    </row>
    <row r="66" spans="1:45" ht="175.5" customHeight="1" x14ac:dyDescent="0.25">
      <c r="A66" s="28" t="s">
        <v>66</v>
      </c>
      <c r="B66" s="28"/>
      <c r="C66" s="28" t="s">
        <v>91</v>
      </c>
      <c r="D66" s="28" t="s">
        <v>82</v>
      </c>
      <c r="E66" s="28" t="s">
        <v>78</v>
      </c>
      <c r="F66" s="28" t="s">
        <v>35</v>
      </c>
      <c r="G66" s="28" t="s">
        <v>35</v>
      </c>
      <c r="H66" s="28" t="s">
        <v>35</v>
      </c>
      <c r="I66" s="28" t="s">
        <v>35</v>
      </c>
      <c r="J66" s="28" t="s">
        <v>35</v>
      </c>
      <c r="K66" s="28" t="s">
        <v>35</v>
      </c>
      <c r="L66" s="28" t="s">
        <v>35</v>
      </c>
      <c r="M66" s="28" t="s">
        <v>35</v>
      </c>
      <c r="N66" s="28" t="s">
        <v>35</v>
      </c>
      <c r="O66" s="28" t="s">
        <v>35</v>
      </c>
      <c r="P66" s="28" t="s">
        <v>35</v>
      </c>
      <c r="Q66" s="28" t="s">
        <v>35</v>
      </c>
      <c r="R66" s="28" t="s">
        <v>35</v>
      </c>
      <c r="S66" s="28" t="s">
        <v>35</v>
      </c>
      <c r="T66" s="28" t="s">
        <v>35</v>
      </c>
      <c r="U66" s="28" t="s">
        <v>35</v>
      </c>
      <c r="V66" s="28" t="s">
        <v>35</v>
      </c>
      <c r="W66" s="28" t="s">
        <v>35</v>
      </c>
      <c r="X66" s="28" t="s">
        <v>35</v>
      </c>
      <c r="Y66" s="28" t="s">
        <v>35</v>
      </c>
      <c r="Z66" s="28" t="s">
        <v>35</v>
      </c>
      <c r="AA66" s="28" t="s">
        <v>35</v>
      </c>
      <c r="AB66" s="28" t="s">
        <v>35</v>
      </c>
      <c r="AC66" s="28" t="s">
        <v>35</v>
      </c>
      <c r="AD66" s="28" t="s">
        <v>35</v>
      </c>
      <c r="AE66" s="65" t="s">
        <v>35</v>
      </c>
      <c r="AF66" s="65" t="s">
        <v>35</v>
      </c>
      <c r="AG66" s="28" t="s">
        <v>35</v>
      </c>
      <c r="AH66" s="28" t="s">
        <v>35</v>
      </c>
      <c r="AI66" s="28" t="s">
        <v>35</v>
      </c>
      <c r="AJ66" s="76" t="s">
        <v>35</v>
      </c>
      <c r="AK66" s="76" t="s">
        <v>35</v>
      </c>
      <c r="AL66" s="28" t="s">
        <v>35</v>
      </c>
      <c r="AM66" s="28" t="s">
        <v>35</v>
      </c>
      <c r="AN66" s="28" t="s">
        <v>35</v>
      </c>
      <c r="AO66" s="37" t="s">
        <v>36</v>
      </c>
      <c r="AP66" s="37"/>
      <c r="AQ66" s="37"/>
      <c r="AR66" s="37"/>
      <c r="AS66" s="37"/>
    </row>
    <row r="67" spans="1:45" ht="171.75" customHeight="1" x14ac:dyDescent="0.25">
      <c r="A67" s="28" t="s">
        <v>68</v>
      </c>
      <c r="B67" s="28"/>
      <c r="C67" s="28" t="s">
        <v>92</v>
      </c>
      <c r="D67" s="28" t="s">
        <v>82</v>
      </c>
      <c r="E67" s="28" t="s">
        <v>78</v>
      </c>
      <c r="F67" s="28" t="s">
        <v>35</v>
      </c>
      <c r="G67" s="28" t="s">
        <v>35</v>
      </c>
      <c r="H67" s="28" t="s">
        <v>35</v>
      </c>
      <c r="I67" s="28" t="s">
        <v>35</v>
      </c>
      <c r="J67" s="28" t="s">
        <v>35</v>
      </c>
      <c r="K67" s="28" t="s">
        <v>35</v>
      </c>
      <c r="L67" s="28" t="s">
        <v>35</v>
      </c>
      <c r="M67" s="28" t="s">
        <v>35</v>
      </c>
      <c r="N67" s="28" t="s">
        <v>35</v>
      </c>
      <c r="O67" s="28" t="s">
        <v>35</v>
      </c>
      <c r="P67" s="28" t="s">
        <v>35</v>
      </c>
      <c r="Q67" s="28" t="s">
        <v>35</v>
      </c>
      <c r="R67" s="28" t="s">
        <v>35</v>
      </c>
      <c r="S67" s="28" t="s">
        <v>35</v>
      </c>
      <c r="T67" s="28" t="s">
        <v>35</v>
      </c>
      <c r="U67" s="28" t="s">
        <v>35</v>
      </c>
      <c r="V67" s="28" t="s">
        <v>35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s">
        <v>35</v>
      </c>
      <c r="AC67" s="28" t="s">
        <v>35</v>
      </c>
      <c r="AD67" s="28" t="s">
        <v>35</v>
      </c>
      <c r="AE67" s="65" t="s">
        <v>35</v>
      </c>
      <c r="AF67" s="65" t="s">
        <v>35</v>
      </c>
      <c r="AG67" s="28" t="s">
        <v>35</v>
      </c>
      <c r="AH67" s="28" t="s">
        <v>35</v>
      </c>
      <c r="AI67" s="28" t="s">
        <v>35</v>
      </c>
      <c r="AJ67" s="76" t="s">
        <v>35</v>
      </c>
      <c r="AK67" s="76" t="s">
        <v>35</v>
      </c>
      <c r="AL67" s="28" t="s">
        <v>35</v>
      </c>
      <c r="AM67" s="28" t="s">
        <v>35</v>
      </c>
      <c r="AN67" s="28" t="s">
        <v>35</v>
      </c>
      <c r="AO67" s="37" t="s">
        <v>36</v>
      </c>
      <c r="AP67" s="37"/>
      <c r="AQ67" s="37"/>
      <c r="AR67" s="37"/>
      <c r="AS67" s="37"/>
    </row>
    <row r="68" spans="1:45" ht="23.25" customHeight="1" x14ac:dyDescent="0.4">
      <c r="A68" s="38" t="s">
        <v>93</v>
      </c>
      <c r="B68" s="38"/>
      <c r="C68" s="38"/>
      <c r="D68" s="10"/>
      <c r="E68" s="28"/>
      <c r="F68" s="28" t="s">
        <v>35</v>
      </c>
      <c r="G68" s="28" t="s">
        <v>35</v>
      </c>
      <c r="H68" s="28" t="s">
        <v>35</v>
      </c>
      <c r="I68" s="28" t="s">
        <v>35</v>
      </c>
      <c r="J68" s="28" t="s">
        <v>35</v>
      </c>
      <c r="K68" s="28" t="s">
        <v>35</v>
      </c>
      <c r="L68" s="28" t="s">
        <v>35</v>
      </c>
      <c r="M68" s="28" t="s">
        <v>35</v>
      </c>
      <c r="N68" s="28" t="s">
        <v>35</v>
      </c>
      <c r="O68" s="28" t="s">
        <v>35</v>
      </c>
      <c r="P68" s="28" t="s">
        <v>35</v>
      </c>
      <c r="Q68" s="28" t="s">
        <v>35</v>
      </c>
      <c r="R68" s="28" t="s">
        <v>35</v>
      </c>
      <c r="S68" s="28" t="s">
        <v>35</v>
      </c>
      <c r="T68" s="28" t="s">
        <v>35</v>
      </c>
      <c r="U68" s="28" t="s">
        <v>35</v>
      </c>
      <c r="V68" s="28" t="s">
        <v>35</v>
      </c>
      <c r="W68" s="28" t="s">
        <v>35</v>
      </c>
      <c r="X68" s="28" t="s">
        <v>35</v>
      </c>
      <c r="Y68" s="28" t="s">
        <v>35</v>
      </c>
      <c r="Z68" s="28" t="s">
        <v>35</v>
      </c>
      <c r="AA68" s="28" t="s">
        <v>35</v>
      </c>
      <c r="AB68" s="28" t="s">
        <v>35</v>
      </c>
      <c r="AC68" s="28" t="s">
        <v>35</v>
      </c>
      <c r="AD68" s="28" t="s">
        <v>35</v>
      </c>
      <c r="AE68" s="65" t="s">
        <v>35</v>
      </c>
      <c r="AF68" s="65" t="s">
        <v>35</v>
      </c>
      <c r="AG68" s="28" t="s">
        <v>35</v>
      </c>
      <c r="AH68" s="28" t="s">
        <v>35</v>
      </c>
      <c r="AI68" s="28" t="s">
        <v>35</v>
      </c>
      <c r="AJ68" s="76" t="s">
        <v>35</v>
      </c>
      <c r="AK68" s="76" t="s">
        <v>35</v>
      </c>
      <c r="AL68" s="28" t="s">
        <v>35</v>
      </c>
      <c r="AM68" s="28" t="s">
        <v>35</v>
      </c>
      <c r="AN68" s="28" t="s">
        <v>35</v>
      </c>
      <c r="AO68" s="85" t="s">
        <v>35</v>
      </c>
      <c r="AP68" s="31" t="s">
        <v>35</v>
      </c>
      <c r="AQ68" s="28" t="s">
        <v>35</v>
      </c>
      <c r="AR68" s="28" t="s">
        <v>35</v>
      </c>
      <c r="AS68" s="28" t="s">
        <v>35</v>
      </c>
    </row>
    <row r="69" spans="1:45" ht="28.5" customHeight="1" x14ac:dyDescent="0.25">
      <c r="A69" s="39" t="s">
        <v>94</v>
      </c>
      <c r="B69" s="39"/>
      <c r="C69" s="39" t="s">
        <v>95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</row>
    <row r="70" spans="1:45" ht="58.5" customHeight="1" x14ac:dyDescent="0.25">
      <c r="A70" s="36" t="s">
        <v>96</v>
      </c>
      <c r="B70" s="36"/>
      <c r="C70" s="28" t="s">
        <v>123</v>
      </c>
      <c r="D70" s="28" t="s">
        <v>86</v>
      </c>
      <c r="E70" s="28" t="s">
        <v>78</v>
      </c>
      <c r="F70" s="12">
        <f>G70+H70</f>
        <v>41730</v>
      </c>
      <c r="G70" s="13">
        <f>(23832-300)-14567-1-2+193-2-100</f>
        <v>9053</v>
      </c>
      <c r="H70" s="12">
        <f>31564-31564+31564+1113</f>
        <v>32677</v>
      </c>
      <c r="I70" s="13">
        <v>0</v>
      </c>
      <c r="J70" s="13">
        <v>0</v>
      </c>
      <c r="K70" s="12">
        <f>L70+M70</f>
        <v>46438.700969999998</v>
      </c>
      <c r="L70" s="12">
        <f>12288-10-2.08604+52-5.64299-1-392.57-25</f>
        <v>11903.70097</v>
      </c>
      <c r="M70" s="12">
        <f>32677+1858</f>
        <v>34535</v>
      </c>
      <c r="N70" s="13">
        <v>0</v>
      </c>
      <c r="O70" s="13">
        <v>0</v>
      </c>
      <c r="P70" s="13">
        <f>Q70+R70</f>
        <v>54222</v>
      </c>
      <c r="Q70" s="13">
        <v>16859</v>
      </c>
      <c r="R70" s="13">
        <v>37363</v>
      </c>
      <c r="S70" s="13">
        <v>0</v>
      </c>
      <c r="T70" s="13">
        <v>0</v>
      </c>
      <c r="U70" s="13">
        <f>V70+W70</f>
        <v>67312</v>
      </c>
      <c r="V70" s="13">
        <v>28715</v>
      </c>
      <c r="W70" s="13">
        <v>38597</v>
      </c>
      <c r="X70" s="13">
        <v>0</v>
      </c>
      <c r="Y70" s="13">
        <v>0</v>
      </c>
      <c r="Z70" s="13">
        <f>AA70+AB70</f>
        <v>73554</v>
      </c>
      <c r="AA70" s="13">
        <f>52311+21486+875-675-443</f>
        <v>73554</v>
      </c>
      <c r="AB70" s="13">
        <v>0</v>
      </c>
      <c r="AC70" s="13">
        <v>0</v>
      </c>
      <c r="AD70" s="13">
        <v>0</v>
      </c>
      <c r="AE70" s="70">
        <f>AF70+AG70</f>
        <v>70922</v>
      </c>
      <c r="AF70" s="70">
        <v>70922</v>
      </c>
      <c r="AG70" s="13">
        <v>0</v>
      </c>
      <c r="AH70" s="13">
        <v>0</v>
      </c>
      <c r="AI70" s="13">
        <v>0</v>
      </c>
      <c r="AJ70" s="80">
        <f>AK70+AL70+AM70+AN70</f>
        <v>72134</v>
      </c>
      <c r="AK70" s="80">
        <v>72134</v>
      </c>
      <c r="AL70" s="13">
        <v>0</v>
      </c>
      <c r="AM70" s="13">
        <v>0</v>
      </c>
      <c r="AN70" s="13">
        <v>0</v>
      </c>
      <c r="AO70" s="58">
        <f>AP70+AQ70+AR70+AS70</f>
        <v>426312.70097000001</v>
      </c>
      <c r="AP70" s="60">
        <f>G70+L70+Q70+V70+AA70+AF70+AK70</f>
        <v>283140.70097000001</v>
      </c>
      <c r="AQ70" s="14">
        <f>H70+M70+R70+W70+AB70+AG70+AL70</f>
        <v>143172</v>
      </c>
      <c r="AR70" s="11">
        <f t="shared" ref="AP70:AS74" si="32">I70+N70+S70+X70+AC70+AH70+AM70</f>
        <v>0</v>
      </c>
      <c r="AS70" s="11">
        <f t="shared" si="32"/>
        <v>0</v>
      </c>
    </row>
    <row r="71" spans="1:45" ht="195.75" customHeight="1" x14ac:dyDescent="0.25">
      <c r="A71" s="35" t="s">
        <v>97</v>
      </c>
      <c r="B71" s="35" t="s">
        <v>67</v>
      </c>
      <c r="C71" s="28" t="s">
        <v>190</v>
      </c>
      <c r="D71" s="28" t="s">
        <v>143</v>
      </c>
      <c r="E71" s="28" t="s">
        <v>78</v>
      </c>
      <c r="F71" s="12">
        <v>93</v>
      </c>
      <c r="G71" s="13">
        <v>93</v>
      </c>
      <c r="H71" s="12">
        <v>0</v>
      </c>
      <c r="I71" s="13">
        <v>0</v>
      </c>
      <c r="J71" s="13">
        <v>0</v>
      </c>
      <c r="K71" s="12">
        <v>93</v>
      </c>
      <c r="L71" s="12">
        <v>93</v>
      </c>
      <c r="M71" s="12">
        <v>0</v>
      </c>
      <c r="N71" s="13">
        <v>0</v>
      </c>
      <c r="O71" s="13">
        <v>0</v>
      </c>
      <c r="P71" s="13">
        <v>86</v>
      </c>
      <c r="Q71" s="13">
        <v>86</v>
      </c>
      <c r="R71" s="13">
        <v>0</v>
      </c>
      <c r="S71" s="13">
        <v>0</v>
      </c>
      <c r="T71" s="13">
        <v>0</v>
      </c>
      <c r="U71" s="13">
        <f>V71+W71</f>
        <v>165</v>
      </c>
      <c r="V71" s="13">
        <v>165</v>
      </c>
      <c r="W71" s="13">
        <v>0</v>
      </c>
      <c r="X71" s="13">
        <v>0</v>
      </c>
      <c r="Y71" s="13">
        <v>0</v>
      </c>
      <c r="Z71" s="13">
        <f t="shared" ref="Z71:Z76" si="33">AA71+AB71</f>
        <v>169</v>
      </c>
      <c r="AA71" s="13">
        <f>171-2</f>
        <v>169</v>
      </c>
      <c r="AB71" s="13">
        <v>0</v>
      </c>
      <c r="AC71" s="13">
        <v>0</v>
      </c>
      <c r="AD71" s="13">
        <v>0</v>
      </c>
      <c r="AE71" s="70">
        <f>AF71+AG71</f>
        <v>335</v>
      </c>
      <c r="AF71" s="70">
        <v>335</v>
      </c>
      <c r="AG71" s="13">
        <v>0</v>
      </c>
      <c r="AH71" s="13">
        <v>0</v>
      </c>
      <c r="AI71" s="13">
        <v>0</v>
      </c>
      <c r="AJ71" s="80">
        <f t="shared" ref="AJ71:AJ84" si="34">AK71+AL71+AM71+AN71</f>
        <v>335</v>
      </c>
      <c r="AK71" s="80">
        <v>335</v>
      </c>
      <c r="AL71" s="13">
        <v>0</v>
      </c>
      <c r="AM71" s="13">
        <v>0</v>
      </c>
      <c r="AN71" s="13">
        <v>0</v>
      </c>
      <c r="AO71" s="58">
        <f>AP71+AQ71+AR71+AS71</f>
        <v>1276</v>
      </c>
      <c r="AP71" s="60">
        <f>G71+L71+Q71+V71+AA71+AF71+AK71</f>
        <v>1276</v>
      </c>
      <c r="AQ71" s="14">
        <f t="shared" si="32"/>
        <v>0</v>
      </c>
      <c r="AR71" s="11">
        <f t="shared" si="32"/>
        <v>0</v>
      </c>
      <c r="AS71" s="11">
        <f t="shared" si="32"/>
        <v>0</v>
      </c>
    </row>
    <row r="72" spans="1:45" ht="192" customHeight="1" x14ac:dyDescent="0.25">
      <c r="A72" s="35" t="s">
        <v>98</v>
      </c>
      <c r="B72" s="35" t="s">
        <v>67</v>
      </c>
      <c r="C72" s="28" t="s">
        <v>69</v>
      </c>
      <c r="D72" s="28" t="s">
        <v>143</v>
      </c>
      <c r="E72" s="28" t="s">
        <v>78</v>
      </c>
      <c r="F72" s="12">
        <f>185-85</f>
        <v>100</v>
      </c>
      <c r="G72" s="13">
        <f>185-85</f>
        <v>100</v>
      </c>
      <c r="H72" s="12">
        <v>0</v>
      </c>
      <c r="I72" s="13">
        <v>0</v>
      </c>
      <c r="J72" s="13">
        <v>0</v>
      </c>
      <c r="K72" s="12">
        <f>185-85</f>
        <v>100</v>
      </c>
      <c r="L72" s="12">
        <f>185-85</f>
        <v>100</v>
      </c>
      <c r="M72" s="12">
        <v>0</v>
      </c>
      <c r="N72" s="13">
        <v>0</v>
      </c>
      <c r="O72" s="13">
        <v>0</v>
      </c>
      <c r="P72" s="13">
        <f>185-85</f>
        <v>100</v>
      </c>
      <c r="Q72" s="13">
        <f>185-85</f>
        <v>100</v>
      </c>
      <c r="R72" s="13">
        <v>0</v>
      </c>
      <c r="S72" s="13">
        <v>0</v>
      </c>
      <c r="T72" s="13">
        <v>0</v>
      </c>
      <c r="U72" s="13">
        <f>V72+W72</f>
        <v>199</v>
      </c>
      <c r="V72" s="13">
        <v>199</v>
      </c>
      <c r="W72" s="13">
        <v>0</v>
      </c>
      <c r="X72" s="13">
        <v>0</v>
      </c>
      <c r="Y72" s="13">
        <v>0</v>
      </c>
      <c r="Z72" s="13">
        <f t="shared" si="33"/>
        <v>301</v>
      </c>
      <c r="AA72" s="13">
        <f>312-11</f>
        <v>301</v>
      </c>
      <c r="AB72" s="13">
        <v>0</v>
      </c>
      <c r="AC72" s="13">
        <v>0</v>
      </c>
      <c r="AD72" s="13">
        <v>0</v>
      </c>
      <c r="AE72" s="70">
        <f t="shared" ref="AE72:AE84" si="35">AF72+AG72</f>
        <v>382</v>
      </c>
      <c r="AF72" s="70">
        <v>382</v>
      </c>
      <c r="AG72" s="13">
        <v>0</v>
      </c>
      <c r="AH72" s="13">
        <v>0</v>
      </c>
      <c r="AI72" s="13">
        <v>0</v>
      </c>
      <c r="AJ72" s="80">
        <f t="shared" si="34"/>
        <v>382</v>
      </c>
      <c r="AK72" s="80">
        <v>382</v>
      </c>
      <c r="AL72" s="13">
        <v>0</v>
      </c>
      <c r="AM72" s="13">
        <v>0</v>
      </c>
      <c r="AN72" s="13">
        <v>0</v>
      </c>
      <c r="AO72" s="58">
        <f t="shared" ref="AO72:AO82" si="36">AP72+AQ72+AR72+AS72</f>
        <v>1564</v>
      </c>
      <c r="AP72" s="60">
        <f>G72+L72+Q72+V72+AA72+AF72+AK72</f>
        <v>1564</v>
      </c>
      <c r="AQ72" s="14">
        <f t="shared" si="32"/>
        <v>0</v>
      </c>
      <c r="AR72" s="11">
        <f t="shared" si="32"/>
        <v>0</v>
      </c>
      <c r="AS72" s="11">
        <f t="shared" si="32"/>
        <v>0</v>
      </c>
    </row>
    <row r="73" spans="1:45" ht="198" customHeight="1" x14ac:dyDescent="0.25">
      <c r="A73" s="35" t="s">
        <v>99</v>
      </c>
      <c r="B73" s="35" t="s">
        <v>67</v>
      </c>
      <c r="C73" s="28" t="s">
        <v>140</v>
      </c>
      <c r="D73" s="28" t="s">
        <v>144</v>
      </c>
      <c r="E73" s="28" t="s">
        <v>78</v>
      </c>
      <c r="F73" s="12">
        <v>6</v>
      </c>
      <c r="G73" s="13">
        <v>6</v>
      </c>
      <c r="H73" s="12">
        <v>0</v>
      </c>
      <c r="I73" s="13">
        <v>0</v>
      </c>
      <c r="J73" s="13">
        <v>0</v>
      </c>
      <c r="K73" s="12">
        <v>6</v>
      </c>
      <c r="L73" s="12">
        <v>6</v>
      </c>
      <c r="M73" s="12">
        <v>0</v>
      </c>
      <c r="N73" s="13">
        <v>0</v>
      </c>
      <c r="O73" s="13">
        <v>0</v>
      </c>
      <c r="P73" s="13">
        <v>6</v>
      </c>
      <c r="Q73" s="13">
        <v>6</v>
      </c>
      <c r="R73" s="13">
        <v>0</v>
      </c>
      <c r="S73" s="13">
        <v>0</v>
      </c>
      <c r="T73" s="13">
        <v>0</v>
      </c>
      <c r="U73" s="13">
        <v>8</v>
      </c>
      <c r="V73" s="13">
        <v>8</v>
      </c>
      <c r="W73" s="13">
        <v>0</v>
      </c>
      <c r="X73" s="13">
        <v>0</v>
      </c>
      <c r="Y73" s="13">
        <v>0</v>
      </c>
      <c r="Z73" s="13">
        <f t="shared" si="33"/>
        <v>8</v>
      </c>
      <c r="AA73" s="13">
        <v>8</v>
      </c>
      <c r="AB73" s="13">
        <v>0</v>
      </c>
      <c r="AC73" s="13">
        <v>0</v>
      </c>
      <c r="AD73" s="13">
        <v>0</v>
      </c>
      <c r="AE73" s="70">
        <f t="shared" si="35"/>
        <v>8</v>
      </c>
      <c r="AF73" s="70">
        <v>8</v>
      </c>
      <c r="AG73" s="13">
        <v>0</v>
      </c>
      <c r="AH73" s="13">
        <v>0</v>
      </c>
      <c r="AI73" s="13">
        <v>0</v>
      </c>
      <c r="AJ73" s="80">
        <f t="shared" si="34"/>
        <v>8</v>
      </c>
      <c r="AK73" s="80">
        <v>8</v>
      </c>
      <c r="AL73" s="13">
        <v>0</v>
      </c>
      <c r="AM73" s="13">
        <v>0</v>
      </c>
      <c r="AN73" s="13">
        <v>0</v>
      </c>
      <c r="AO73" s="58">
        <f t="shared" si="36"/>
        <v>50</v>
      </c>
      <c r="AP73" s="60">
        <f t="shared" si="32"/>
        <v>50</v>
      </c>
      <c r="AQ73" s="14">
        <f t="shared" si="32"/>
        <v>0</v>
      </c>
      <c r="AR73" s="11">
        <f t="shared" si="32"/>
        <v>0</v>
      </c>
      <c r="AS73" s="11">
        <f t="shared" si="32"/>
        <v>0</v>
      </c>
    </row>
    <row r="74" spans="1:45" ht="196.5" customHeight="1" x14ac:dyDescent="0.25">
      <c r="A74" s="35" t="s">
        <v>100</v>
      </c>
      <c r="B74" s="35" t="s">
        <v>67</v>
      </c>
      <c r="C74" s="28" t="s">
        <v>70</v>
      </c>
      <c r="D74" s="28" t="s">
        <v>144</v>
      </c>
      <c r="E74" s="28" t="s">
        <v>78</v>
      </c>
      <c r="F74" s="12">
        <f>60-28</f>
        <v>32</v>
      </c>
      <c r="G74" s="13">
        <f>60-28</f>
        <v>32</v>
      </c>
      <c r="H74" s="12">
        <v>0</v>
      </c>
      <c r="I74" s="13">
        <v>0</v>
      </c>
      <c r="J74" s="13">
        <v>0</v>
      </c>
      <c r="K74" s="12">
        <f>60-28</f>
        <v>32</v>
      </c>
      <c r="L74" s="12">
        <f>60-28</f>
        <v>32</v>
      </c>
      <c r="M74" s="12">
        <v>0</v>
      </c>
      <c r="N74" s="13">
        <v>0</v>
      </c>
      <c r="O74" s="13">
        <v>0</v>
      </c>
      <c r="P74" s="13">
        <f>60-28</f>
        <v>32</v>
      </c>
      <c r="Q74" s="13">
        <f>60-28</f>
        <v>32</v>
      </c>
      <c r="R74" s="13">
        <v>0</v>
      </c>
      <c r="S74" s="13">
        <v>0</v>
      </c>
      <c r="T74" s="13">
        <v>0</v>
      </c>
      <c r="U74" s="13">
        <v>216</v>
      </c>
      <c r="V74" s="13">
        <v>216</v>
      </c>
      <c r="W74" s="13">
        <v>0</v>
      </c>
      <c r="X74" s="13">
        <v>0</v>
      </c>
      <c r="Y74" s="13">
        <v>0</v>
      </c>
      <c r="Z74" s="13">
        <f t="shared" si="33"/>
        <v>216</v>
      </c>
      <c r="AA74" s="13">
        <v>216</v>
      </c>
      <c r="AB74" s="13">
        <v>0</v>
      </c>
      <c r="AC74" s="13">
        <v>0</v>
      </c>
      <c r="AD74" s="13">
        <v>0</v>
      </c>
      <c r="AE74" s="70">
        <f t="shared" si="35"/>
        <v>216</v>
      </c>
      <c r="AF74" s="70">
        <v>216</v>
      </c>
      <c r="AG74" s="13">
        <v>0</v>
      </c>
      <c r="AH74" s="13">
        <v>0</v>
      </c>
      <c r="AI74" s="13">
        <v>0</v>
      </c>
      <c r="AJ74" s="80">
        <f t="shared" si="34"/>
        <v>216</v>
      </c>
      <c r="AK74" s="80">
        <v>216</v>
      </c>
      <c r="AL74" s="13">
        <v>0</v>
      </c>
      <c r="AM74" s="13">
        <v>0</v>
      </c>
      <c r="AN74" s="13">
        <v>0</v>
      </c>
      <c r="AO74" s="58">
        <f t="shared" si="36"/>
        <v>960</v>
      </c>
      <c r="AP74" s="60">
        <f>G74+L74+Q74+V74+AA74+AF74+AK74</f>
        <v>960</v>
      </c>
      <c r="AQ74" s="14">
        <f t="shared" si="32"/>
        <v>0</v>
      </c>
      <c r="AR74" s="11">
        <f t="shared" si="32"/>
        <v>0</v>
      </c>
      <c r="AS74" s="11">
        <f t="shared" si="32"/>
        <v>0</v>
      </c>
    </row>
    <row r="75" spans="1:45" ht="195" customHeight="1" x14ac:dyDescent="0.25">
      <c r="A75" s="35" t="s">
        <v>102</v>
      </c>
      <c r="B75" s="35"/>
      <c r="C75" s="28" t="s">
        <v>189</v>
      </c>
      <c r="D75" s="28" t="s">
        <v>144</v>
      </c>
      <c r="E75" s="28" t="s">
        <v>78</v>
      </c>
      <c r="F75" s="12">
        <v>360</v>
      </c>
      <c r="G75" s="13">
        <v>360</v>
      </c>
      <c r="H75" s="12">
        <v>0</v>
      </c>
      <c r="I75" s="13">
        <v>0</v>
      </c>
      <c r="J75" s="13">
        <v>0</v>
      </c>
      <c r="K75" s="12">
        <v>360</v>
      </c>
      <c r="L75" s="12">
        <v>360</v>
      </c>
      <c r="M75" s="12">
        <v>0</v>
      </c>
      <c r="N75" s="13">
        <v>0</v>
      </c>
      <c r="O75" s="13">
        <v>0</v>
      </c>
      <c r="P75" s="13">
        <v>360</v>
      </c>
      <c r="Q75" s="13">
        <v>360</v>
      </c>
      <c r="R75" s="13">
        <v>0</v>
      </c>
      <c r="S75" s="13">
        <v>0</v>
      </c>
      <c r="T75" s="13">
        <v>0</v>
      </c>
      <c r="U75" s="13">
        <v>360</v>
      </c>
      <c r="V75" s="13">
        <v>360</v>
      </c>
      <c r="W75" s="13">
        <v>0</v>
      </c>
      <c r="X75" s="13">
        <v>0</v>
      </c>
      <c r="Y75" s="13">
        <v>0</v>
      </c>
      <c r="Z75" s="13">
        <f t="shared" si="33"/>
        <v>450</v>
      </c>
      <c r="AA75" s="13">
        <v>450</v>
      </c>
      <c r="AB75" s="13">
        <v>0</v>
      </c>
      <c r="AC75" s="13">
        <v>0</v>
      </c>
      <c r="AD75" s="13">
        <v>0</v>
      </c>
      <c r="AE75" s="70">
        <f t="shared" si="35"/>
        <v>450</v>
      </c>
      <c r="AF75" s="70">
        <v>450</v>
      </c>
      <c r="AG75" s="13">
        <v>0</v>
      </c>
      <c r="AH75" s="13">
        <v>0</v>
      </c>
      <c r="AI75" s="13">
        <v>0</v>
      </c>
      <c r="AJ75" s="80">
        <f t="shared" si="34"/>
        <v>450</v>
      </c>
      <c r="AK75" s="80">
        <v>450</v>
      </c>
      <c r="AL75" s="13">
        <v>0</v>
      </c>
      <c r="AM75" s="13">
        <v>0</v>
      </c>
      <c r="AN75" s="13">
        <v>0</v>
      </c>
      <c r="AO75" s="58">
        <f t="shared" si="36"/>
        <v>2790</v>
      </c>
      <c r="AP75" s="60">
        <f>G75+L75+Q75+V75+AA75+AF75+AK75</f>
        <v>2790</v>
      </c>
      <c r="AQ75" s="14">
        <f>H75+M75+R75+W75+AB75+AG75+AL75</f>
        <v>0</v>
      </c>
      <c r="AR75" s="11">
        <f>I75+N75+S75+X75+AC75+AH75+AM75</f>
        <v>0</v>
      </c>
      <c r="AS75" s="11">
        <f>J75+O75+T75+Y75+AD75+AI75+AN75</f>
        <v>0</v>
      </c>
    </row>
    <row r="76" spans="1:45" ht="191.25" customHeight="1" x14ac:dyDescent="0.25">
      <c r="A76" s="35" t="s">
        <v>103</v>
      </c>
      <c r="B76" s="35"/>
      <c r="C76" s="28" t="s">
        <v>101</v>
      </c>
      <c r="D76" s="28" t="s">
        <v>144</v>
      </c>
      <c r="E76" s="28"/>
      <c r="F76" s="12">
        <f>10-10</f>
        <v>0</v>
      </c>
      <c r="G76" s="13">
        <f>10-10</f>
        <v>0</v>
      </c>
      <c r="H76" s="12">
        <v>0</v>
      </c>
      <c r="I76" s="13">
        <v>0</v>
      </c>
      <c r="J76" s="13">
        <v>0</v>
      </c>
      <c r="K76" s="12">
        <f>10-10</f>
        <v>0</v>
      </c>
      <c r="L76" s="12">
        <f>10-10</f>
        <v>0</v>
      </c>
      <c r="M76" s="12">
        <v>0</v>
      </c>
      <c r="N76" s="13">
        <v>0</v>
      </c>
      <c r="O76" s="13">
        <v>0</v>
      </c>
      <c r="P76" s="13">
        <f>10-10</f>
        <v>0</v>
      </c>
      <c r="Q76" s="13">
        <f>10-10</f>
        <v>0</v>
      </c>
      <c r="R76" s="13">
        <v>0</v>
      </c>
      <c r="S76" s="13">
        <v>0</v>
      </c>
      <c r="T76" s="13">
        <v>0</v>
      </c>
      <c r="U76" s="13">
        <f>10-10</f>
        <v>0</v>
      </c>
      <c r="V76" s="13">
        <f>10-10</f>
        <v>0</v>
      </c>
      <c r="W76" s="13">
        <v>0</v>
      </c>
      <c r="X76" s="13">
        <v>0</v>
      </c>
      <c r="Y76" s="13">
        <v>0</v>
      </c>
      <c r="Z76" s="13">
        <f t="shared" si="33"/>
        <v>0</v>
      </c>
      <c r="AA76" s="13">
        <v>0</v>
      </c>
      <c r="AB76" s="13">
        <v>0</v>
      </c>
      <c r="AC76" s="13">
        <v>0</v>
      </c>
      <c r="AD76" s="13">
        <v>0</v>
      </c>
      <c r="AE76" s="70">
        <f t="shared" si="35"/>
        <v>0</v>
      </c>
      <c r="AF76" s="70">
        <v>0</v>
      </c>
      <c r="AG76" s="13">
        <v>0</v>
      </c>
      <c r="AH76" s="13">
        <v>0</v>
      </c>
      <c r="AI76" s="13">
        <v>0</v>
      </c>
      <c r="AJ76" s="80">
        <f t="shared" si="34"/>
        <v>0</v>
      </c>
      <c r="AK76" s="80">
        <v>0</v>
      </c>
      <c r="AL76" s="13">
        <v>0</v>
      </c>
      <c r="AM76" s="13">
        <v>0</v>
      </c>
      <c r="AN76" s="13">
        <v>0</v>
      </c>
      <c r="AO76" s="58">
        <f t="shared" si="36"/>
        <v>0</v>
      </c>
      <c r="AP76" s="60">
        <f>G76+L76+Q76+V76+AA76+AF76+AK76</f>
        <v>0</v>
      </c>
      <c r="AQ76" s="12">
        <v>0</v>
      </c>
      <c r="AR76" s="13">
        <v>0</v>
      </c>
      <c r="AS76" s="13">
        <v>0</v>
      </c>
    </row>
    <row r="77" spans="1:45" ht="192.75" customHeight="1" x14ac:dyDescent="0.25">
      <c r="A77" s="35" t="s">
        <v>104</v>
      </c>
      <c r="B77" s="35"/>
      <c r="C77" s="28" t="s">
        <v>141</v>
      </c>
      <c r="D77" s="28" t="s">
        <v>143</v>
      </c>
      <c r="E77" s="28" t="s">
        <v>172</v>
      </c>
      <c r="F77" s="12">
        <f>76.2-76.2</f>
        <v>0</v>
      </c>
      <c r="G77" s="13">
        <f>76.2-76.2</f>
        <v>0</v>
      </c>
      <c r="H77" s="12">
        <v>0</v>
      </c>
      <c r="I77" s="13">
        <v>0</v>
      </c>
      <c r="J77" s="13">
        <v>0</v>
      </c>
      <c r="K77" s="12">
        <f>76.2-76.2</f>
        <v>0</v>
      </c>
      <c r="L77" s="12">
        <f>76.2-76.2</f>
        <v>0</v>
      </c>
      <c r="M77" s="12">
        <v>0</v>
      </c>
      <c r="N77" s="13">
        <v>0</v>
      </c>
      <c r="O77" s="13">
        <v>0</v>
      </c>
      <c r="P77" s="13">
        <f>76.2-76.2</f>
        <v>0</v>
      </c>
      <c r="Q77" s="13">
        <f>76.2-76.2</f>
        <v>0</v>
      </c>
      <c r="R77" s="13">
        <v>0</v>
      </c>
      <c r="S77" s="13">
        <v>0</v>
      </c>
      <c r="T77" s="13">
        <v>0</v>
      </c>
      <c r="U77" s="13">
        <v>76</v>
      </c>
      <c r="V77" s="13">
        <v>76</v>
      </c>
      <c r="W77" s="13">
        <v>0</v>
      </c>
      <c r="X77" s="13">
        <v>0</v>
      </c>
      <c r="Y77" s="13">
        <v>0</v>
      </c>
      <c r="Z77" s="13">
        <f t="shared" ref="Z77:Z84" si="37">AA77+AB77</f>
        <v>120</v>
      </c>
      <c r="AA77" s="13">
        <v>120</v>
      </c>
      <c r="AB77" s="13">
        <v>0</v>
      </c>
      <c r="AC77" s="13">
        <v>0</v>
      </c>
      <c r="AD77" s="13">
        <v>0</v>
      </c>
      <c r="AE77" s="70">
        <f t="shared" si="35"/>
        <v>131</v>
      </c>
      <c r="AF77" s="70">
        <v>131</v>
      </c>
      <c r="AG77" s="13">
        <v>0</v>
      </c>
      <c r="AH77" s="13">
        <v>0</v>
      </c>
      <c r="AI77" s="13">
        <v>0</v>
      </c>
      <c r="AJ77" s="80">
        <f t="shared" si="34"/>
        <v>131</v>
      </c>
      <c r="AK77" s="80">
        <v>131</v>
      </c>
      <c r="AL77" s="13">
        <v>0</v>
      </c>
      <c r="AM77" s="13">
        <v>0</v>
      </c>
      <c r="AN77" s="13">
        <v>0</v>
      </c>
      <c r="AO77" s="58">
        <f t="shared" si="36"/>
        <v>458</v>
      </c>
      <c r="AP77" s="60">
        <f t="shared" ref="AP77:AP82" si="38">G77+L77+Q77+V77+AA77+AF77+AK77</f>
        <v>458</v>
      </c>
      <c r="AQ77" s="12">
        <v>0</v>
      </c>
      <c r="AR77" s="13">
        <v>0</v>
      </c>
      <c r="AS77" s="13">
        <v>0</v>
      </c>
    </row>
    <row r="78" spans="1:45" ht="198" customHeight="1" x14ac:dyDescent="0.25">
      <c r="A78" s="35" t="s">
        <v>107</v>
      </c>
      <c r="B78" s="35"/>
      <c r="C78" s="28" t="s">
        <v>187</v>
      </c>
      <c r="D78" s="28" t="s">
        <v>145</v>
      </c>
      <c r="E78" s="28"/>
      <c r="F78" s="12">
        <f>56-56</f>
        <v>0</v>
      </c>
      <c r="G78" s="13">
        <f>56-56</f>
        <v>0</v>
      </c>
      <c r="H78" s="12">
        <v>0</v>
      </c>
      <c r="I78" s="13">
        <v>0</v>
      </c>
      <c r="J78" s="13">
        <v>0</v>
      </c>
      <c r="K78" s="12">
        <f>56-56</f>
        <v>0</v>
      </c>
      <c r="L78" s="12">
        <f>56-56</f>
        <v>0</v>
      </c>
      <c r="M78" s="12">
        <v>0</v>
      </c>
      <c r="N78" s="13">
        <v>0</v>
      </c>
      <c r="O78" s="13">
        <v>0</v>
      </c>
      <c r="P78" s="13">
        <f>56-56</f>
        <v>0</v>
      </c>
      <c r="Q78" s="13">
        <f>56-56</f>
        <v>0</v>
      </c>
      <c r="R78" s="13">
        <v>0</v>
      </c>
      <c r="S78" s="13">
        <v>0</v>
      </c>
      <c r="T78" s="13">
        <v>0</v>
      </c>
      <c r="U78" s="13">
        <f>56-56</f>
        <v>0</v>
      </c>
      <c r="V78" s="13">
        <f>56-56</f>
        <v>0</v>
      </c>
      <c r="W78" s="13">
        <v>0</v>
      </c>
      <c r="X78" s="13">
        <v>0</v>
      </c>
      <c r="Y78" s="13">
        <v>0</v>
      </c>
      <c r="Z78" s="13">
        <f t="shared" si="37"/>
        <v>0</v>
      </c>
      <c r="AA78" s="13">
        <v>0</v>
      </c>
      <c r="AB78" s="13">
        <v>0</v>
      </c>
      <c r="AC78" s="13">
        <v>0</v>
      </c>
      <c r="AD78" s="13">
        <v>0</v>
      </c>
      <c r="AE78" s="70">
        <f t="shared" si="35"/>
        <v>0</v>
      </c>
      <c r="AF78" s="70">
        <v>0</v>
      </c>
      <c r="AG78" s="13">
        <v>0</v>
      </c>
      <c r="AH78" s="13">
        <v>0</v>
      </c>
      <c r="AI78" s="13">
        <v>0</v>
      </c>
      <c r="AJ78" s="80">
        <f t="shared" si="34"/>
        <v>0</v>
      </c>
      <c r="AK78" s="80">
        <v>0</v>
      </c>
      <c r="AL78" s="13">
        <v>0</v>
      </c>
      <c r="AM78" s="13">
        <v>0</v>
      </c>
      <c r="AN78" s="13">
        <v>0</v>
      </c>
      <c r="AO78" s="58">
        <f t="shared" si="36"/>
        <v>0</v>
      </c>
      <c r="AP78" s="60">
        <f t="shared" si="38"/>
        <v>0</v>
      </c>
      <c r="AQ78" s="12">
        <v>0</v>
      </c>
      <c r="AR78" s="13">
        <v>0</v>
      </c>
      <c r="AS78" s="13">
        <v>0</v>
      </c>
    </row>
    <row r="79" spans="1:45" ht="196.5" customHeight="1" x14ac:dyDescent="0.25">
      <c r="A79" s="35" t="s">
        <v>135</v>
      </c>
      <c r="B79" s="35"/>
      <c r="C79" s="28" t="s">
        <v>106</v>
      </c>
      <c r="D79" s="28" t="s">
        <v>144</v>
      </c>
      <c r="E79" s="28"/>
      <c r="F79" s="12">
        <f>16.6-16.6</f>
        <v>0</v>
      </c>
      <c r="G79" s="13">
        <f>16.6-16.6</f>
        <v>0</v>
      </c>
      <c r="H79" s="12">
        <v>0</v>
      </c>
      <c r="I79" s="13">
        <v>0</v>
      </c>
      <c r="J79" s="13">
        <v>0</v>
      </c>
      <c r="K79" s="12">
        <f>16.6-16.6</f>
        <v>0</v>
      </c>
      <c r="L79" s="12">
        <f>16.6-16.6</f>
        <v>0</v>
      </c>
      <c r="M79" s="12">
        <v>0</v>
      </c>
      <c r="N79" s="13">
        <v>0</v>
      </c>
      <c r="O79" s="13">
        <v>0</v>
      </c>
      <c r="P79" s="13">
        <f>16.6-16.6</f>
        <v>0</v>
      </c>
      <c r="Q79" s="13">
        <f>16.6-16.6</f>
        <v>0</v>
      </c>
      <c r="R79" s="13">
        <v>0</v>
      </c>
      <c r="S79" s="13">
        <v>0</v>
      </c>
      <c r="T79" s="13">
        <v>0</v>
      </c>
      <c r="U79" s="13">
        <f>16.6-16.6</f>
        <v>0</v>
      </c>
      <c r="V79" s="13">
        <f>16.6-16.6</f>
        <v>0</v>
      </c>
      <c r="W79" s="13">
        <v>0</v>
      </c>
      <c r="X79" s="13">
        <v>0</v>
      </c>
      <c r="Y79" s="13">
        <v>0</v>
      </c>
      <c r="Z79" s="13">
        <f t="shared" si="37"/>
        <v>0</v>
      </c>
      <c r="AA79" s="13">
        <v>0</v>
      </c>
      <c r="AB79" s="13">
        <v>0</v>
      </c>
      <c r="AC79" s="13">
        <v>0</v>
      </c>
      <c r="AD79" s="13">
        <v>0</v>
      </c>
      <c r="AE79" s="70">
        <f t="shared" si="35"/>
        <v>0</v>
      </c>
      <c r="AF79" s="70">
        <v>0</v>
      </c>
      <c r="AG79" s="13">
        <v>0</v>
      </c>
      <c r="AH79" s="13">
        <v>0</v>
      </c>
      <c r="AI79" s="13">
        <v>0</v>
      </c>
      <c r="AJ79" s="80">
        <f t="shared" si="34"/>
        <v>0</v>
      </c>
      <c r="AK79" s="80">
        <v>0</v>
      </c>
      <c r="AL79" s="13">
        <v>0</v>
      </c>
      <c r="AM79" s="13">
        <v>0</v>
      </c>
      <c r="AN79" s="13">
        <v>0</v>
      </c>
      <c r="AO79" s="58">
        <f t="shared" si="36"/>
        <v>0</v>
      </c>
      <c r="AP79" s="60">
        <f t="shared" si="38"/>
        <v>0</v>
      </c>
      <c r="AQ79" s="12">
        <v>0</v>
      </c>
      <c r="AR79" s="13">
        <v>0</v>
      </c>
      <c r="AS79" s="13">
        <v>0</v>
      </c>
    </row>
    <row r="80" spans="1:45" ht="199.5" customHeight="1" x14ac:dyDescent="0.25">
      <c r="A80" s="15" t="s">
        <v>136</v>
      </c>
      <c r="B80" s="35"/>
      <c r="C80" s="28" t="s">
        <v>105</v>
      </c>
      <c r="D80" s="28" t="s">
        <v>144</v>
      </c>
      <c r="E80" s="34">
        <v>2024</v>
      </c>
      <c r="F80" s="12">
        <f>150-150</f>
        <v>0</v>
      </c>
      <c r="G80" s="13">
        <f>150-150</f>
        <v>0</v>
      </c>
      <c r="H80" s="12">
        <v>0</v>
      </c>
      <c r="I80" s="13">
        <v>0</v>
      </c>
      <c r="J80" s="13">
        <v>0</v>
      </c>
      <c r="K80" s="12">
        <f>150-150</f>
        <v>0</v>
      </c>
      <c r="L80" s="12">
        <f>150-150</f>
        <v>0</v>
      </c>
      <c r="M80" s="12">
        <v>0</v>
      </c>
      <c r="N80" s="13">
        <v>0</v>
      </c>
      <c r="O80" s="13">
        <v>0</v>
      </c>
      <c r="P80" s="13">
        <f>150-150</f>
        <v>0</v>
      </c>
      <c r="Q80" s="13">
        <f>150-150</f>
        <v>0</v>
      </c>
      <c r="R80" s="13">
        <v>0</v>
      </c>
      <c r="S80" s="13">
        <v>0</v>
      </c>
      <c r="T80" s="13">
        <v>0</v>
      </c>
      <c r="U80" s="13">
        <f>V80+W80</f>
        <v>85</v>
      </c>
      <c r="V80" s="13">
        <v>85</v>
      </c>
      <c r="W80" s="13">
        <v>0</v>
      </c>
      <c r="X80" s="13">
        <v>0</v>
      </c>
      <c r="Y80" s="13">
        <v>0</v>
      </c>
      <c r="Z80" s="13">
        <f t="shared" si="37"/>
        <v>0</v>
      </c>
      <c r="AA80" s="13">
        <f>0</f>
        <v>0</v>
      </c>
      <c r="AB80" s="13">
        <v>0</v>
      </c>
      <c r="AC80" s="13">
        <v>0</v>
      </c>
      <c r="AD80" s="13">
        <v>0</v>
      </c>
      <c r="AE80" s="70">
        <f t="shared" si="35"/>
        <v>0</v>
      </c>
      <c r="AF80" s="70">
        <v>0</v>
      </c>
      <c r="AG80" s="13">
        <v>0</v>
      </c>
      <c r="AH80" s="13">
        <v>0</v>
      </c>
      <c r="AI80" s="13">
        <v>0</v>
      </c>
      <c r="AJ80" s="80">
        <f t="shared" si="34"/>
        <v>0</v>
      </c>
      <c r="AK80" s="80">
        <v>0</v>
      </c>
      <c r="AL80" s="13">
        <v>0</v>
      </c>
      <c r="AM80" s="13">
        <v>0</v>
      </c>
      <c r="AN80" s="13">
        <v>0</v>
      </c>
      <c r="AO80" s="58">
        <f>AP80+AQ80+AR80+AS80</f>
        <v>85</v>
      </c>
      <c r="AP80" s="60">
        <f>G80+L80+Q80+V80+AA80+AF80+AK80</f>
        <v>85</v>
      </c>
      <c r="AQ80" s="12">
        <v>0</v>
      </c>
      <c r="AR80" s="13">
        <v>0</v>
      </c>
      <c r="AS80" s="13">
        <v>0</v>
      </c>
    </row>
    <row r="81" spans="1:46" ht="193.5" customHeight="1" x14ac:dyDescent="0.25">
      <c r="A81" s="35" t="s">
        <v>137</v>
      </c>
      <c r="B81" s="35"/>
      <c r="C81" s="28" t="s">
        <v>117</v>
      </c>
      <c r="D81" s="28" t="s">
        <v>144</v>
      </c>
      <c r="E81" s="34" t="s">
        <v>188</v>
      </c>
      <c r="F81" s="12">
        <f>200-200</f>
        <v>0</v>
      </c>
      <c r="G81" s="13">
        <f>200-200</f>
        <v>0</v>
      </c>
      <c r="H81" s="12">
        <v>0</v>
      </c>
      <c r="I81" s="13">
        <v>0</v>
      </c>
      <c r="J81" s="13">
        <v>0</v>
      </c>
      <c r="K81" s="12">
        <f>200-200</f>
        <v>0</v>
      </c>
      <c r="L81" s="12">
        <f>200-200</f>
        <v>0</v>
      </c>
      <c r="M81" s="12">
        <v>0</v>
      </c>
      <c r="N81" s="13">
        <v>0</v>
      </c>
      <c r="O81" s="13">
        <v>0</v>
      </c>
      <c r="P81" s="13">
        <f>200-200</f>
        <v>0</v>
      </c>
      <c r="Q81" s="13">
        <f>200-200</f>
        <v>0</v>
      </c>
      <c r="R81" s="13">
        <v>0</v>
      </c>
      <c r="S81" s="13">
        <v>0</v>
      </c>
      <c r="T81" s="13">
        <v>0</v>
      </c>
      <c r="U81" s="13">
        <f t="shared" ref="U81:U84" si="39">V81+W81</f>
        <v>248</v>
      </c>
      <c r="V81" s="13">
        <v>248</v>
      </c>
      <c r="W81" s="13">
        <v>0</v>
      </c>
      <c r="X81" s="13">
        <v>0</v>
      </c>
      <c r="Y81" s="13">
        <v>0</v>
      </c>
      <c r="Z81" s="13">
        <f t="shared" si="37"/>
        <v>381</v>
      </c>
      <c r="AA81" s="13">
        <f>490-109</f>
        <v>381</v>
      </c>
      <c r="AB81" s="13">
        <v>0</v>
      </c>
      <c r="AC81" s="13">
        <v>0</v>
      </c>
      <c r="AD81" s="13">
        <v>0</v>
      </c>
      <c r="AE81" s="70">
        <f t="shared" si="35"/>
        <v>10</v>
      </c>
      <c r="AF81" s="70">
        <v>10</v>
      </c>
      <c r="AG81" s="13">
        <v>0</v>
      </c>
      <c r="AH81" s="13">
        <v>0</v>
      </c>
      <c r="AI81" s="13">
        <v>0</v>
      </c>
      <c r="AJ81" s="80">
        <f t="shared" si="34"/>
        <v>10</v>
      </c>
      <c r="AK81" s="80">
        <v>10</v>
      </c>
      <c r="AL81" s="13">
        <v>0</v>
      </c>
      <c r="AM81" s="13">
        <v>0</v>
      </c>
      <c r="AN81" s="13">
        <v>0</v>
      </c>
      <c r="AO81" s="58">
        <f t="shared" ref="AO81" si="40">AP81+AQ81+AR81+AS81</f>
        <v>649</v>
      </c>
      <c r="AP81" s="60">
        <f t="shared" ref="AP81" si="41">G81+L81+Q81+V81+AA81+AF81+AK81</f>
        <v>649</v>
      </c>
      <c r="AQ81" s="12">
        <v>0</v>
      </c>
      <c r="AR81" s="13">
        <v>0</v>
      </c>
      <c r="AS81" s="13">
        <v>0</v>
      </c>
    </row>
    <row r="82" spans="1:46" ht="189.75" customHeight="1" x14ac:dyDescent="0.25">
      <c r="A82" s="35" t="s">
        <v>138</v>
      </c>
      <c r="B82" s="35"/>
      <c r="C82" s="28" t="s">
        <v>115</v>
      </c>
      <c r="D82" s="28" t="s">
        <v>144</v>
      </c>
      <c r="E82" s="28" t="s">
        <v>134</v>
      </c>
      <c r="F82" s="12">
        <f>130-130</f>
        <v>0</v>
      </c>
      <c r="G82" s="13">
        <f>130-130</f>
        <v>0</v>
      </c>
      <c r="H82" s="12">
        <v>0</v>
      </c>
      <c r="I82" s="13">
        <v>0</v>
      </c>
      <c r="J82" s="13">
        <v>0</v>
      </c>
      <c r="K82" s="12">
        <f>130-130+94</f>
        <v>94</v>
      </c>
      <c r="L82" s="12">
        <f>130-130+94</f>
        <v>94</v>
      </c>
      <c r="M82" s="12">
        <v>0</v>
      </c>
      <c r="N82" s="13">
        <v>0</v>
      </c>
      <c r="O82" s="13">
        <v>0</v>
      </c>
      <c r="P82" s="13">
        <f t="shared" ref="P82:Q82" si="42">130-130+94</f>
        <v>94</v>
      </c>
      <c r="Q82" s="13">
        <f t="shared" si="42"/>
        <v>94</v>
      </c>
      <c r="R82" s="13">
        <v>0</v>
      </c>
      <c r="S82" s="13">
        <v>0</v>
      </c>
      <c r="T82" s="13">
        <v>0</v>
      </c>
      <c r="U82" s="13">
        <f t="shared" si="39"/>
        <v>490</v>
      </c>
      <c r="V82" s="13">
        <v>490</v>
      </c>
      <c r="W82" s="13">
        <v>0</v>
      </c>
      <c r="X82" s="13">
        <v>0</v>
      </c>
      <c r="Y82" s="13">
        <v>0</v>
      </c>
      <c r="Z82" s="13">
        <f t="shared" si="37"/>
        <v>225</v>
      </c>
      <c r="AA82" s="13">
        <v>225</v>
      </c>
      <c r="AB82" s="13">
        <v>0</v>
      </c>
      <c r="AC82" s="13">
        <v>0</v>
      </c>
      <c r="AD82" s="13">
        <v>0</v>
      </c>
      <c r="AE82" s="70">
        <f t="shared" si="35"/>
        <v>225</v>
      </c>
      <c r="AF82" s="70">
        <v>225</v>
      </c>
      <c r="AG82" s="13">
        <v>0</v>
      </c>
      <c r="AH82" s="13">
        <v>0</v>
      </c>
      <c r="AI82" s="13">
        <v>0</v>
      </c>
      <c r="AJ82" s="80">
        <f t="shared" si="34"/>
        <v>225</v>
      </c>
      <c r="AK82" s="80">
        <v>225</v>
      </c>
      <c r="AL82" s="13">
        <v>0</v>
      </c>
      <c r="AM82" s="13">
        <v>0</v>
      </c>
      <c r="AN82" s="13">
        <v>0</v>
      </c>
      <c r="AO82" s="58">
        <f t="shared" si="36"/>
        <v>1353</v>
      </c>
      <c r="AP82" s="60">
        <f t="shared" si="38"/>
        <v>1353</v>
      </c>
      <c r="AQ82" s="12">
        <v>0</v>
      </c>
      <c r="AR82" s="13">
        <v>0</v>
      </c>
      <c r="AS82" s="13">
        <v>0</v>
      </c>
    </row>
    <row r="83" spans="1:46" ht="195.75" customHeight="1" x14ac:dyDescent="0.25">
      <c r="A83" s="15" t="s">
        <v>139</v>
      </c>
      <c r="B83" s="35"/>
      <c r="C83" s="28" t="s">
        <v>142</v>
      </c>
      <c r="D83" s="28" t="s">
        <v>144</v>
      </c>
      <c r="E83" s="28" t="s">
        <v>134</v>
      </c>
      <c r="F83" s="12">
        <v>0</v>
      </c>
      <c r="G83" s="13">
        <v>0</v>
      </c>
      <c r="H83" s="12">
        <v>0</v>
      </c>
      <c r="I83" s="13">
        <v>0</v>
      </c>
      <c r="J83" s="13">
        <v>0</v>
      </c>
      <c r="K83" s="12">
        <v>1100</v>
      </c>
      <c r="L83" s="12">
        <v>1100</v>
      </c>
      <c r="M83" s="12">
        <v>0</v>
      </c>
      <c r="N83" s="13">
        <v>0</v>
      </c>
      <c r="O83" s="13">
        <v>0</v>
      </c>
      <c r="P83" s="13">
        <v>1098</v>
      </c>
      <c r="Q83" s="13">
        <v>1098</v>
      </c>
      <c r="R83" s="13">
        <v>0</v>
      </c>
      <c r="S83" s="13">
        <v>0</v>
      </c>
      <c r="T83" s="13">
        <v>0</v>
      </c>
      <c r="U83" s="13">
        <f t="shared" si="39"/>
        <v>1104</v>
      </c>
      <c r="V83" s="13">
        <v>1104</v>
      </c>
      <c r="W83" s="13">
        <v>0</v>
      </c>
      <c r="X83" s="13">
        <v>0</v>
      </c>
      <c r="Y83" s="13">
        <v>0</v>
      </c>
      <c r="Z83" s="13">
        <f t="shared" si="37"/>
        <v>2525</v>
      </c>
      <c r="AA83" s="13">
        <f>1100+1425</f>
        <v>2525</v>
      </c>
      <c r="AB83" s="13">
        <v>0</v>
      </c>
      <c r="AC83" s="13">
        <v>0</v>
      </c>
      <c r="AD83" s="13">
        <v>0</v>
      </c>
      <c r="AE83" s="70">
        <f t="shared" si="35"/>
        <v>3030</v>
      </c>
      <c r="AF83" s="70">
        <v>3030</v>
      </c>
      <c r="AG83" s="13">
        <v>0</v>
      </c>
      <c r="AH83" s="13">
        <v>0</v>
      </c>
      <c r="AI83" s="13">
        <v>0</v>
      </c>
      <c r="AJ83" s="80">
        <f t="shared" si="34"/>
        <v>3030</v>
      </c>
      <c r="AK83" s="80">
        <v>3030</v>
      </c>
      <c r="AL83" s="13">
        <v>0</v>
      </c>
      <c r="AM83" s="13">
        <v>0</v>
      </c>
      <c r="AN83" s="13">
        <v>0</v>
      </c>
      <c r="AO83" s="58">
        <f>AP83+AQ83+AR83+AS83</f>
        <v>11887</v>
      </c>
      <c r="AP83" s="58">
        <f>G83+L83+Q83+V83+AA83+AF83+AK83</f>
        <v>11887</v>
      </c>
      <c r="AQ83" s="5">
        <f t="shared" ref="AQ83:AS84" si="43">H83+M83+R83+W83+AB83+AG83+AL83</f>
        <v>0</v>
      </c>
      <c r="AR83" s="6">
        <f t="shared" si="43"/>
        <v>0</v>
      </c>
      <c r="AS83" s="6">
        <f t="shared" si="43"/>
        <v>0</v>
      </c>
    </row>
    <row r="84" spans="1:46" ht="198.75" customHeight="1" x14ac:dyDescent="0.25">
      <c r="A84" s="15" t="s">
        <v>150</v>
      </c>
      <c r="B84" s="35"/>
      <c r="C84" s="28" t="s">
        <v>151</v>
      </c>
      <c r="D84" s="28" t="s">
        <v>144</v>
      </c>
      <c r="E84" s="28" t="s">
        <v>173</v>
      </c>
      <c r="F84" s="12">
        <v>0</v>
      </c>
      <c r="G84" s="13">
        <v>0</v>
      </c>
      <c r="H84" s="12">
        <v>0</v>
      </c>
      <c r="I84" s="13">
        <v>0</v>
      </c>
      <c r="J84" s="13">
        <v>0</v>
      </c>
      <c r="K84" s="13">
        <v>0</v>
      </c>
      <c r="L84" s="13">
        <v>0</v>
      </c>
      <c r="M84" s="12">
        <v>0</v>
      </c>
      <c r="N84" s="13">
        <v>0</v>
      </c>
      <c r="O84" s="13">
        <v>0</v>
      </c>
      <c r="P84" s="13">
        <v>331</v>
      </c>
      <c r="Q84" s="13">
        <v>331</v>
      </c>
      <c r="R84" s="13">
        <v>0</v>
      </c>
      <c r="S84" s="13">
        <v>0</v>
      </c>
      <c r="T84" s="13">
        <v>0</v>
      </c>
      <c r="U84" s="13">
        <f t="shared" si="39"/>
        <v>149</v>
      </c>
      <c r="V84" s="13">
        <v>149</v>
      </c>
      <c r="W84" s="13">
        <v>0</v>
      </c>
      <c r="X84" s="13">
        <v>0</v>
      </c>
      <c r="Y84" s="13">
        <v>0</v>
      </c>
      <c r="Z84" s="13">
        <f t="shared" si="37"/>
        <v>235</v>
      </c>
      <c r="AA84" s="13">
        <f>387-152</f>
        <v>235</v>
      </c>
      <c r="AB84" s="13">
        <v>0</v>
      </c>
      <c r="AC84" s="13">
        <v>0</v>
      </c>
      <c r="AD84" s="13">
        <v>0</v>
      </c>
      <c r="AE84" s="70">
        <f t="shared" si="35"/>
        <v>387</v>
      </c>
      <c r="AF84" s="70">
        <v>387</v>
      </c>
      <c r="AG84" s="13">
        <v>0</v>
      </c>
      <c r="AH84" s="13">
        <v>0</v>
      </c>
      <c r="AI84" s="13">
        <v>0</v>
      </c>
      <c r="AJ84" s="80">
        <f t="shared" si="34"/>
        <v>387</v>
      </c>
      <c r="AK84" s="80">
        <v>387</v>
      </c>
      <c r="AL84" s="13">
        <v>0</v>
      </c>
      <c r="AM84" s="13">
        <v>0</v>
      </c>
      <c r="AN84" s="13">
        <v>0</v>
      </c>
      <c r="AO84" s="58">
        <f>AP84+AQ84+AR84+AS84</f>
        <v>1489</v>
      </c>
      <c r="AP84" s="58">
        <f>G84+L84+Q84+V84+AA84+AF84+AK84</f>
        <v>1489</v>
      </c>
      <c r="AQ84" s="5">
        <f t="shared" si="43"/>
        <v>0</v>
      </c>
      <c r="AR84" s="6">
        <f t="shared" si="43"/>
        <v>0</v>
      </c>
      <c r="AS84" s="6">
        <f t="shared" si="43"/>
        <v>0</v>
      </c>
    </row>
    <row r="85" spans="1:46" s="24" customFormat="1" ht="31.5" customHeight="1" x14ac:dyDescent="0.25">
      <c r="A85" s="61" t="s">
        <v>114</v>
      </c>
      <c r="B85" s="61"/>
      <c r="C85" s="61"/>
      <c r="D85" s="30"/>
      <c r="E85" s="30"/>
      <c r="F85" s="16">
        <f t="shared" ref="F85:J85" si="44">F70+SUM(F71:F84)</f>
        <v>42321</v>
      </c>
      <c r="G85" s="17">
        <f t="shared" si="44"/>
        <v>9644</v>
      </c>
      <c r="H85" s="16">
        <f t="shared" si="44"/>
        <v>32677</v>
      </c>
      <c r="I85" s="17">
        <f t="shared" si="44"/>
        <v>0</v>
      </c>
      <c r="J85" s="17">
        <f t="shared" si="44"/>
        <v>0</v>
      </c>
      <c r="K85" s="16">
        <f>K70+SUM(K71:K84)</f>
        <v>48223.700969999998</v>
      </c>
      <c r="L85" s="16">
        <f t="shared" ref="L85:AS85" si="45">L70+SUM(L71:L84)</f>
        <v>13688.70097</v>
      </c>
      <c r="M85" s="16">
        <f t="shared" si="45"/>
        <v>34535</v>
      </c>
      <c r="N85" s="17">
        <f t="shared" si="45"/>
        <v>0</v>
      </c>
      <c r="O85" s="17">
        <f t="shared" si="45"/>
        <v>0</v>
      </c>
      <c r="P85" s="17">
        <f t="shared" si="45"/>
        <v>56329</v>
      </c>
      <c r="Q85" s="17">
        <f t="shared" si="45"/>
        <v>18966</v>
      </c>
      <c r="R85" s="17">
        <f t="shared" si="45"/>
        <v>37363</v>
      </c>
      <c r="S85" s="17">
        <f t="shared" si="45"/>
        <v>0</v>
      </c>
      <c r="T85" s="17">
        <f t="shared" si="45"/>
        <v>0</v>
      </c>
      <c r="U85" s="17">
        <f t="shared" si="45"/>
        <v>70412</v>
      </c>
      <c r="V85" s="17">
        <f t="shared" si="45"/>
        <v>31815</v>
      </c>
      <c r="W85" s="17">
        <f t="shared" si="45"/>
        <v>38597</v>
      </c>
      <c r="X85" s="17">
        <f t="shared" si="45"/>
        <v>0</v>
      </c>
      <c r="Y85" s="17">
        <f t="shared" si="45"/>
        <v>0</v>
      </c>
      <c r="Z85" s="17">
        <f t="shared" si="45"/>
        <v>78184</v>
      </c>
      <c r="AA85" s="17">
        <f t="shared" si="45"/>
        <v>78184</v>
      </c>
      <c r="AB85" s="17">
        <f t="shared" si="45"/>
        <v>0</v>
      </c>
      <c r="AC85" s="17">
        <f t="shared" si="45"/>
        <v>0</v>
      </c>
      <c r="AD85" s="17">
        <f t="shared" si="45"/>
        <v>0</v>
      </c>
      <c r="AE85" s="71">
        <f t="shared" si="45"/>
        <v>76096</v>
      </c>
      <c r="AF85" s="71">
        <f t="shared" si="45"/>
        <v>76096</v>
      </c>
      <c r="AG85" s="17">
        <f t="shared" si="45"/>
        <v>0</v>
      </c>
      <c r="AH85" s="17">
        <f t="shared" si="45"/>
        <v>0</v>
      </c>
      <c r="AI85" s="17">
        <f t="shared" si="45"/>
        <v>0</v>
      </c>
      <c r="AJ85" s="81">
        <f t="shared" si="45"/>
        <v>77308</v>
      </c>
      <c r="AK85" s="81">
        <f t="shared" si="45"/>
        <v>77308</v>
      </c>
      <c r="AL85" s="17">
        <f t="shared" si="45"/>
        <v>0</v>
      </c>
      <c r="AM85" s="17">
        <f t="shared" si="45"/>
        <v>0</v>
      </c>
      <c r="AN85" s="17">
        <f t="shared" si="45"/>
        <v>0</v>
      </c>
      <c r="AO85" s="59">
        <f t="shared" si="45"/>
        <v>448873.70097000001</v>
      </c>
      <c r="AP85" s="59">
        <f t="shared" si="45"/>
        <v>305701.70097000001</v>
      </c>
      <c r="AQ85" s="16">
        <f t="shared" si="45"/>
        <v>143172</v>
      </c>
      <c r="AR85" s="17">
        <f t="shared" si="45"/>
        <v>0</v>
      </c>
      <c r="AS85" s="17">
        <f t="shared" si="45"/>
        <v>0</v>
      </c>
    </row>
    <row r="86" spans="1:46" s="25" customFormat="1" ht="26.25" customHeight="1" x14ac:dyDescent="0.25">
      <c r="A86" s="37" t="s">
        <v>84</v>
      </c>
      <c r="B86" s="37"/>
      <c r="C86" s="37"/>
      <c r="D86" s="28"/>
      <c r="E86" s="28"/>
      <c r="F86" s="14">
        <f t="shared" ref="F86:O86" si="46">F70+SUM(F71:F84)</f>
        <v>42321</v>
      </c>
      <c r="G86" s="11">
        <f t="shared" si="46"/>
        <v>9644</v>
      </c>
      <c r="H86" s="14">
        <f t="shared" si="46"/>
        <v>32677</v>
      </c>
      <c r="I86" s="11">
        <f t="shared" si="46"/>
        <v>0</v>
      </c>
      <c r="J86" s="11">
        <f t="shared" si="46"/>
        <v>0</v>
      </c>
      <c r="K86" s="14">
        <f t="shared" si="46"/>
        <v>48223.700969999998</v>
      </c>
      <c r="L86" s="14">
        <f t="shared" si="46"/>
        <v>13688.70097</v>
      </c>
      <c r="M86" s="14">
        <f t="shared" si="46"/>
        <v>34535</v>
      </c>
      <c r="N86" s="11">
        <f t="shared" si="46"/>
        <v>0</v>
      </c>
      <c r="O86" s="11">
        <f t="shared" si="46"/>
        <v>0</v>
      </c>
      <c r="P86" s="11">
        <f>P70+SUM(P71:P84)</f>
        <v>56329</v>
      </c>
      <c r="Q86" s="11">
        <f t="shared" ref="Q86:AS86" si="47">Q70+SUM(Q71:Q84)</f>
        <v>18966</v>
      </c>
      <c r="R86" s="11">
        <f t="shared" si="47"/>
        <v>37363</v>
      </c>
      <c r="S86" s="11">
        <f t="shared" si="47"/>
        <v>0</v>
      </c>
      <c r="T86" s="11">
        <f t="shared" si="47"/>
        <v>0</v>
      </c>
      <c r="U86" s="11">
        <f t="shared" si="47"/>
        <v>70412</v>
      </c>
      <c r="V86" s="11">
        <f>V70+SUM(V71:V84)</f>
        <v>31815</v>
      </c>
      <c r="W86" s="11">
        <f t="shared" si="47"/>
        <v>38597</v>
      </c>
      <c r="X86" s="11">
        <f t="shared" si="47"/>
        <v>0</v>
      </c>
      <c r="Y86" s="11">
        <f t="shared" si="47"/>
        <v>0</v>
      </c>
      <c r="Z86" s="11">
        <f t="shared" si="47"/>
        <v>78184</v>
      </c>
      <c r="AA86" s="11">
        <f t="shared" si="47"/>
        <v>78184</v>
      </c>
      <c r="AB86" s="11">
        <f t="shared" si="47"/>
        <v>0</v>
      </c>
      <c r="AC86" s="11">
        <f t="shared" si="47"/>
        <v>0</v>
      </c>
      <c r="AD86" s="11">
        <f t="shared" si="47"/>
        <v>0</v>
      </c>
      <c r="AE86" s="72">
        <f t="shared" si="47"/>
        <v>76096</v>
      </c>
      <c r="AF86" s="72">
        <f t="shared" si="47"/>
        <v>76096</v>
      </c>
      <c r="AG86" s="11">
        <f t="shared" si="47"/>
        <v>0</v>
      </c>
      <c r="AH86" s="11">
        <f t="shared" si="47"/>
        <v>0</v>
      </c>
      <c r="AI86" s="11">
        <f t="shared" si="47"/>
        <v>0</v>
      </c>
      <c r="AJ86" s="82">
        <f t="shared" si="47"/>
        <v>77308</v>
      </c>
      <c r="AK86" s="82">
        <f t="shared" si="47"/>
        <v>77308</v>
      </c>
      <c r="AL86" s="11">
        <f t="shared" si="47"/>
        <v>0</v>
      </c>
      <c r="AM86" s="11">
        <f t="shared" si="47"/>
        <v>0</v>
      </c>
      <c r="AN86" s="11">
        <f t="shared" si="47"/>
        <v>0</v>
      </c>
      <c r="AO86" s="60">
        <f t="shared" si="47"/>
        <v>448873.70097000001</v>
      </c>
      <c r="AP86" s="60">
        <f>AP70+SUM(AP71:AP84)</f>
        <v>305701.70097000001</v>
      </c>
      <c r="AQ86" s="14">
        <f t="shared" si="47"/>
        <v>143172</v>
      </c>
      <c r="AR86" s="11">
        <f t="shared" si="47"/>
        <v>0</v>
      </c>
      <c r="AS86" s="11">
        <f t="shared" si="47"/>
        <v>0</v>
      </c>
    </row>
    <row r="87" spans="1:46" s="25" customFormat="1" ht="30.75" customHeight="1" x14ac:dyDescent="0.25">
      <c r="A87" s="37" t="s">
        <v>85</v>
      </c>
      <c r="B87" s="37"/>
      <c r="C87" s="37"/>
      <c r="D87" s="28"/>
      <c r="E87" s="30"/>
      <c r="F87" s="14">
        <f t="shared" ref="F87:AS87" si="48">F34+F86</f>
        <v>52394.06</v>
      </c>
      <c r="G87" s="11">
        <f>G34+G86</f>
        <v>17794</v>
      </c>
      <c r="H87" s="14">
        <f t="shared" si="48"/>
        <v>34600.06</v>
      </c>
      <c r="I87" s="11">
        <f t="shared" si="48"/>
        <v>0</v>
      </c>
      <c r="J87" s="11">
        <f t="shared" si="48"/>
        <v>0</v>
      </c>
      <c r="K87" s="14">
        <f t="shared" si="48"/>
        <v>53533.700969999998</v>
      </c>
      <c r="L87" s="14">
        <f t="shared" si="48"/>
        <v>18998.700969999998</v>
      </c>
      <c r="M87" s="14">
        <f t="shared" si="48"/>
        <v>34535</v>
      </c>
      <c r="N87" s="11">
        <f t="shared" si="48"/>
        <v>0</v>
      </c>
      <c r="O87" s="11">
        <f t="shared" si="48"/>
        <v>0</v>
      </c>
      <c r="P87" s="11">
        <f>P34+P86</f>
        <v>106483</v>
      </c>
      <c r="Q87" s="11">
        <f>Q34+Q86</f>
        <v>67276</v>
      </c>
      <c r="R87" s="11">
        <f t="shared" si="48"/>
        <v>39207</v>
      </c>
      <c r="S87" s="11">
        <f t="shared" si="48"/>
        <v>0</v>
      </c>
      <c r="T87" s="11">
        <f t="shared" si="48"/>
        <v>0</v>
      </c>
      <c r="U87" s="11">
        <f t="shared" si="48"/>
        <v>195339</v>
      </c>
      <c r="V87" s="11">
        <f>V34+V86</f>
        <v>154790</v>
      </c>
      <c r="W87" s="11">
        <f t="shared" si="48"/>
        <v>40549</v>
      </c>
      <c r="X87" s="11">
        <f t="shared" si="48"/>
        <v>0</v>
      </c>
      <c r="Y87" s="11">
        <f t="shared" si="48"/>
        <v>0</v>
      </c>
      <c r="Z87" s="11">
        <f t="shared" si="48"/>
        <v>143144</v>
      </c>
      <c r="AA87" s="11">
        <f>AA34+AA86</f>
        <v>143144</v>
      </c>
      <c r="AB87" s="11">
        <f t="shared" si="48"/>
        <v>0</v>
      </c>
      <c r="AC87" s="11">
        <f t="shared" si="48"/>
        <v>0</v>
      </c>
      <c r="AD87" s="11">
        <f t="shared" si="48"/>
        <v>0</v>
      </c>
      <c r="AE87" s="72">
        <f t="shared" si="48"/>
        <v>158505</v>
      </c>
      <c r="AF87" s="72">
        <f t="shared" si="48"/>
        <v>158505</v>
      </c>
      <c r="AG87" s="11">
        <f t="shared" si="48"/>
        <v>0</v>
      </c>
      <c r="AH87" s="11">
        <f t="shared" si="48"/>
        <v>0</v>
      </c>
      <c r="AI87" s="11">
        <f t="shared" si="48"/>
        <v>0</v>
      </c>
      <c r="AJ87" s="82">
        <f t="shared" si="48"/>
        <v>86675</v>
      </c>
      <c r="AK87" s="82">
        <f t="shared" si="48"/>
        <v>86675</v>
      </c>
      <c r="AL87" s="11">
        <f>AL34+AL86</f>
        <v>0</v>
      </c>
      <c r="AM87" s="11">
        <f t="shared" si="48"/>
        <v>0</v>
      </c>
      <c r="AN87" s="11">
        <f t="shared" si="48"/>
        <v>0</v>
      </c>
      <c r="AO87" s="60">
        <f>AO34+AO86</f>
        <v>796073.76096999994</v>
      </c>
      <c r="AP87" s="60">
        <f>AP34+AP86</f>
        <v>647182.70097000001</v>
      </c>
      <c r="AQ87" s="14">
        <f t="shared" si="48"/>
        <v>148891.06</v>
      </c>
      <c r="AR87" s="11">
        <f t="shared" si="48"/>
        <v>0</v>
      </c>
      <c r="AS87" s="11">
        <f t="shared" si="48"/>
        <v>0</v>
      </c>
      <c r="AT87" s="26"/>
    </row>
    <row r="88" spans="1:46" ht="32.25" customHeight="1" x14ac:dyDescent="0.25">
      <c r="A88" s="37" t="s">
        <v>71</v>
      </c>
      <c r="B88" s="37"/>
      <c r="C88" s="37"/>
      <c r="D88" s="28"/>
      <c r="E88" s="30"/>
      <c r="F88" s="14">
        <f t="shared" ref="F88:AP91" si="49">F35</f>
        <v>0</v>
      </c>
      <c r="G88" s="11">
        <f t="shared" si="49"/>
        <v>0</v>
      </c>
      <c r="H88" s="14">
        <f t="shared" si="49"/>
        <v>0</v>
      </c>
      <c r="I88" s="11">
        <f t="shared" si="49"/>
        <v>0</v>
      </c>
      <c r="J88" s="11">
        <f t="shared" si="49"/>
        <v>0</v>
      </c>
      <c r="K88" s="14">
        <f t="shared" si="49"/>
        <v>0</v>
      </c>
      <c r="L88" s="14">
        <f t="shared" si="49"/>
        <v>0</v>
      </c>
      <c r="M88" s="14">
        <f t="shared" si="49"/>
        <v>0</v>
      </c>
      <c r="N88" s="11">
        <f t="shared" si="49"/>
        <v>0</v>
      </c>
      <c r="O88" s="11">
        <f t="shared" si="49"/>
        <v>0</v>
      </c>
      <c r="P88" s="11">
        <f t="shared" si="49"/>
        <v>0</v>
      </c>
      <c r="Q88" s="11">
        <f t="shared" si="49"/>
        <v>0</v>
      </c>
      <c r="R88" s="11">
        <f t="shared" si="49"/>
        <v>0</v>
      </c>
      <c r="S88" s="11">
        <f t="shared" si="49"/>
        <v>0</v>
      </c>
      <c r="T88" s="11">
        <f t="shared" si="49"/>
        <v>0</v>
      </c>
      <c r="U88" s="11">
        <f t="shared" si="49"/>
        <v>0</v>
      </c>
      <c r="V88" s="11">
        <f t="shared" si="49"/>
        <v>0</v>
      </c>
      <c r="W88" s="11">
        <f t="shared" si="49"/>
        <v>0</v>
      </c>
      <c r="X88" s="11">
        <f t="shared" si="49"/>
        <v>0</v>
      </c>
      <c r="Y88" s="11">
        <f t="shared" si="49"/>
        <v>0</v>
      </c>
      <c r="Z88" s="11">
        <f t="shared" si="49"/>
        <v>0</v>
      </c>
      <c r="AA88" s="11">
        <f t="shared" si="49"/>
        <v>0</v>
      </c>
      <c r="AB88" s="11">
        <f t="shared" si="49"/>
        <v>0</v>
      </c>
      <c r="AC88" s="11">
        <f t="shared" si="49"/>
        <v>0</v>
      </c>
      <c r="AD88" s="11">
        <f t="shared" si="49"/>
        <v>0</v>
      </c>
      <c r="AE88" s="72">
        <f t="shared" si="49"/>
        <v>0</v>
      </c>
      <c r="AF88" s="72">
        <f t="shared" si="49"/>
        <v>0</v>
      </c>
      <c r="AG88" s="11">
        <f t="shared" si="49"/>
        <v>0</v>
      </c>
      <c r="AH88" s="11">
        <f t="shared" si="49"/>
        <v>0</v>
      </c>
      <c r="AI88" s="11">
        <f t="shared" si="49"/>
        <v>0</v>
      </c>
      <c r="AJ88" s="82">
        <f t="shared" si="49"/>
        <v>0</v>
      </c>
      <c r="AK88" s="82">
        <f t="shared" si="49"/>
        <v>0</v>
      </c>
      <c r="AL88" s="11">
        <f t="shared" si="49"/>
        <v>0</v>
      </c>
      <c r="AM88" s="11">
        <f t="shared" si="49"/>
        <v>0</v>
      </c>
      <c r="AN88" s="11">
        <f t="shared" si="49"/>
        <v>0</v>
      </c>
      <c r="AO88" s="60">
        <f t="shared" si="49"/>
        <v>0</v>
      </c>
      <c r="AP88" s="60">
        <f t="shared" si="49"/>
        <v>0</v>
      </c>
      <c r="AQ88" s="14">
        <f t="shared" ref="AQ88:AS90" si="50">H88+M88+R88+W88+AB88+AG88</f>
        <v>0</v>
      </c>
      <c r="AR88" s="11">
        <f t="shared" si="50"/>
        <v>0</v>
      </c>
      <c r="AS88" s="11">
        <f t="shared" si="50"/>
        <v>0</v>
      </c>
    </row>
    <row r="89" spans="1:46" ht="30" customHeight="1" x14ac:dyDescent="0.25">
      <c r="A89" s="37" t="s">
        <v>72</v>
      </c>
      <c r="B89" s="37"/>
      <c r="C89" s="37"/>
      <c r="D89" s="28"/>
      <c r="E89" s="30"/>
      <c r="F89" s="14">
        <f t="shared" si="49"/>
        <v>0</v>
      </c>
      <c r="G89" s="11">
        <f t="shared" si="49"/>
        <v>0</v>
      </c>
      <c r="H89" s="14">
        <f t="shared" si="49"/>
        <v>0</v>
      </c>
      <c r="I89" s="11">
        <f t="shared" si="49"/>
        <v>0</v>
      </c>
      <c r="J89" s="11">
        <f t="shared" si="49"/>
        <v>0</v>
      </c>
      <c r="K89" s="14">
        <f t="shared" si="49"/>
        <v>0</v>
      </c>
      <c r="L89" s="14">
        <f t="shared" si="49"/>
        <v>0</v>
      </c>
      <c r="M89" s="14">
        <f t="shared" si="49"/>
        <v>0</v>
      </c>
      <c r="N89" s="11">
        <f t="shared" si="49"/>
        <v>0</v>
      </c>
      <c r="O89" s="11">
        <f t="shared" si="49"/>
        <v>0</v>
      </c>
      <c r="P89" s="11">
        <f t="shared" si="49"/>
        <v>0</v>
      </c>
      <c r="Q89" s="11">
        <f t="shared" si="49"/>
        <v>0</v>
      </c>
      <c r="R89" s="11">
        <f t="shared" si="49"/>
        <v>0</v>
      </c>
      <c r="S89" s="11">
        <f t="shared" si="49"/>
        <v>0</v>
      </c>
      <c r="T89" s="11">
        <f t="shared" si="49"/>
        <v>0</v>
      </c>
      <c r="U89" s="11">
        <f t="shared" si="49"/>
        <v>0</v>
      </c>
      <c r="V89" s="11">
        <f t="shared" si="49"/>
        <v>0</v>
      </c>
      <c r="W89" s="11">
        <f t="shared" si="49"/>
        <v>0</v>
      </c>
      <c r="X89" s="11">
        <f t="shared" si="49"/>
        <v>0</v>
      </c>
      <c r="Y89" s="11">
        <f t="shared" si="49"/>
        <v>0</v>
      </c>
      <c r="Z89" s="11">
        <f t="shared" si="49"/>
        <v>0</v>
      </c>
      <c r="AA89" s="11">
        <f t="shared" si="49"/>
        <v>0</v>
      </c>
      <c r="AB89" s="11">
        <f t="shared" si="49"/>
        <v>0</v>
      </c>
      <c r="AC89" s="11">
        <f t="shared" si="49"/>
        <v>0</v>
      </c>
      <c r="AD89" s="11">
        <f t="shared" si="49"/>
        <v>0</v>
      </c>
      <c r="AE89" s="72">
        <f t="shared" si="49"/>
        <v>0</v>
      </c>
      <c r="AF89" s="72">
        <f t="shared" si="49"/>
        <v>0</v>
      </c>
      <c r="AG89" s="11">
        <f t="shared" si="49"/>
        <v>0</v>
      </c>
      <c r="AH89" s="11">
        <f t="shared" si="49"/>
        <v>0</v>
      </c>
      <c r="AI89" s="11">
        <f t="shared" si="49"/>
        <v>0</v>
      </c>
      <c r="AJ89" s="82">
        <f t="shared" si="49"/>
        <v>0</v>
      </c>
      <c r="AK89" s="82">
        <f t="shared" si="49"/>
        <v>0</v>
      </c>
      <c r="AL89" s="11">
        <f t="shared" si="49"/>
        <v>0</v>
      </c>
      <c r="AM89" s="11">
        <f t="shared" si="49"/>
        <v>0</v>
      </c>
      <c r="AN89" s="11">
        <f t="shared" si="49"/>
        <v>0</v>
      </c>
      <c r="AO89" s="60">
        <f t="shared" si="49"/>
        <v>0</v>
      </c>
      <c r="AP89" s="60">
        <f t="shared" si="49"/>
        <v>0</v>
      </c>
      <c r="AQ89" s="14">
        <f t="shared" si="50"/>
        <v>0</v>
      </c>
      <c r="AR89" s="11">
        <f t="shared" si="50"/>
        <v>0</v>
      </c>
      <c r="AS89" s="11">
        <f t="shared" si="50"/>
        <v>0</v>
      </c>
    </row>
    <row r="90" spans="1:46" ht="28.5" customHeight="1" x14ac:dyDescent="0.25">
      <c r="A90" s="37" t="s">
        <v>185</v>
      </c>
      <c r="B90" s="37"/>
      <c r="C90" s="37"/>
      <c r="D90" s="28"/>
      <c r="E90" s="30"/>
      <c r="F90" s="14">
        <f t="shared" si="49"/>
        <v>2000</v>
      </c>
      <c r="G90" s="11">
        <f t="shared" si="49"/>
        <v>2000</v>
      </c>
      <c r="H90" s="14">
        <f t="shared" si="49"/>
        <v>0</v>
      </c>
      <c r="I90" s="11">
        <f t="shared" si="49"/>
        <v>0</v>
      </c>
      <c r="J90" s="11">
        <f t="shared" si="49"/>
        <v>0</v>
      </c>
      <c r="K90" s="14">
        <f t="shared" si="49"/>
        <v>2000</v>
      </c>
      <c r="L90" s="14">
        <f t="shared" si="49"/>
        <v>2000</v>
      </c>
      <c r="M90" s="14">
        <f t="shared" si="49"/>
        <v>0</v>
      </c>
      <c r="N90" s="11">
        <f t="shared" si="49"/>
        <v>0</v>
      </c>
      <c r="O90" s="11">
        <f t="shared" si="49"/>
        <v>0</v>
      </c>
      <c r="P90" s="11">
        <f t="shared" si="49"/>
        <v>2330</v>
      </c>
      <c r="Q90" s="11">
        <f t="shared" si="49"/>
        <v>2330</v>
      </c>
      <c r="R90" s="11">
        <f t="shared" si="49"/>
        <v>0</v>
      </c>
      <c r="S90" s="11">
        <f t="shared" si="49"/>
        <v>0</v>
      </c>
      <c r="T90" s="11">
        <f t="shared" si="49"/>
        <v>0</v>
      </c>
      <c r="U90" s="11">
        <f t="shared" si="49"/>
        <v>4207</v>
      </c>
      <c r="V90" s="11">
        <f t="shared" si="49"/>
        <v>4207</v>
      </c>
      <c r="W90" s="11">
        <f t="shared" si="49"/>
        <v>0</v>
      </c>
      <c r="X90" s="11">
        <f t="shared" si="49"/>
        <v>0</v>
      </c>
      <c r="Y90" s="11">
        <f t="shared" si="49"/>
        <v>0</v>
      </c>
      <c r="Z90" s="11">
        <f t="shared" si="49"/>
        <v>5995</v>
      </c>
      <c r="AA90" s="11">
        <f t="shared" si="49"/>
        <v>5995</v>
      </c>
      <c r="AB90" s="11">
        <f t="shared" si="49"/>
        <v>0</v>
      </c>
      <c r="AC90" s="11">
        <f t="shared" si="49"/>
        <v>0</v>
      </c>
      <c r="AD90" s="11">
        <f t="shared" si="49"/>
        <v>0</v>
      </c>
      <c r="AE90" s="72">
        <f t="shared" si="49"/>
        <v>7140</v>
      </c>
      <c r="AF90" s="72">
        <f t="shared" si="49"/>
        <v>7140</v>
      </c>
      <c r="AG90" s="11">
        <f t="shared" si="49"/>
        <v>0</v>
      </c>
      <c r="AH90" s="11">
        <f t="shared" si="49"/>
        <v>0</v>
      </c>
      <c r="AI90" s="11">
        <f t="shared" si="49"/>
        <v>0</v>
      </c>
      <c r="AJ90" s="82">
        <f t="shared" si="49"/>
        <v>7140</v>
      </c>
      <c r="AK90" s="82">
        <f t="shared" si="49"/>
        <v>7140</v>
      </c>
      <c r="AL90" s="11">
        <f t="shared" si="49"/>
        <v>0</v>
      </c>
      <c r="AM90" s="11">
        <f t="shared" si="49"/>
        <v>0</v>
      </c>
      <c r="AN90" s="11">
        <f t="shared" si="49"/>
        <v>0</v>
      </c>
      <c r="AO90" s="60">
        <f t="shared" si="49"/>
        <v>30812</v>
      </c>
      <c r="AP90" s="60">
        <f t="shared" si="49"/>
        <v>30812</v>
      </c>
      <c r="AQ90" s="14">
        <f t="shared" si="50"/>
        <v>0</v>
      </c>
      <c r="AR90" s="11">
        <f t="shared" si="50"/>
        <v>0</v>
      </c>
      <c r="AS90" s="11">
        <f t="shared" si="50"/>
        <v>0</v>
      </c>
    </row>
    <row r="91" spans="1:46" ht="30" customHeight="1" x14ac:dyDescent="0.25">
      <c r="A91" s="37" t="s">
        <v>128</v>
      </c>
      <c r="B91" s="37"/>
      <c r="C91" s="37"/>
      <c r="D91" s="28"/>
      <c r="E91" s="30"/>
      <c r="F91" s="14">
        <f t="shared" si="49"/>
        <v>1500</v>
      </c>
      <c r="G91" s="11">
        <f t="shared" si="49"/>
        <v>1500</v>
      </c>
      <c r="H91" s="14">
        <f t="shared" si="49"/>
        <v>0</v>
      </c>
      <c r="I91" s="11">
        <f t="shared" si="49"/>
        <v>0</v>
      </c>
      <c r="J91" s="11">
        <f t="shared" si="49"/>
        <v>0</v>
      </c>
      <c r="K91" s="14">
        <f t="shared" si="49"/>
        <v>1000</v>
      </c>
      <c r="L91" s="14">
        <f t="shared" si="49"/>
        <v>1000</v>
      </c>
      <c r="M91" s="14">
        <f t="shared" si="49"/>
        <v>0</v>
      </c>
      <c r="N91" s="11">
        <f t="shared" si="49"/>
        <v>0</v>
      </c>
      <c r="O91" s="11">
        <f t="shared" si="49"/>
        <v>0</v>
      </c>
      <c r="P91" s="11">
        <f t="shared" si="49"/>
        <v>0</v>
      </c>
      <c r="Q91" s="11">
        <f t="shared" si="49"/>
        <v>0</v>
      </c>
      <c r="R91" s="11">
        <f t="shared" si="49"/>
        <v>0</v>
      </c>
      <c r="S91" s="11">
        <f t="shared" si="49"/>
        <v>0</v>
      </c>
      <c r="T91" s="11">
        <f t="shared" si="49"/>
        <v>0</v>
      </c>
      <c r="U91" s="11">
        <f t="shared" si="49"/>
        <v>0</v>
      </c>
      <c r="V91" s="11">
        <f t="shared" si="49"/>
        <v>0</v>
      </c>
      <c r="W91" s="11">
        <f t="shared" si="49"/>
        <v>0</v>
      </c>
      <c r="X91" s="11">
        <f t="shared" si="49"/>
        <v>0</v>
      </c>
      <c r="Y91" s="11">
        <f t="shared" si="49"/>
        <v>0</v>
      </c>
      <c r="Z91" s="11">
        <f t="shared" si="49"/>
        <v>0</v>
      </c>
      <c r="AA91" s="11">
        <f t="shared" si="49"/>
        <v>0</v>
      </c>
      <c r="AB91" s="11">
        <f t="shared" si="49"/>
        <v>0</v>
      </c>
      <c r="AC91" s="11">
        <f t="shared" si="49"/>
        <v>0</v>
      </c>
      <c r="AD91" s="11">
        <f t="shared" si="49"/>
        <v>0</v>
      </c>
      <c r="AE91" s="72">
        <f t="shared" si="49"/>
        <v>0</v>
      </c>
      <c r="AF91" s="72">
        <f t="shared" si="49"/>
        <v>0</v>
      </c>
      <c r="AG91" s="11">
        <f t="shared" si="49"/>
        <v>0</v>
      </c>
      <c r="AH91" s="11">
        <f t="shared" si="49"/>
        <v>0</v>
      </c>
      <c r="AI91" s="11">
        <f t="shared" si="49"/>
        <v>0</v>
      </c>
      <c r="AJ91" s="82">
        <f t="shared" si="49"/>
        <v>0</v>
      </c>
      <c r="AK91" s="82">
        <f t="shared" si="49"/>
        <v>0</v>
      </c>
      <c r="AL91" s="11">
        <f t="shared" si="49"/>
        <v>0</v>
      </c>
      <c r="AM91" s="11">
        <f t="shared" si="49"/>
        <v>0</v>
      </c>
      <c r="AN91" s="11">
        <f t="shared" si="49"/>
        <v>0</v>
      </c>
      <c r="AO91" s="60">
        <f t="shared" si="49"/>
        <v>2500</v>
      </c>
      <c r="AP91" s="60">
        <f t="shared" si="49"/>
        <v>2500</v>
      </c>
      <c r="AQ91" s="14">
        <f t="shared" ref="AQ91" si="51">AQ38</f>
        <v>0</v>
      </c>
      <c r="AR91" s="11"/>
      <c r="AS91" s="11"/>
    </row>
    <row r="92" spans="1:46" s="19" customFormat="1" ht="35.25" customHeight="1" x14ac:dyDescent="0.25">
      <c r="A92" s="39" t="s">
        <v>116</v>
      </c>
      <c r="B92" s="39"/>
      <c r="C92" s="39"/>
      <c r="D92" s="30"/>
      <c r="E92" s="30"/>
      <c r="F92" s="16">
        <f>SUM(F87:F91)</f>
        <v>55894.06</v>
      </c>
      <c r="G92" s="17">
        <f>SUM(G87:G91)</f>
        <v>21294</v>
      </c>
      <c r="H92" s="16">
        <f>SUM(H87:H91)</f>
        <v>34600.06</v>
      </c>
      <c r="I92" s="17" t="s">
        <v>35</v>
      </c>
      <c r="J92" s="17" t="s">
        <v>35</v>
      </c>
      <c r="K92" s="16">
        <f t="shared" ref="K92:L92" si="52">SUM(K87:K91)</f>
        <v>56533.700969999998</v>
      </c>
      <c r="L92" s="16">
        <f t="shared" si="52"/>
        <v>21998.700969999998</v>
      </c>
      <c r="M92" s="16">
        <f>SUM(M87:M91)</f>
        <v>34535</v>
      </c>
      <c r="N92" s="17" t="s">
        <v>35</v>
      </c>
      <c r="O92" s="17" t="s">
        <v>35</v>
      </c>
      <c r="P92" s="17">
        <f>SUM(P87:P91)</f>
        <v>108813</v>
      </c>
      <c r="Q92" s="17">
        <f t="shared" ref="Q92:R92" si="53">SUM(Q87:Q91)</f>
        <v>69606</v>
      </c>
      <c r="R92" s="17">
        <f t="shared" si="53"/>
        <v>39207</v>
      </c>
      <c r="S92" s="17" t="s">
        <v>35</v>
      </c>
      <c r="T92" s="17" t="s">
        <v>35</v>
      </c>
      <c r="U92" s="17">
        <f t="shared" ref="U92:W92" si="54">SUM(U87:U91)</f>
        <v>199546</v>
      </c>
      <c r="V92" s="17">
        <f t="shared" si="54"/>
        <v>158997</v>
      </c>
      <c r="W92" s="17">
        <f t="shared" si="54"/>
        <v>40549</v>
      </c>
      <c r="X92" s="17" t="s">
        <v>35</v>
      </c>
      <c r="Y92" s="17" t="s">
        <v>35</v>
      </c>
      <c r="Z92" s="17">
        <f t="shared" ref="Z92:AB92" si="55">SUM(Z87:Z91)</f>
        <v>149139</v>
      </c>
      <c r="AA92" s="17">
        <f t="shared" si="55"/>
        <v>149139</v>
      </c>
      <c r="AB92" s="17">
        <f t="shared" si="55"/>
        <v>0</v>
      </c>
      <c r="AC92" s="17" t="s">
        <v>35</v>
      </c>
      <c r="AD92" s="17" t="s">
        <v>35</v>
      </c>
      <c r="AE92" s="71">
        <f t="shared" ref="AE92:AG92" si="56">SUM(AE87:AE91)</f>
        <v>165645</v>
      </c>
      <c r="AF92" s="71">
        <f t="shared" si="56"/>
        <v>165645</v>
      </c>
      <c r="AG92" s="17">
        <f t="shared" si="56"/>
        <v>0</v>
      </c>
      <c r="AH92" s="17" t="s">
        <v>35</v>
      </c>
      <c r="AI92" s="17" t="s">
        <v>35</v>
      </c>
      <c r="AJ92" s="81">
        <f>SUM(AJ87:AJ90)</f>
        <v>93815</v>
      </c>
      <c r="AK92" s="81">
        <f>SUM(AK87:AK90)</f>
        <v>93815</v>
      </c>
      <c r="AL92" s="17">
        <f>SUM(AL87:AL90)</f>
        <v>0</v>
      </c>
      <c r="AM92" s="17" t="s">
        <v>35</v>
      </c>
      <c r="AN92" s="17" t="s">
        <v>35</v>
      </c>
      <c r="AO92" s="59">
        <f>AO85+AO33</f>
        <v>829385.76096999994</v>
      </c>
      <c r="AP92" s="59">
        <f>AP85+AP33</f>
        <v>680494.70097000001</v>
      </c>
      <c r="AQ92" s="16">
        <f>AQ85+AQ33</f>
        <v>148891.06</v>
      </c>
      <c r="AR92" s="17">
        <f>AR85+AR33</f>
        <v>0</v>
      </c>
      <c r="AS92" s="17">
        <f>AS85+AS33</f>
        <v>0</v>
      </c>
    </row>
    <row r="93" spans="1:46" ht="15" hidden="1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</row>
    <row r="94" spans="1:46" s="2" customFormat="1" ht="15" hidden="1" customHeight="1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86"/>
    </row>
    <row r="95" spans="1:46" s="2" customFormat="1" ht="15" hidden="1" customHeight="1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86"/>
    </row>
    <row r="96" spans="1:46" s="2" customFormat="1" ht="15" hidden="1" customHeight="1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86"/>
    </row>
    <row r="97" spans="1:45" s="2" customFormat="1" ht="15" hidden="1" customHeight="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86"/>
    </row>
    <row r="98" spans="1:45" s="2" customFormat="1" ht="15" hidden="1" customHeight="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86"/>
    </row>
    <row r="99" spans="1:45" s="2" customFormat="1" ht="15" hidden="1" customHeight="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86"/>
    </row>
    <row r="100" spans="1:45" s="2" customFormat="1" ht="15" hidden="1" customHeight="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86"/>
    </row>
    <row r="101" spans="1:45" s="2" customFormat="1" ht="15" hidden="1" customHeight="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86"/>
    </row>
    <row r="102" spans="1:45" s="2" customFormat="1" ht="26.25" hidden="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86"/>
    </row>
    <row r="103" spans="1:45" s="2" customFormat="1" ht="26.25" hidden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67"/>
      <c r="AF103" s="67"/>
      <c r="AG103" s="1"/>
      <c r="AH103" s="1"/>
      <c r="AI103" s="1"/>
      <c r="AJ103" s="83"/>
      <c r="AK103" s="83"/>
      <c r="AL103" s="1"/>
      <c r="AM103" s="1"/>
      <c r="AN103" s="1"/>
      <c r="AO103" s="23"/>
      <c r="AP103" s="86"/>
    </row>
    <row r="104" spans="1:45" ht="48.75" hidden="1" customHeight="1" x14ac:dyDescent="0.25">
      <c r="AG104" s="1"/>
      <c r="AH104" s="1"/>
      <c r="AI104" s="1"/>
      <c r="AL104" s="1"/>
      <c r="AM104" s="1"/>
      <c r="AN104" s="1"/>
    </row>
    <row r="105" spans="1:45" ht="26.25" customHeight="1" x14ac:dyDescent="0.25">
      <c r="L105" s="18"/>
      <c r="M105" s="20"/>
      <c r="AG105" s="1"/>
      <c r="AH105" s="1"/>
      <c r="AI105" s="1"/>
      <c r="AL105" s="1"/>
      <c r="AM105" s="1"/>
      <c r="AN105" s="1"/>
      <c r="AO105" s="87"/>
      <c r="AP105" s="87"/>
      <c r="AQ105" s="20"/>
    </row>
    <row r="106" spans="1:45" ht="26.2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</row>
    <row r="107" spans="1:45" ht="26.2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</row>
  </sheetData>
  <mergeCells count="109">
    <mergeCell ref="AO11:AS11"/>
    <mergeCell ref="A13:B13"/>
    <mergeCell ref="A14:AS14"/>
    <mergeCell ref="AN2:AS2"/>
    <mergeCell ref="AN3:AS3"/>
    <mergeCell ref="AN4:AS4"/>
    <mergeCell ref="AN5:AS5"/>
    <mergeCell ref="K11:O11"/>
    <mergeCell ref="P11:T11"/>
    <mergeCell ref="U11:Y11"/>
    <mergeCell ref="Z11:AD11"/>
    <mergeCell ref="AE11:AI11"/>
    <mergeCell ref="AJ11:AN11"/>
    <mergeCell ref="A9:AS9"/>
    <mergeCell ref="AK7:AS7"/>
    <mergeCell ref="A107:AS107"/>
    <mergeCell ref="A106:AS106"/>
    <mergeCell ref="AA1:AS1"/>
    <mergeCell ref="A8:AS8"/>
    <mergeCell ref="A10:B12"/>
    <mergeCell ref="C10:C12"/>
    <mergeCell ref="D10:D12"/>
    <mergeCell ref="E10:E12"/>
    <mergeCell ref="F10:AS10"/>
    <mergeCell ref="F11:J11"/>
    <mergeCell ref="A17:B17"/>
    <mergeCell ref="A18:B18"/>
    <mergeCell ref="A19:B19"/>
    <mergeCell ref="A33:C33"/>
    <mergeCell ref="A34:C34"/>
    <mergeCell ref="A35:C35"/>
    <mergeCell ref="A36:C36"/>
    <mergeCell ref="A37:C37"/>
    <mergeCell ref="A38:C38"/>
    <mergeCell ref="A15:B15"/>
    <mergeCell ref="C15:AS15"/>
    <mergeCell ref="A16:B16"/>
    <mergeCell ref="A20:B20"/>
    <mergeCell ref="A21:B21"/>
    <mergeCell ref="A45:C45"/>
    <mergeCell ref="C46:AS46"/>
    <mergeCell ref="B47:C47"/>
    <mergeCell ref="AO47:AS47"/>
    <mergeCell ref="B48:C48"/>
    <mergeCell ref="AO48:AS48"/>
    <mergeCell ref="A23:B23"/>
    <mergeCell ref="A42:B42"/>
    <mergeCell ref="AO42:AS42"/>
    <mergeCell ref="A43:B43"/>
    <mergeCell ref="AO43:AS43"/>
    <mergeCell ref="A44:B44"/>
    <mergeCell ref="AO44:AS44"/>
    <mergeCell ref="A39:B39"/>
    <mergeCell ref="C39:AS39"/>
    <mergeCell ref="A40:B40"/>
    <mergeCell ref="AO40:AS40"/>
    <mergeCell ref="A41:B41"/>
    <mergeCell ref="AO41:AS41"/>
    <mergeCell ref="A53:C53"/>
    <mergeCell ref="A54:B54"/>
    <mergeCell ref="C54:AS54"/>
    <mergeCell ref="A55:B55"/>
    <mergeCell ref="AO55:AS55"/>
    <mergeCell ref="A56:B56"/>
    <mergeCell ref="AO56:AS56"/>
    <mergeCell ref="A49:C49"/>
    <mergeCell ref="C50:AS50"/>
    <mergeCell ref="B51:C51"/>
    <mergeCell ref="AO51:AS51"/>
    <mergeCell ref="B52:C52"/>
    <mergeCell ref="AO52:AS52"/>
    <mergeCell ref="A61:B61"/>
    <mergeCell ref="AO61:AS61"/>
    <mergeCell ref="A62:B62"/>
    <mergeCell ref="AO62:AS62"/>
    <mergeCell ref="A63:C63"/>
    <mergeCell ref="A64:B64"/>
    <mergeCell ref="C64:AS64"/>
    <mergeCell ref="AO57:AS57"/>
    <mergeCell ref="A58:C58"/>
    <mergeCell ref="A59:B59"/>
    <mergeCell ref="C59:AS59"/>
    <mergeCell ref="A60:B60"/>
    <mergeCell ref="AO60:AS60"/>
    <mergeCell ref="A102:AO102"/>
    <mergeCell ref="A96:AO96"/>
    <mergeCell ref="A97:AO97"/>
    <mergeCell ref="A98:AO98"/>
    <mergeCell ref="A99:AO99"/>
    <mergeCell ref="A100:AO100"/>
    <mergeCell ref="A101:AO101"/>
    <mergeCell ref="A90:C90"/>
    <mergeCell ref="A91:C91"/>
    <mergeCell ref="A92:C92"/>
    <mergeCell ref="A93:AO93"/>
    <mergeCell ref="A94:AO94"/>
    <mergeCell ref="A95:AO95"/>
    <mergeCell ref="A70:B70"/>
    <mergeCell ref="A85:C85"/>
    <mergeCell ref="A86:C86"/>
    <mergeCell ref="A87:C87"/>
    <mergeCell ref="A88:C88"/>
    <mergeCell ref="A89:C89"/>
    <mergeCell ref="AO65:AS65"/>
    <mergeCell ref="AO66:AS66"/>
    <mergeCell ref="AO67:AS67"/>
    <mergeCell ref="A68:C68"/>
    <mergeCell ref="A69:B69"/>
    <mergeCell ref="C69:AS69"/>
  </mergeCells>
  <pageMargins left="0.31496062992125984" right="0.31496062992125984" top="0.78740157480314965" bottom="0.35433070866141736" header="0.31496062992125984" footer="0.19685039370078741"/>
  <pageSetup paperSize="9" scale="19" fitToHeight="7" orientation="landscape" r:id="rId1"/>
  <headerFooter differentOddEven="1" differentFirst="1">
    <oddHeader>&amp;C&amp;13 7</oddHeader>
    <evenHeader>&amp;C&amp;13 6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2026-27гг</vt:lpstr>
      <vt:lpstr>'2026-27гг'!Заголовки_для_печати</vt:lpstr>
      <vt:lpstr>'2026-27гг'!Область_печати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yakovleva.mu</dc:creator>
  <cp:lastModifiedBy>Перевозчикова Анастасия Александровна</cp:lastModifiedBy>
  <cp:lastPrinted>2026-01-23T07:52:54Z</cp:lastPrinted>
  <dcterms:created xsi:type="dcterms:W3CDTF">2020-01-17T05:51:58Z</dcterms:created>
  <dcterms:modified xsi:type="dcterms:W3CDTF">2026-01-23T07:54:44Z</dcterms:modified>
</cp:coreProperties>
</file>