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1485" windowWidth="13110" windowHeight="6585" tabRatio="468" activeTab="1"/>
  </bookViews>
  <sheets>
    <sheet name="2025-2027" sheetId="10" r:id="rId1"/>
    <sheet name="2025-2030" sheetId="21" r:id="rId2"/>
  </sheets>
  <definedNames>
    <definedName name="_xlnm._FilterDatabase" localSheetId="0" hidden="1">'2025-2027'!$A$14:$W$92</definedName>
    <definedName name="_xlnm._FilterDatabase" localSheetId="1" hidden="1">'2025-2030'!$A$5:$M$83</definedName>
    <definedName name="_xlnm.Print_Titles" localSheetId="0">'2025-2027'!$14:$14</definedName>
    <definedName name="_xlnm.Print_Titles" localSheetId="1">'2025-2030'!$5:$5</definedName>
    <definedName name="_xlnm.Print_Area" localSheetId="0">'2025-2027'!$A$1:$S$92</definedName>
    <definedName name="_xlnm.Print_Area" localSheetId="1">'2025-2030'!$A$1:$I$83</definedName>
  </definedNames>
  <calcPr calcId="145621"/>
</workbook>
</file>

<file path=xl/calcChain.xml><?xml version="1.0" encoding="utf-8"?>
<calcChain xmlns="http://schemas.openxmlformats.org/spreadsheetml/2006/main">
  <c r="F77" i="10" l="1"/>
  <c r="F38" i="10"/>
  <c r="F25" i="10"/>
  <c r="F75" i="10" l="1"/>
  <c r="F67" i="21" l="1"/>
  <c r="E50" i="21"/>
  <c r="P76" i="10"/>
  <c r="K76" i="10"/>
  <c r="F76" i="10"/>
  <c r="O59" i="10" l="1"/>
  <c r="J59" i="10"/>
  <c r="E59" i="10"/>
  <c r="K48" i="10" l="1"/>
  <c r="E61" i="21" l="1"/>
  <c r="F40" i="21"/>
  <c r="E36" i="21"/>
  <c r="O70" i="10" l="1"/>
  <c r="J70" i="10"/>
  <c r="E70" i="10"/>
  <c r="P49" i="10"/>
  <c r="K49" i="10"/>
  <c r="F49" i="10"/>
  <c r="O45" i="10"/>
  <c r="J45" i="10"/>
  <c r="E45" i="10"/>
  <c r="E56" i="21" l="1"/>
  <c r="F46" i="21"/>
  <c r="E45" i="21"/>
  <c r="G39" i="21"/>
  <c r="F39" i="21"/>
  <c r="G42" i="21"/>
  <c r="G81" i="21" s="1"/>
  <c r="F42" i="21"/>
  <c r="E42" i="21" s="1"/>
  <c r="E38" i="21"/>
  <c r="I39" i="21"/>
  <c r="I40" i="21"/>
  <c r="H39" i="21"/>
  <c r="H40" i="21"/>
  <c r="L51" i="10"/>
  <c r="K51" i="10"/>
  <c r="G51" i="10"/>
  <c r="F51" i="10"/>
  <c r="G48" i="10"/>
  <c r="F48" i="10"/>
  <c r="I48" i="10"/>
  <c r="H48" i="10"/>
  <c r="E47" i="10"/>
  <c r="J47" i="10"/>
  <c r="P90" i="10"/>
  <c r="Q90" i="10"/>
  <c r="L90" i="10"/>
  <c r="K90" i="10"/>
  <c r="G90" i="10"/>
  <c r="F90" i="10"/>
  <c r="O51" i="10"/>
  <c r="N48" i="10"/>
  <c r="M48" i="10"/>
  <c r="L48" i="10"/>
  <c r="P48" i="10"/>
  <c r="O47" i="10"/>
  <c r="S48" i="10"/>
  <c r="R48" i="10"/>
  <c r="Q48" i="10"/>
  <c r="F81" i="21" l="1"/>
  <c r="E81" i="21" s="1"/>
  <c r="E39" i="21"/>
  <c r="E51" i="10"/>
  <c r="J51" i="10"/>
  <c r="O48" i="10"/>
  <c r="E90" i="10"/>
  <c r="O90" i="10"/>
  <c r="J90" i="10"/>
  <c r="F68" i="21"/>
  <c r="F66" i="21"/>
  <c r="G67" i="21"/>
  <c r="G66" i="21"/>
  <c r="E57" i="21"/>
  <c r="F16" i="21"/>
  <c r="I76" i="21" l="1"/>
  <c r="I80" i="21" s="1"/>
  <c r="H76" i="21"/>
  <c r="H80" i="21" s="1"/>
  <c r="G76" i="21"/>
  <c r="E75" i="21"/>
  <c r="E74" i="21"/>
  <c r="E73" i="21"/>
  <c r="E72" i="21"/>
  <c r="E71" i="21"/>
  <c r="I69" i="21"/>
  <c r="H69" i="21"/>
  <c r="G69" i="21"/>
  <c r="F69" i="21"/>
  <c r="E69" i="21"/>
  <c r="I68" i="21"/>
  <c r="H68" i="21"/>
  <c r="G68" i="21"/>
  <c r="I67" i="21"/>
  <c r="H67" i="21"/>
  <c r="I66" i="21"/>
  <c r="H66" i="21"/>
  <c r="E65" i="21"/>
  <c r="E64" i="21"/>
  <c r="E63" i="21"/>
  <c r="E62" i="21"/>
  <c r="E60" i="21"/>
  <c r="E59" i="21"/>
  <c r="E58" i="21"/>
  <c r="E55" i="21"/>
  <c r="E54" i="21"/>
  <c r="E53" i="21"/>
  <c r="E52" i="21"/>
  <c r="E51" i="21"/>
  <c r="E49" i="21"/>
  <c r="E67" i="21"/>
  <c r="I46" i="21"/>
  <c r="H46" i="21"/>
  <c r="G46" i="21"/>
  <c r="E44" i="21"/>
  <c r="E46" i="21" s="1"/>
  <c r="I41" i="21"/>
  <c r="H41" i="21"/>
  <c r="G41" i="21"/>
  <c r="G40" i="21"/>
  <c r="F41" i="21"/>
  <c r="E35" i="21"/>
  <c r="E34" i="21"/>
  <c r="E33" i="21"/>
  <c r="E32" i="21"/>
  <c r="E31" i="21"/>
  <c r="I29" i="21"/>
  <c r="H29" i="21"/>
  <c r="G29" i="21"/>
  <c r="I28" i="21"/>
  <c r="H28" i="21"/>
  <c r="G28" i="21"/>
  <c r="F28" i="21"/>
  <c r="I27" i="21"/>
  <c r="H27" i="21"/>
  <c r="G27" i="21"/>
  <c r="E26" i="21"/>
  <c r="F29" i="21"/>
  <c r="E24" i="21"/>
  <c r="E23" i="21"/>
  <c r="E22" i="21"/>
  <c r="E21" i="21"/>
  <c r="E20" i="21"/>
  <c r="I18" i="21"/>
  <c r="H18" i="21"/>
  <c r="G18" i="21"/>
  <c r="F18" i="21"/>
  <c r="H17" i="21"/>
  <c r="G17" i="21"/>
  <c r="I16" i="21"/>
  <c r="E16" i="21" s="1"/>
  <c r="H16" i="21"/>
  <c r="G16" i="21"/>
  <c r="E15" i="21"/>
  <c r="E14" i="21"/>
  <c r="E13" i="21"/>
  <c r="E12" i="21"/>
  <c r="E11" i="21"/>
  <c r="E10" i="21"/>
  <c r="E8" i="21"/>
  <c r="H79" i="21" l="1"/>
  <c r="E28" i="21"/>
  <c r="G80" i="21"/>
  <c r="E66" i="21"/>
  <c r="G77" i="21"/>
  <c r="I77" i="21"/>
  <c r="H78" i="21"/>
  <c r="E29" i="21"/>
  <c r="E37" i="21"/>
  <c r="F27" i="21"/>
  <c r="E27" i="21" s="1"/>
  <c r="F17" i="21"/>
  <c r="F78" i="21" s="1"/>
  <c r="H77" i="21"/>
  <c r="G78" i="21"/>
  <c r="I17" i="21"/>
  <c r="I78" i="21" s="1"/>
  <c r="G79" i="21"/>
  <c r="I79" i="21"/>
  <c r="E25" i="21"/>
  <c r="E41" i="21"/>
  <c r="E40" i="21"/>
  <c r="E68" i="21"/>
  <c r="F76" i="21"/>
  <c r="F80" i="21" s="1"/>
  <c r="E9" i="21"/>
  <c r="E18" i="21"/>
  <c r="E48" i="21"/>
  <c r="E78" i="21" l="1"/>
  <c r="E17" i="21"/>
  <c r="F77" i="21"/>
  <c r="E77" i="21" s="1"/>
  <c r="F79" i="21"/>
  <c r="E79" i="21" s="1"/>
  <c r="E76" i="21"/>
  <c r="E80" i="21"/>
  <c r="H76" i="10" l="1"/>
  <c r="I76" i="10"/>
  <c r="G65" i="10" l="1"/>
  <c r="G76" i="10" s="1"/>
  <c r="P58" i="10"/>
  <c r="P34" i="10"/>
  <c r="K58" i="10"/>
  <c r="K34" i="10"/>
  <c r="S78" i="10"/>
  <c r="R78" i="10"/>
  <c r="Q78" i="10"/>
  <c r="P78" i="10"/>
  <c r="O78" i="10"/>
  <c r="N78" i="10"/>
  <c r="M78" i="10"/>
  <c r="L78" i="10"/>
  <c r="K78" i="10"/>
  <c r="J78" i="10"/>
  <c r="L77" i="10"/>
  <c r="M77" i="10"/>
  <c r="N77" i="10"/>
  <c r="G77" i="10"/>
  <c r="H77" i="10"/>
  <c r="I77" i="10"/>
  <c r="Q75" i="10"/>
  <c r="R75" i="10"/>
  <c r="S75" i="10"/>
  <c r="L75" i="10"/>
  <c r="M75" i="10"/>
  <c r="N75" i="10"/>
  <c r="G75" i="10"/>
  <c r="H75" i="10"/>
  <c r="I75" i="10"/>
  <c r="O74" i="10"/>
  <c r="J74" i="10"/>
  <c r="E74" i="10"/>
  <c r="P73" i="10"/>
  <c r="P72" i="10"/>
  <c r="K72" i="10"/>
  <c r="P71" i="10"/>
  <c r="K71" i="10"/>
  <c r="P63" i="10"/>
  <c r="K63" i="10"/>
  <c r="P61" i="10"/>
  <c r="K61" i="10"/>
  <c r="P75" i="10" l="1"/>
  <c r="G78" i="10" l="1"/>
  <c r="H78" i="10"/>
  <c r="I78" i="10"/>
  <c r="F78" i="10"/>
  <c r="E66" i="10"/>
  <c r="E78" i="10" s="1"/>
  <c r="K77" i="10" l="1"/>
  <c r="K75" i="10"/>
  <c r="O35" i="10" l="1"/>
  <c r="J35" i="10"/>
  <c r="E35" i="10"/>
  <c r="K37" i="10"/>
  <c r="F37" i="10"/>
  <c r="P29" i="10" l="1"/>
  <c r="P18" i="10"/>
  <c r="K18" i="10"/>
  <c r="P37" i="10" l="1"/>
  <c r="F26" i="10" l="1"/>
  <c r="J29" i="10" l="1"/>
  <c r="E29" i="10"/>
  <c r="E24" i="10" l="1"/>
  <c r="S49" i="10" l="1"/>
  <c r="R49" i="10"/>
  <c r="Q49" i="10"/>
  <c r="N49" i="10"/>
  <c r="M49" i="10"/>
  <c r="L49" i="10"/>
  <c r="I49" i="10"/>
  <c r="H49" i="10"/>
  <c r="G49" i="10"/>
  <c r="O60" i="10" l="1"/>
  <c r="J60" i="10"/>
  <c r="E60" i="10"/>
  <c r="S85" i="10" l="1"/>
  <c r="S89" i="10" s="1"/>
  <c r="R85" i="10"/>
  <c r="R89" i="10" s="1"/>
  <c r="Q85" i="10"/>
  <c r="Q89" i="10" s="1"/>
  <c r="N85" i="10"/>
  <c r="N89" i="10" s="1"/>
  <c r="M85" i="10"/>
  <c r="M89" i="10" s="1"/>
  <c r="L85" i="10"/>
  <c r="L89" i="10" s="1"/>
  <c r="I85" i="10"/>
  <c r="I89" i="10" s="1"/>
  <c r="H85" i="10"/>
  <c r="H89" i="10" s="1"/>
  <c r="G85" i="10"/>
  <c r="G89" i="10" s="1"/>
  <c r="O84" i="10"/>
  <c r="J84" i="10"/>
  <c r="E84" i="10"/>
  <c r="O83" i="10"/>
  <c r="J83" i="10"/>
  <c r="E83" i="10"/>
  <c r="O82" i="10"/>
  <c r="J82" i="10"/>
  <c r="E82" i="10"/>
  <c r="O81" i="10"/>
  <c r="J81" i="10"/>
  <c r="E81" i="10"/>
  <c r="P85" i="10"/>
  <c r="K85" i="10"/>
  <c r="E80" i="10"/>
  <c r="S77" i="10"/>
  <c r="R77" i="10"/>
  <c r="Q77" i="10"/>
  <c r="S76" i="10"/>
  <c r="R76" i="10"/>
  <c r="Q76" i="10"/>
  <c r="N76" i="10"/>
  <c r="M76" i="10"/>
  <c r="L76" i="10"/>
  <c r="O73" i="10"/>
  <c r="J73" i="10"/>
  <c r="E73" i="10"/>
  <c r="O69" i="10"/>
  <c r="J69" i="10"/>
  <c r="E69" i="10"/>
  <c r="O61" i="10"/>
  <c r="J61" i="10"/>
  <c r="E61" i="10"/>
  <c r="O68" i="10"/>
  <c r="J68" i="10"/>
  <c r="E68" i="10"/>
  <c r="O67" i="10"/>
  <c r="J67" i="10"/>
  <c r="E67" i="10"/>
  <c r="O63" i="10"/>
  <c r="J63" i="10"/>
  <c r="E63" i="10"/>
  <c r="O62" i="10"/>
  <c r="J62" i="10"/>
  <c r="E62" i="10"/>
  <c r="O65" i="10"/>
  <c r="J65" i="10"/>
  <c r="E65" i="10"/>
  <c r="S55" i="10"/>
  <c r="R55" i="10"/>
  <c r="Q55" i="10"/>
  <c r="P55" i="10"/>
  <c r="N55" i="10"/>
  <c r="M55" i="10"/>
  <c r="L55" i="10"/>
  <c r="K55" i="10"/>
  <c r="I55" i="10"/>
  <c r="H55" i="10"/>
  <c r="G55" i="10"/>
  <c r="F55" i="10"/>
  <c r="F87" i="10" s="1"/>
  <c r="O54" i="10"/>
  <c r="J54" i="10"/>
  <c r="E54" i="10"/>
  <c r="O53" i="10"/>
  <c r="J53" i="10"/>
  <c r="E53" i="10"/>
  <c r="S50" i="10"/>
  <c r="R50" i="10"/>
  <c r="Q50" i="10"/>
  <c r="N50" i="10"/>
  <c r="M50" i="10"/>
  <c r="L50" i="10"/>
  <c r="I50" i="10"/>
  <c r="H50" i="10"/>
  <c r="G50" i="10"/>
  <c r="P50" i="10"/>
  <c r="K50" i="10"/>
  <c r="F50" i="10"/>
  <c r="J44" i="10"/>
  <c r="E44" i="10"/>
  <c r="O43" i="10"/>
  <c r="J43" i="10"/>
  <c r="E43" i="10"/>
  <c r="O42" i="10"/>
  <c r="J42" i="10"/>
  <c r="O41" i="10"/>
  <c r="J41" i="10"/>
  <c r="E41" i="10"/>
  <c r="O40" i="10"/>
  <c r="J40" i="10"/>
  <c r="E40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S36" i="10"/>
  <c r="R36" i="10"/>
  <c r="Q36" i="10"/>
  <c r="N36" i="10"/>
  <c r="M36" i="10"/>
  <c r="L36" i="10"/>
  <c r="I36" i="10"/>
  <c r="H36" i="10"/>
  <c r="G36" i="10"/>
  <c r="P36" i="10"/>
  <c r="J72" i="10"/>
  <c r="O33" i="10"/>
  <c r="J33" i="10"/>
  <c r="E33" i="10"/>
  <c r="O32" i="10"/>
  <c r="J32" i="10"/>
  <c r="E32" i="10"/>
  <c r="O31" i="10"/>
  <c r="J31" i="10"/>
  <c r="E31" i="10"/>
  <c r="O30" i="10"/>
  <c r="J30" i="10"/>
  <c r="E30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O21" i="10"/>
  <c r="J21" i="10"/>
  <c r="E21" i="10"/>
  <c r="O20" i="10"/>
  <c r="J20" i="10"/>
  <c r="E20" i="10"/>
  <c r="O19" i="10"/>
  <c r="J19" i="10"/>
  <c r="E19" i="10"/>
  <c r="O18" i="10"/>
  <c r="J18" i="10"/>
  <c r="E18" i="10"/>
  <c r="K26" i="10"/>
  <c r="G86" i="10" l="1"/>
  <c r="M86" i="10"/>
  <c r="Q86" i="10"/>
  <c r="S86" i="10"/>
  <c r="H87" i="10"/>
  <c r="R87" i="10"/>
  <c r="H88" i="10"/>
  <c r="G87" i="10"/>
  <c r="L87" i="10"/>
  <c r="Q87" i="10"/>
  <c r="G88" i="10"/>
  <c r="I88" i="10"/>
  <c r="H86" i="10"/>
  <c r="L86" i="10"/>
  <c r="N86" i="10"/>
  <c r="R86" i="10"/>
  <c r="M87" i="10"/>
  <c r="K38" i="10"/>
  <c r="K36" i="10"/>
  <c r="F36" i="10"/>
  <c r="I86" i="10"/>
  <c r="E25" i="10"/>
  <c r="E71" i="10"/>
  <c r="E77" i="10"/>
  <c r="O71" i="10"/>
  <c r="P77" i="10"/>
  <c r="O77" i="10" s="1"/>
  <c r="E34" i="10"/>
  <c r="E38" i="10"/>
  <c r="O34" i="10"/>
  <c r="P38" i="10"/>
  <c r="J71" i="10"/>
  <c r="K88" i="10"/>
  <c r="J49" i="10"/>
  <c r="K87" i="10"/>
  <c r="L88" i="10"/>
  <c r="N88" i="10"/>
  <c r="R88" i="10"/>
  <c r="M88" i="10"/>
  <c r="Q88" i="10"/>
  <c r="S88" i="10"/>
  <c r="J27" i="10"/>
  <c r="E72" i="10"/>
  <c r="J34" i="10"/>
  <c r="J37" i="10"/>
  <c r="J80" i="10"/>
  <c r="O80" i="10"/>
  <c r="O37" i="10"/>
  <c r="E46" i="10"/>
  <c r="J46" i="10"/>
  <c r="O46" i="10"/>
  <c r="F27" i="10"/>
  <c r="F88" i="10" s="1"/>
  <c r="E22" i="10"/>
  <c r="J55" i="10"/>
  <c r="O49" i="10"/>
  <c r="O44" i="10"/>
  <c r="P26" i="10"/>
  <c r="P87" i="10" s="1"/>
  <c r="O36" i="10"/>
  <c r="E37" i="10"/>
  <c r="E49" i="10"/>
  <c r="E50" i="10"/>
  <c r="J50" i="10"/>
  <c r="O50" i="10"/>
  <c r="E55" i="10"/>
  <c r="O55" i="10"/>
  <c r="E64" i="10"/>
  <c r="J64" i="10"/>
  <c r="O64" i="10"/>
  <c r="E57" i="10"/>
  <c r="J57" i="10"/>
  <c r="O57" i="10"/>
  <c r="F85" i="10"/>
  <c r="J38" i="10"/>
  <c r="E17" i="10"/>
  <c r="J17" i="10"/>
  <c r="O17" i="10"/>
  <c r="O22" i="10"/>
  <c r="P25" i="10"/>
  <c r="N26" i="10"/>
  <c r="N87" i="10" s="1"/>
  <c r="P27" i="10"/>
  <c r="O27" i="10" s="1"/>
  <c r="O72" i="10"/>
  <c r="J36" i="10"/>
  <c r="E76" i="10"/>
  <c r="J76" i="10"/>
  <c r="O76" i="10"/>
  <c r="K25" i="10"/>
  <c r="I26" i="10"/>
  <c r="I87" i="10" s="1"/>
  <c r="S26" i="10"/>
  <c r="S87" i="10" s="1"/>
  <c r="E42" i="10"/>
  <c r="J48" i="10"/>
  <c r="E58" i="10"/>
  <c r="J58" i="10"/>
  <c r="O58" i="10"/>
  <c r="J75" i="10"/>
  <c r="E48" i="10"/>
  <c r="E75" i="10"/>
  <c r="O75" i="10"/>
  <c r="J85" i="10"/>
  <c r="K89" i="10"/>
  <c r="J89" i="10" s="1"/>
  <c r="P89" i="10"/>
  <c r="O89" i="10" s="1"/>
  <c r="O85" i="10"/>
  <c r="E36" i="10" l="1"/>
  <c r="F86" i="10"/>
  <c r="E87" i="10"/>
  <c r="E85" i="10"/>
  <c r="F89" i="10"/>
  <c r="E89" i="10" s="1"/>
  <c r="P88" i="10"/>
  <c r="O88" i="10" s="1"/>
  <c r="J77" i="10"/>
  <c r="E27" i="10"/>
  <c r="E88" i="10"/>
  <c r="K86" i="10"/>
  <c r="P86" i="10"/>
  <c r="O38" i="10"/>
  <c r="J88" i="10"/>
  <c r="O26" i="10"/>
  <c r="E26" i="10"/>
  <c r="J26" i="10"/>
  <c r="J25" i="10"/>
  <c r="O25" i="10"/>
  <c r="O87" i="10"/>
  <c r="J87" i="10"/>
  <c r="J86" i="10" l="1"/>
  <c r="O86" i="10"/>
  <c r="E86" i="10"/>
</calcChain>
</file>

<file path=xl/comments1.xml><?xml version="1.0" encoding="utf-8"?>
<comments xmlns="http://schemas.openxmlformats.org/spreadsheetml/2006/main">
  <authors>
    <author>user</author>
  </authors>
  <commentList>
    <comment ref="F6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было 421941 + 19 год</t>
        </r>
      </text>
    </comment>
  </commentList>
</comments>
</file>

<file path=xl/sharedStrings.xml><?xml version="1.0" encoding="utf-8"?>
<sst xmlns="http://schemas.openxmlformats.org/spreadsheetml/2006/main" count="441" uniqueCount="136">
  <si>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</si>
  <si>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</si>
  <si>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</si>
  <si>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</si>
  <si>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</si>
  <si>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</si>
  <si>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</si>
  <si>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</si>
  <si>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</si>
  <si>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</si>
  <si>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</si>
  <si>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</si>
  <si>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</si>
  <si>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</si>
  <si>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</si>
  <si>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</si>
  <si>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</si>
  <si>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</si>
  <si>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</si>
  <si>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</si>
  <si>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</si>
  <si>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</si>
  <si>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</si>
  <si>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</si>
  <si>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</si>
  <si>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</si>
  <si>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</si>
  <si>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</si>
  <si>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</si>
  <si>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</si>
  <si>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</si>
  <si>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</si>
  <si>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</si>
  <si>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</si>
  <si>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</si>
  <si>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</si>
  <si>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</si>
  <si>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</si>
  <si>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</si>
  <si>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2025-2026</t>
  </si>
  <si>
    <t>2027-2028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</si>
  <si>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</si>
  <si>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</si>
  <si>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</si>
  <si>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</si>
  <si>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</si>
  <si>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</si>
  <si>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</si>
  <si>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</si>
  <si>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</si>
  <si>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</si>
  <si>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</si>
  <si>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</si>
  <si>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</si>
  <si>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</si>
  <si>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</si>
  <si>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</si>
  <si>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</si>
  <si>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</si>
  <si>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</si>
  <si>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 xml:space="preserve">5.1 </t>
  </si>
  <si>
    <t xml:space="preserve">Задача 6: Содержание мест погребения (мест захоронения) городского округа Тольятти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</si>
  <si>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</si>
  <si>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</si>
  <si>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</si>
  <si>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</si>
  <si>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</si>
  <si>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</si>
  <si>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</si>
  <si>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</si>
  <si>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</si>
  <si>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</si>
  <si>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</si>
  <si>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</si>
  <si>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</si>
  <si>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</si>
  <si>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</si>
  <si>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</si>
  <si>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</si>
  <si>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</si>
  <si>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5.7 </t>
  </si>
  <si>
    <t xml:space="preserve">5.8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</si>
  <si>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</si>
  <si>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</si>
  <si>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</si>
  <si>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</si>
  <si>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</si>
  <si>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</si>
  <si>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</si>
  <si>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</si>
  <si>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</si>
  <si>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</si>
  <si>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Доплаты и компенсационные выплаты матерям</t>
  </si>
  <si>
    <t>2028-2030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</si>
  <si>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</si>
  <si>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</si>
  <si>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</si>
  <si>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</si>
  <si>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</si>
  <si>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</si>
  <si>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</si>
  <si>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</si>
  <si>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</si>
  <si>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</si>
  <si>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</si>
  <si>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</si>
  <si>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ДГД</t>
  </si>
  <si>
    <t>2025, 2026</t>
  </si>
  <si>
    <t>3.7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</si>
  <si>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</si>
  <si>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</si>
  <si>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</si>
  <si>
    <t xml:space="preserve">Озеленение, цветочное оформление территорий </t>
  </si>
  <si>
    <t>&lt;1&gt; - За исключением объектов, включенных в иные муниципальные программы с аналогичным видом работ.</t>
  </si>
  <si>
    <t>----------------------------------------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</si>
  <si>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</si>
  <si>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Обеспечение внутриквартальным освещением &lt;1&gt;</t>
  </si>
  <si>
    <t>2025</t>
  </si>
  <si>
    <t>5.2</t>
  </si>
  <si>
    <t>5.2.</t>
  </si>
  <si>
    <t xml:space="preserve">5.3 </t>
  </si>
  <si>
    <t>5.4</t>
  </si>
  <si>
    <r>
      <t>5.5</t>
    </r>
    <r>
      <rPr>
        <i/>
        <sz val="10"/>
        <rFont val="Times New Roman"/>
        <family val="1"/>
        <charset val="204"/>
      </rPr>
      <t xml:space="preserve"> </t>
    </r>
  </si>
  <si>
    <t>5.6</t>
  </si>
  <si>
    <t>5.9</t>
  </si>
  <si>
    <r>
      <t>5.10</t>
    </r>
    <r>
      <rPr>
        <i/>
        <sz val="10"/>
        <rFont val="Times New Roman"/>
        <family val="1"/>
        <charset val="204"/>
      </rPr>
      <t xml:space="preserve"> </t>
    </r>
  </si>
  <si>
    <t xml:space="preserve">5.11 </t>
  </si>
  <si>
    <t>5.12</t>
  </si>
  <si>
    <t xml:space="preserve"> Комплексное содержание территорий жилых кварталов</t>
  </si>
  <si>
    <t xml:space="preserve">5.9 </t>
  </si>
  <si>
    <t>Иное содержание территорий общего пользования и жилых кварталов</t>
  </si>
  <si>
    <t xml:space="preserve">Ремонт объектов гидротехнических сооружений, пляжей и прибрежных территорий </t>
  </si>
  <si>
    <t>2025, 2028-2029</t>
  </si>
  <si>
    <t xml:space="preserve">Приложение №1 </t>
  </si>
  <si>
    <t>Проектирование и реконструкция объектов гидротехнических сооружений (государственная программа Самарской области "Содействие развитию благоустройства территорий муниципальных образований в Самарской области")</t>
  </si>
  <si>
    <t>Проектирование и реконструкция объектов гидротехнических сооружений (государственная программа Самарской области "Содействие развитию благоустройства территорий муниципальных образований в Самарской области"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</si>
</sst>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3" applyNumberFormat="0" applyAlignment="0" applyProtection="0"/>
    <xf numFmtId="0" fontId="8" fillId="21" borderId="14" applyNumberFormat="0" applyAlignment="0" applyProtection="0"/>
    <xf numFmtId="0" fontId="9" fillId="21" borderId="13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22" borderId="19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24" borderId="20" applyNumberFormat="0" applyFont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22" fillId="5" borderId="0" applyNumberFormat="0" applyBorder="0" applyAlignment="0" applyProtection="0"/>
    <xf numFmtId="0" fontId="17" fillId="0" borderId="0"/>
    <xf numFmtId="0" fontId="23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23" fillId="0" borderId="0"/>
    <xf numFmtId="0" fontId="3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02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/>
    <xf numFmtId="3" fontId="24" fillId="2" borderId="0" xfId="0" applyNumberFormat="1" applyFont="1" applyFill="1" applyAlignment="1">
      <alignment horizontal="center" vertical="center"/>
    </xf>
    <xf numFmtId="0" fontId="26" fillId="2" borderId="0" xfId="0" applyFont="1" applyFill="1"/>
    <xf numFmtId="3" fontId="26" fillId="2" borderId="0" xfId="0" applyNumberFormat="1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4" fillId="2" borderId="1" xfId="0" applyFont="1" applyFill="1" applyBorder="1"/>
    <xf numFmtId="3" fontId="24" fillId="2" borderId="1" xfId="0" applyNumberFormat="1" applyFont="1" applyFill="1" applyBorder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/>
    <xf numFmtId="3" fontId="28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6" fillId="2" borderId="12" xfId="0" applyFont="1" applyFill="1" applyBorder="1"/>
    <xf numFmtId="3" fontId="26" fillId="2" borderId="12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/>
    <xf numFmtId="3" fontId="28" fillId="2" borderId="12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24" fillId="2" borderId="29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3" fontId="24" fillId="2" borderId="33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textRotation="90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textRotation="90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3" fontId="29" fillId="2" borderId="35" xfId="0" applyNumberFormat="1" applyFont="1" applyFill="1" applyBorder="1" applyAlignment="1">
      <alignment horizontal="center" vertical="center" wrapText="1"/>
    </xf>
    <xf numFmtId="3" fontId="29" fillId="2" borderId="36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 wrapText="1"/>
    </xf>
    <xf numFmtId="3" fontId="24" fillId="2" borderId="23" xfId="0" applyNumberFormat="1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3" fontId="29" fillId="2" borderId="43" xfId="0" applyNumberFormat="1" applyFont="1" applyFill="1" applyBorder="1" applyAlignment="1">
      <alignment horizontal="center" vertical="center" wrapText="1"/>
    </xf>
    <xf numFmtId="3" fontId="24" fillId="2" borderId="26" xfId="0" applyNumberFormat="1" applyFont="1" applyFill="1" applyBorder="1" applyAlignment="1">
      <alignment horizontal="center" vertical="center" wrapText="1"/>
    </xf>
    <xf numFmtId="3" fontId="24" fillId="2" borderId="27" xfId="0" applyNumberFormat="1" applyFont="1" applyFill="1" applyBorder="1" applyAlignment="1">
      <alignment horizontal="center" vertical="center" wrapText="1"/>
    </xf>
    <xf numFmtId="3" fontId="24" fillId="2" borderId="28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9" fillId="2" borderId="34" xfId="0" applyNumberFormat="1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 wrapText="1"/>
    </xf>
    <xf numFmtId="3" fontId="24" fillId="2" borderId="24" xfId="0" applyNumberFormat="1" applyFont="1" applyFill="1" applyBorder="1" applyAlignment="1">
      <alignment horizontal="center" vertical="center" wrapText="1"/>
    </xf>
    <xf numFmtId="3" fontId="24" fillId="2" borderId="11" xfId="0" applyNumberFormat="1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3" fontId="29" fillId="2" borderId="53" xfId="0" applyNumberFormat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vertical="center" wrapText="1"/>
    </xf>
    <xf numFmtId="0" fontId="24" fillId="2" borderId="27" xfId="1" applyFont="1" applyFill="1" applyBorder="1" applyAlignment="1">
      <alignment horizontal="right" vertical="center" wrapText="1"/>
    </xf>
    <xf numFmtId="0" fontId="24" fillId="2" borderId="55" xfId="0" applyFont="1" applyFill="1" applyBorder="1" applyAlignment="1">
      <alignment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24" fillId="2" borderId="55" xfId="0" applyNumberFormat="1" applyFont="1" applyFill="1" applyBorder="1" applyAlignment="1">
      <alignment horizontal="center" vertical="center" wrapText="1"/>
    </xf>
    <xf numFmtId="0" fontId="24" fillId="2" borderId="30" xfId="1" applyFont="1" applyFill="1" applyBorder="1" applyAlignment="1">
      <alignment vertical="center" wrapText="1"/>
    </xf>
    <xf numFmtId="0" fontId="24" fillId="2" borderId="31" xfId="1" applyFont="1" applyFill="1" applyBorder="1" applyAlignment="1">
      <alignment vertical="center" wrapText="1"/>
    </xf>
    <xf numFmtId="0" fontId="24" fillId="2" borderId="52" xfId="0" applyFont="1" applyFill="1" applyBorder="1" applyAlignment="1">
      <alignment vertical="center" wrapText="1"/>
    </xf>
    <xf numFmtId="3" fontId="24" fillId="2" borderId="42" xfId="0" applyNumberFormat="1" applyFont="1" applyFill="1" applyBorder="1" applyAlignment="1">
      <alignment horizontal="center" vertical="center" wrapText="1"/>
    </xf>
    <xf numFmtId="3" fontId="24" fillId="2" borderId="52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vertical="center" wrapText="1"/>
    </xf>
    <xf numFmtId="0" fontId="24" fillId="2" borderId="45" xfId="0" applyFont="1" applyFill="1" applyBorder="1" applyAlignment="1">
      <alignment vertical="center" wrapText="1"/>
    </xf>
    <xf numFmtId="0" fontId="24" fillId="2" borderId="46" xfId="0" applyFont="1" applyFill="1" applyBorder="1" applyAlignment="1">
      <alignment vertical="center" wrapText="1"/>
    </xf>
    <xf numFmtId="0" fontId="24" fillId="2" borderId="37" xfId="1" applyFont="1" applyFill="1" applyBorder="1" applyAlignment="1">
      <alignment vertical="center" wrapText="1"/>
    </xf>
    <xf numFmtId="0" fontId="24" fillId="2" borderId="39" xfId="1" applyFont="1" applyFill="1" applyBorder="1" applyAlignment="1">
      <alignment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right" vertical="center" wrapText="1"/>
    </xf>
    <xf numFmtId="0" fontId="24" fillId="2" borderId="46" xfId="1" applyFont="1" applyFill="1" applyBorder="1" applyAlignment="1">
      <alignment vertical="center" wrapText="1"/>
    </xf>
    <xf numFmtId="49" fontId="29" fillId="2" borderId="53" xfId="0" applyNumberFormat="1" applyFont="1" applyFill="1" applyBorder="1" applyAlignment="1">
      <alignment horizontal="center" vertical="center" wrapText="1"/>
    </xf>
    <xf numFmtId="0" fontId="24" fillId="2" borderId="57" xfId="1" applyFont="1" applyFill="1" applyBorder="1" applyAlignment="1">
      <alignment vertical="center" wrapText="1"/>
    </xf>
    <xf numFmtId="0" fontId="24" fillId="2" borderId="60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/>
    </xf>
    <xf numFmtId="0" fontId="24" fillId="2" borderId="46" xfId="0" applyFont="1" applyFill="1" applyBorder="1" applyAlignment="1">
      <alignment vertical="center"/>
    </xf>
    <xf numFmtId="49" fontId="24" fillId="2" borderId="57" xfId="0" applyNumberFormat="1" applyFont="1" applyFill="1" applyBorder="1" applyAlignment="1">
      <alignment horizontal="center" vertical="center"/>
    </xf>
    <xf numFmtId="49" fontId="24" fillId="2" borderId="58" xfId="0" applyNumberFormat="1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left" vertical="center" wrapText="1"/>
    </xf>
    <xf numFmtId="49" fontId="24" fillId="2" borderId="24" xfId="0" applyNumberFormat="1" applyFont="1" applyFill="1" applyBorder="1" applyAlignment="1">
      <alignment horizontal="center" vertical="center" wrapText="1"/>
    </xf>
    <xf numFmtId="49" fontId="24" fillId="2" borderId="28" xfId="0" applyNumberFormat="1" applyFont="1" applyFill="1" applyBorder="1" applyAlignment="1">
      <alignment horizontal="center" vertical="center" wrapText="1"/>
    </xf>
    <xf numFmtId="49" fontId="24" fillId="2" borderId="29" xfId="0" applyNumberFormat="1" applyFont="1" applyFill="1" applyBorder="1" applyAlignment="1">
      <alignment horizontal="center" vertical="center" wrapText="1"/>
    </xf>
    <xf numFmtId="49" fontId="24" fillId="2" borderId="32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 wrapText="1"/>
    </xf>
    <xf numFmtId="0" fontId="24" fillId="2" borderId="39" xfId="0" applyFont="1" applyFill="1" applyBorder="1" applyAlignment="1">
      <alignment vertical="center" wrapText="1"/>
    </xf>
    <xf numFmtId="4" fontId="24" fillId="2" borderId="23" xfId="0" applyNumberFormat="1" applyFont="1" applyFill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3" fontId="24" fillId="2" borderId="42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vertical="top" wrapText="1"/>
    </xf>
    <xf numFmtId="0" fontId="24" fillId="2" borderId="39" xfId="0" applyFont="1" applyFill="1" applyBorder="1" applyAlignment="1">
      <alignment vertical="top" wrapText="1"/>
    </xf>
    <xf numFmtId="4" fontId="24" fillId="2" borderId="42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right" vertical="center" wrapText="1"/>
    </xf>
    <xf numFmtId="49" fontId="24" fillId="2" borderId="52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right" vertical="center" wrapText="1"/>
    </xf>
    <xf numFmtId="49" fontId="24" fillId="2" borderId="55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/>
    <xf numFmtId="0" fontId="26" fillId="2" borderId="0" xfId="0" applyFont="1" applyFill="1" applyBorder="1"/>
    <xf numFmtId="0" fontId="24" fillId="2" borderId="0" xfId="0" applyFont="1" applyFill="1" applyBorder="1"/>
    <xf numFmtId="0" fontId="24" fillId="2" borderId="3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49" fontId="24" fillId="2" borderId="44" xfId="0" applyNumberFormat="1" applyFont="1" applyFill="1" applyBorder="1" applyAlignment="1">
      <alignment horizontal="center" vertical="center" wrapText="1"/>
    </xf>
    <xf numFmtId="49" fontId="24" fillId="2" borderId="45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vertical="center" wrapText="1"/>
    </xf>
    <xf numFmtId="0" fontId="24" fillId="2" borderId="70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vertical="center"/>
    </xf>
    <xf numFmtId="0" fontId="24" fillId="2" borderId="44" xfId="0" applyFont="1" applyFill="1" applyBorder="1" applyAlignment="1">
      <alignment vertical="center"/>
    </xf>
    <xf numFmtId="0" fontId="24" fillId="2" borderId="47" xfId="0" applyFont="1" applyFill="1" applyBorder="1" applyAlignment="1">
      <alignment horizontal="right" vertical="center"/>
    </xf>
    <xf numFmtId="0" fontId="24" fillId="2" borderId="70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24" fillId="2" borderId="48" xfId="0" applyFont="1" applyFill="1" applyBorder="1" applyAlignment="1">
      <alignment vertical="center"/>
    </xf>
    <xf numFmtId="3" fontId="26" fillId="2" borderId="0" xfId="0" applyNumberFormat="1" applyFont="1" applyFill="1" applyBorder="1" applyAlignment="1">
      <alignment horizontal="right" vertical="center"/>
    </xf>
    <xf numFmtId="0" fontId="24" fillId="2" borderId="58" xfId="0" applyFont="1" applyFill="1" applyBorder="1" applyAlignment="1">
      <alignment vertical="top" wrapText="1"/>
    </xf>
    <xf numFmtId="3" fontId="24" fillId="2" borderId="4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56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3" fontId="29" fillId="2" borderId="73" xfId="0" applyNumberFormat="1" applyFont="1" applyFill="1" applyBorder="1" applyAlignment="1">
      <alignment horizontal="center" vertical="center" wrapText="1"/>
    </xf>
    <xf numFmtId="3" fontId="29" fillId="2" borderId="51" xfId="0" applyNumberFormat="1" applyFont="1" applyFill="1" applyBorder="1" applyAlignment="1">
      <alignment horizontal="center" vertical="center" wrapText="1"/>
    </xf>
    <xf numFmtId="3" fontId="29" fillId="2" borderId="54" xfId="0" applyNumberFormat="1" applyFont="1" applyFill="1" applyBorder="1" applyAlignment="1">
      <alignment horizontal="center" vertical="center" wrapText="1"/>
    </xf>
    <xf numFmtId="3" fontId="29" fillId="2" borderId="50" xfId="0" applyNumberFormat="1" applyFont="1" applyFill="1" applyBorder="1" applyAlignment="1">
      <alignment horizontal="center" vertical="center" wrapText="1"/>
    </xf>
    <xf numFmtId="3" fontId="29" fillId="2" borderId="74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49" fontId="24" fillId="2" borderId="37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vertical="center"/>
    </xf>
    <xf numFmtId="3" fontId="24" fillId="2" borderId="73" xfId="0" applyNumberFormat="1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vertical="center"/>
    </xf>
    <xf numFmtId="0" fontId="24" fillId="2" borderId="29" xfId="0" applyFont="1" applyFill="1" applyBorder="1" applyAlignment="1">
      <alignment vertical="center"/>
    </xf>
    <xf numFmtId="0" fontId="24" fillId="2" borderId="32" xfId="0" applyFont="1" applyFill="1" applyBorder="1" applyAlignment="1">
      <alignment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vertical="top" wrapText="1"/>
    </xf>
    <xf numFmtId="0" fontId="24" fillId="2" borderId="28" xfId="0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top" wrapText="1"/>
    </xf>
    <xf numFmtId="0" fontId="24" fillId="2" borderId="30" xfId="0" applyFont="1" applyFill="1" applyBorder="1" applyAlignment="1">
      <alignment vertical="top" wrapText="1"/>
    </xf>
    <xf numFmtId="0" fontId="24" fillId="2" borderId="32" xfId="0" applyFont="1" applyFill="1" applyBorder="1" applyAlignment="1">
      <alignment vertical="top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/>
    </xf>
    <xf numFmtId="4" fontId="24" fillId="2" borderId="30" xfId="0" applyNumberFormat="1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top" wrapText="1"/>
    </xf>
    <xf numFmtId="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quotePrefix="1" applyFont="1" applyFill="1" applyBorder="1" applyAlignment="1">
      <alignment wrapText="1"/>
    </xf>
    <xf numFmtId="0" fontId="24" fillId="2" borderId="0" xfId="0" quotePrefix="1" applyFont="1" applyFill="1" applyBorder="1" applyAlignment="1">
      <alignment horizontal="left" wrapText="1"/>
    </xf>
    <xf numFmtId="0" fontId="24" fillId="2" borderId="56" xfId="0" applyFont="1" applyFill="1" applyBorder="1" applyAlignment="1">
      <alignment horizontal="center" vertical="center" wrapText="1"/>
    </xf>
    <xf numFmtId="3" fontId="24" fillId="25" borderId="1" xfId="0" applyNumberFormat="1" applyFont="1" applyFill="1" applyBorder="1" applyAlignment="1">
      <alignment horizontal="center" vertical="center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left" vertical="center" wrapText="1"/>
    </xf>
    <xf numFmtId="0" fontId="24" fillId="2" borderId="75" xfId="0" applyFont="1" applyFill="1" applyBorder="1" applyAlignment="1">
      <alignment horizontal="left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75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24" fillId="2" borderId="36" xfId="0" applyFont="1" applyFill="1" applyBorder="1" applyAlignment="1">
      <alignment horizontal="left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62" xfId="1" applyFont="1" applyFill="1" applyBorder="1" applyAlignment="1">
      <alignment horizontal="right" vertical="top" wrapText="1"/>
    </xf>
    <xf numFmtId="0" fontId="24" fillId="2" borderId="64" xfId="1" applyFont="1" applyFill="1" applyBorder="1" applyAlignment="1">
      <alignment horizontal="right" vertical="top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left" vertical="center" wrapText="1"/>
    </xf>
    <xf numFmtId="0" fontId="24" fillId="2" borderId="54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left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 wrapText="1"/>
    </xf>
    <xf numFmtId="0" fontId="29" fillId="2" borderId="40" xfId="1" applyFont="1" applyFill="1" applyBorder="1" applyAlignment="1">
      <alignment horizontal="left" vertical="center" wrapText="1"/>
    </xf>
    <xf numFmtId="0" fontId="29" fillId="2" borderId="49" xfId="1" applyFont="1" applyFill="1" applyBorder="1" applyAlignment="1">
      <alignment horizontal="left" vertical="center" wrapText="1"/>
    </xf>
    <xf numFmtId="0" fontId="29" fillId="2" borderId="59" xfId="1" applyFont="1" applyFill="1" applyBorder="1" applyAlignment="1">
      <alignment horizontal="left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49" fontId="24" fillId="2" borderId="34" xfId="0" applyNumberFormat="1" applyFont="1" applyFill="1" applyBorder="1" applyAlignment="1">
      <alignment horizontal="left" vertical="center" wrapText="1"/>
    </xf>
    <xf numFmtId="49" fontId="24" fillId="2" borderId="35" xfId="0" applyNumberFormat="1" applyFont="1" applyFill="1" applyBorder="1" applyAlignment="1">
      <alignment horizontal="left" vertical="center" wrapText="1"/>
    </xf>
    <xf numFmtId="49" fontId="24" fillId="2" borderId="36" xfId="0" applyNumberFormat="1" applyFont="1" applyFill="1" applyBorder="1" applyAlignment="1">
      <alignment horizontal="left" vertical="center" wrapText="1"/>
    </xf>
    <xf numFmtId="0" fontId="29" fillId="2" borderId="65" xfId="0" applyFont="1" applyFill="1" applyBorder="1" applyAlignment="1">
      <alignment horizontal="left" vertical="center" wrapText="1"/>
    </xf>
    <xf numFmtId="0" fontId="29" fillId="2" borderId="71" xfId="0" applyFont="1" applyFill="1" applyBorder="1" applyAlignment="1">
      <alignment horizontal="left" vertical="center" wrapText="1"/>
    </xf>
    <xf numFmtId="0" fontId="29" fillId="2" borderId="72" xfId="0" applyFont="1" applyFill="1" applyBorder="1" applyAlignment="1">
      <alignment horizontal="left" vertical="center" wrapText="1"/>
    </xf>
    <xf numFmtId="49" fontId="29" fillId="2" borderId="40" xfId="0" applyNumberFormat="1" applyFont="1" applyFill="1" applyBorder="1" applyAlignment="1">
      <alignment horizontal="left" vertical="center" wrapText="1"/>
    </xf>
    <xf numFmtId="49" fontId="29" fillId="2" borderId="49" xfId="0" applyNumberFormat="1" applyFont="1" applyFill="1" applyBorder="1" applyAlignment="1">
      <alignment horizontal="left" vertical="center" wrapText="1"/>
    </xf>
    <xf numFmtId="49" fontId="29" fillId="2" borderId="59" xfId="0" applyNumberFormat="1" applyFont="1" applyFill="1" applyBorder="1" applyAlignment="1">
      <alignment horizontal="left" vertical="center" wrapText="1"/>
    </xf>
    <xf numFmtId="0" fontId="24" fillId="2" borderId="62" xfId="0" applyFont="1" applyFill="1" applyBorder="1" applyAlignment="1">
      <alignment horizontal="right" vertical="top" wrapText="1"/>
    </xf>
    <xf numFmtId="0" fontId="24" fillId="2" borderId="63" xfId="0" applyFont="1" applyFill="1" applyBorder="1" applyAlignment="1">
      <alignment horizontal="right" vertical="top" wrapText="1"/>
    </xf>
    <xf numFmtId="0" fontId="24" fillId="2" borderId="64" xfId="0" applyFont="1" applyFill="1" applyBorder="1" applyAlignment="1">
      <alignment horizontal="right" vertical="top" wrapText="1"/>
    </xf>
    <xf numFmtId="0" fontId="24" fillId="2" borderId="27" xfId="0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right" vertical="top" wrapText="1"/>
    </xf>
    <xf numFmtId="0" fontId="24" fillId="2" borderId="31" xfId="0" applyFont="1" applyFill="1" applyBorder="1" applyAlignment="1">
      <alignment horizontal="right" vertical="top" wrapText="1"/>
    </xf>
    <xf numFmtId="0" fontId="24" fillId="2" borderId="3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49" fontId="24" fillId="2" borderId="57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67" xfId="0" applyFont="1" applyFill="1" applyBorder="1" applyAlignment="1">
      <alignment horizontal="left" vertical="center" wrapText="1"/>
    </xf>
    <xf numFmtId="0" fontId="24" fillId="2" borderId="68" xfId="0" applyFont="1" applyFill="1" applyBorder="1" applyAlignment="1">
      <alignment horizontal="left" vertical="center" wrapText="1"/>
    </xf>
    <xf numFmtId="0" fontId="24" fillId="2" borderId="69" xfId="0" applyFont="1" applyFill="1" applyBorder="1" applyAlignment="1">
      <alignment horizontal="left" vertical="center" wrapText="1"/>
    </xf>
    <xf numFmtId="49" fontId="29" fillId="2" borderId="43" xfId="0" applyNumberFormat="1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25" fillId="2" borderId="40" xfId="0" applyFont="1" applyFill="1" applyBorder="1" applyAlignment="1">
      <alignment horizontal="left" vertical="center"/>
    </xf>
    <xf numFmtId="0" fontId="25" fillId="2" borderId="49" xfId="0" applyFont="1" applyFill="1" applyBorder="1" applyAlignment="1">
      <alignment horizontal="left" vertical="center"/>
    </xf>
    <xf numFmtId="0" fontId="25" fillId="2" borderId="5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4" fillId="2" borderId="65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61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zoomScale="60" zoomScaleNormal="60" zoomScaleSheetLayoutView="40" workbookViewId="0">
      <selection activeCell="B92" sqref="B92:O92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0" x14ac:dyDescent="0.25">
      <c r="A1" s="192"/>
      <c r="H1" s="244" t="s">
        <v>133</v>
      </c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20" x14ac:dyDescent="0.25">
      <c r="A2" s="192"/>
      <c r="H2" s="244" t="s">
        <v>31</v>
      </c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20" x14ac:dyDescent="0.25">
      <c r="A3" s="192"/>
      <c r="H3" s="244" t="s">
        <v>32</v>
      </c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</row>
    <row r="4" spans="1:20" x14ac:dyDescent="0.25">
      <c r="A4" s="192"/>
      <c r="H4" s="244" t="s">
        <v>33</v>
      </c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</row>
    <row r="5" spans="1:20" x14ac:dyDescent="0.25">
      <c r="A5" s="192"/>
      <c r="H5" s="244" t="s">
        <v>34</v>
      </c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</row>
    <row r="6" spans="1:20" ht="15.6" x14ac:dyDescent="0.3">
      <c r="A6" s="192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</row>
    <row r="7" spans="1:20" x14ac:dyDescent="0.25">
      <c r="B7" s="221" t="s">
        <v>55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</row>
    <row r="8" spans="1:20" ht="15.6" x14ac:dyDescent="0.3">
      <c r="B8" s="193"/>
      <c r="C8" s="193"/>
      <c r="D8" s="193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</row>
    <row r="9" spans="1:20" x14ac:dyDescent="0.25">
      <c r="B9" s="193"/>
      <c r="C9" s="193"/>
      <c r="D9" s="193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21" t="s">
        <v>94</v>
      </c>
      <c r="Q9" s="221"/>
      <c r="R9" s="221"/>
      <c r="S9" s="221"/>
    </row>
    <row r="10" spans="1:20" ht="12.75" customHeight="1" thickBot="1" x14ac:dyDescent="0.35"/>
    <row r="11" spans="1:20" s="10" customFormat="1" ht="22.5" customHeight="1" thickBot="1" x14ac:dyDescent="0.3">
      <c r="A11" s="227" t="s">
        <v>91</v>
      </c>
      <c r="B11" s="230" t="s">
        <v>0</v>
      </c>
      <c r="C11" s="233" t="s">
        <v>1</v>
      </c>
      <c r="D11" s="230" t="s">
        <v>2</v>
      </c>
      <c r="E11" s="236" t="s">
        <v>3</v>
      </c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8"/>
      <c r="T11" s="18"/>
    </row>
    <row r="12" spans="1:20" s="10" customFormat="1" ht="23.25" customHeight="1" x14ac:dyDescent="0.25">
      <c r="A12" s="228"/>
      <c r="B12" s="231"/>
      <c r="C12" s="234"/>
      <c r="D12" s="231"/>
      <c r="E12" s="241" t="s">
        <v>22</v>
      </c>
      <c r="F12" s="242"/>
      <c r="G12" s="242"/>
      <c r="H12" s="242"/>
      <c r="I12" s="243"/>
      <c r="J12" s="241" t="s">
        <v>23</v>
      </c>
      <c r="K12" s="242"/>
      <c r="L12" s="242"/>
      <c r="M12" s="242"/>
      <c r="N12" s="245"/>
      <c r="O12" s="241" t="s">
        <v>24</v>
      </c>
      <c r="P12" s="242"/>
      <c r="Q12" s="242"/>
      <c r="R12" s="242"/>
      <c r="S12" s="245"/>
      <c r="T12" s="18"/>
    </row>
    <row r="13" spans="1:20" s="10" customFormat="1" ht="90" customHeight="1" thickBot="1" x14ac:dyDescent="0.3">
      <c r="A13" s="229"/>
      <c r="B13" s="232"/>
      <c r="C13" s="235"/>
      <c r="D13" s="232"/>
      <c r="E13" s="214" t="s">
        <v>4</v>
      </c>
      <c r="F13" s="33" t="s">
        <v>5</v>
      </c>
      <c r="G13" s="33" t="s">
        <v>6</v>
      </c>
      <c r="H13" s="33" t="s">
        <v>7</v>
      </c>
      <c r="I13" s="43" t="s">
        <v>8</v>
      </c>
      <c r="J13" s="45" t="s">
        <v>4</v>
      </c>
      <c r="K13" s="33" t="s">
        <v>5</v>
      </c>
      <c r="L13" s="33" t="s">
        <v>6</v>
      </c>
      <c r="M13" s="33" t="s">
        <v>7</v>
      </c>
      <c r="N13" s="34" t="s">
        <v>8</v>
      </c>
      <c r="O13" s="45" t="s">
        <v>4</v>
      </c>
      <c r="P13" s="33" t="s">
        <v>5</v>
      </c>
      <c r="Q13" s="33" t="s">
        <v>6</v>
      </c>
      <c r="R13" s="33" t="s">
        <v>7</v>
      </c>
      <c r="S13" s="34" t="s">
        <v>8</v>
      </c>
      <c r="T13" s="18"/>
    </row>
    <row r="14" spans="1:20" s="211" customFormat="1" ht="15.75" customHeight="1" thickBot="1" x14ac:dyDescent="0.35">
      <c r="A14" s="208">
        <v>1</v>
      </c>
      <c r="B14" s="41">
        <v>2</v>
      </c>
      <c r="C14" s="209">
        <v>3</v>
      </c>
      <c r="D14" s="41">
        <v>4</v>
      </c>
      <c r="E14" s="40">
        <v>5</v>
      </c>
      <c r="F14" s="36">
        <v>6</v>
      </c>
      <c r="G14" s="36">
        <v>7</v>
      </c>
      <c r="H14" s="36">
        <v>8</v>
      </c>
      <c r="I14" s="44">
        <v>9</v>
      </c>
      <c r="J14" s="35">
        <v>10</v>
      </c>
      <c r="K14" s="36">
        <v>11</v>
      </c>
      <c r="L14" s="36">
        <v>12</v>
      </c>
      <c r="M14" s="36">
        <v>13</v>
      </c>
      <c r="N14" s="37">
        <v>14</v>
      </c>
      <c r="O14" s="35">
        <v>15</v>
      </c>
      <c r="P14" s="36">
        <v>16</v>
      </c>
      <c r="Q14" s="36">
        <v>17</v>
      </c>
      <c r="R14" s="36">
        <v>18</v>
      </c>
      <c r="S14" s="37">
        <v>19</v>
      </c>
      <c r="T14" s="210"/>
    </row>
    <row r="15" spans="1:20" s="10" customFormat="1" ht="36.75" customHeight="1" thickBot="1" x14ac:dyDescent="0.3">
      <c r="A15" s="222" t="s">
        <v>35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4"/>
      <c r="T15" s="18"/>
    </row>
    <row r="16" spans="1:20" s="10" customFormat="1" ht="21" customHeight="1" thickBot="1" x14ac:dyDescent="0.3">
      <c r="A16" s="222" t="s">
        <v>20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4"/>
      <c r="T16" s="18"/>
    </row>
    <row r="17" spans="1:21" s="10" customFormat="1" ht="174.75" customHeight="1" x14ac:dyDescent="0.25">
      <c r="A17" s="179" t="s">
        <v>14</v>
      </c>
      <c r="B17" s="84" t="s">
        <v>95</v>
      </c>
      <c r="C17" s="81" t="s">
        <v>9</v>
      </c>
      <c r="D17" s="50" t="s">
        <v>90</v>
      </c>
      <c r="E17" s="57">
        <f t="shared" ref="E17:E23" si="0">F17+G17+H17+I17</f>
        <v>11713</v>
      </c>
      <c r="F17" s="58">
        <v>11713</v>
      </c>
      <c r="G17" s="58">
        <v>0</v>
      </c>
      <c r="H17" s="58">
        <v>0</v>
      </c>
      <c r="I17" s="59">
        <v>0</v>
      </c>
      <c r="J17" s="53">
        <f t="shared" ref="J17:J24" si="1">K17+L17+M17+N17</f>
        <v>8442</v>
      </c>
      <c r="K17" s="38">
        <v>8442</v>
      </c>
      <c r="L17" s="38">
        <v>0</v>
      </c>
      <c r="M17" s="38">
        <v>0</v>
      </c>
      <c r="N17" s="67">
        <v>0</v>
      </c>
      <c r="O17" s="57">
        <f t="shared" ref="O17:O24" si="2">P17+Q17+R17+S17</f>
        <v>8862</v>
      </c>
      <c r="P17" s="58">
        <v>8862</v>
      </c>
      <c r="Q17" s="58">
        <v>0</v>
      </c>
      <c r="R17" s="58">
        <v>0</v>
      </c>
      <c r="S17" s="59">
        <v>0</v>
      </c>
      <c r="T17" s="18"/>
    </row>
    <row r="18" spans="1:21" s="10" customFormat="1" ht="66.599999999999994" customHeight="1" x14ac:dyDescent="0.25">
      <c r="A18" s="180" t="s">
        <v>59</v>
      </c>
      <c r="B18" s="85" t="s">
        <v>96</v>
      </c>
      <c r="C18" s="82" t="s">
        <v>9</v>
      </c>
      <c r="D18" s="187" t="s">
        <v>37</v>
      </c>
      <c r="E18" s="60">
        <f t="shared" si="0"/>
        <v>82414</v>
      </c>
      <c r="F18" s="3">
        <v>82414</v>
      </c>
      <c r="G18" s="3">
        <v>0</v>
      </c>
      <c r="H18" s="3">
        <v>0</v>
      </c>
      <c r="I18" s="29">
        <v>0</v>
      </c>
      <c r="J18" s="54">
        <f t="shared" si="1"/>
        <v>52297</v>
      </c>
      <c r="K18" s="3">
        <f>15615+36682</f>
        <v>52297</v>
      </c>
      <c r="L18" s="3">
        <v>0</v>
      </c>
      <c r="M18" s="3">
        <v>0</v>
      </c>
      <c r="N18" s="68">
        <v>0</v>
      </c>
      <c r="O18" s="60">
        <f t="shared" si="2"/>
        <v>86240</v>
      </c>
      <c r="P18" s="3">
        <f>70000+16240</f>
        <v>86240</v>
      </c>
      <c r="Q18" s="3">
        <v>0</v>
      </c>
      <c r="R18" s="3">
        <v>0</v>
      </c>
      <c r="S18" s="29">
        <v>0</v>
      </c>
      <c r="T18" s="19"/>
      <c r="U18" s="11"/>
    </row>
    <row r="19" spans="1:21" s="10" customFormat="1" ht="54" customHeight="1" x14ac:dyDescent="0.25">
      <c r="A19" s="180" t="s">
        <v>15</v>
      </c>
      <c r="B19" s="85" t="s">
        <v>116</v>
      </c>
      <c r="C19" s="82" t="s">
        <v>9</v>
      </c>
      <c r="D19" s="187" t="s">
        <v>54</v>
      </c>
      <c r="E19" s="60">
        <f t="shared" si="0"/>
        <v>29447</v>
      </c>
      <c r="F19" s="3">
        <v>29447</v>
      </c>
      <c r="G19" s="3">
        <v>0</v>
      </c>
      <c r="H19" s="3">
        <v>0</v>
      </c>
      <c r="I19" s="29">
        <v>0</v>
      </c>
      <c r="J19" s="54">
        <f t="shared" si="1"/>
        <v>17127</v>
      </c>
      <c r="K19" s="3">
        <v>17127</v>
      </c>
      <c r="L19" s="3">
        <v>0</v>
      </c>
      <c r="M19" s="3">
        <v>0</v>
      </c>
      <c r="N19" s="68">
        <v>0</v>
      </c>
      <c r="O19" s="60">
        <f t="shared" si="2"/>
        <v>17812</v>
      </c>
      <c r="P19" s="3">
        <v>17812</v>
      </c>
      <c r="Q19" s="3">
        <v>0</v>
      </c>
      <c r="R19" s="3">
        <v>0</v>
      </c>
      <c r="S19" s="29">
        <v>0</v>
      </c>
      <c r="T19" s="20"/>
      <c r="U19" s="11"/>
    </row>
    <row r="20" spans="1:21" s="10" customFormat="1" ht="45.6" customHeight="1" x14ac:dyDescent="0.25">
      <c r="A20" s="180" t="s">
        <v>16</v>
      </c>
      <c r="B20" s="85" t="s">
        <v>65</v>
      </c>
      <c r="C20" s="82" t="s">
        <v>9</v>
      </c>
      <c r="D20" s="187" t="s">
        <v>36</v>
      </c>
      <c r="E20" s="60">
        <f t="shared" si="0"/>
        <v>27651</v>
      </c>
      <c r="F20" s="3">
        <v>27651</v>
      </c>
      <c r="G20" s="3">
        <v>0</v>
      </c>
      <c r="H20" s="3">
        <v>0</v>
      </c>
      <c r="I20" s="29">
        <v>0</v>
      </c>
      <c r="J20" s="54">
        <f t="shared" si="1"/>
        <v>82575</v>
      </c>
      <c r="K20" s="3">
        <v>82575</v>
      </c>
      <c r="L20" s="3">
        <v>0</v>
      </c>
      <c r="M20" s="3">
        <v>0</v>
      </c>
      <c r="N20" s="68">
        <v>0</v>
      </c>
      <c r="O20" s="60">
        <f t="shared" si="2"/>
        <v>100074</v>
      </c>
      <c r="P20" s="3">
        <v>100074</v>
      </c>
      <c r="Q20" s="3">
        <v>0</v>
      </c>
      <c r="R20" s="3">
        <v>0</v>
      </c>
      <c r="S20" s="29">
        <v>0</v>
      </c>
      <c r="T20" s="18"/>
    </row>
    <row r="21" spans="1:21" s="10" customFormat="1" ht="36" customHeight="1" x14ac:dyDescent="0.25">
      <c r="A21" s="225" t="s">
        <v>74</v>
      </c>
      <c r="B21" s="226" t="s">
        <v>56</v>
      </c>
      <c r="C21" s="82" t="s">
        <v>9</v>
      </c>
      <c r="D21" s="246" t="s">
        <v>37</v>
      </c>
      <c r="E21" s="60">
        <f>F21+G21+H21+I21</f>
        <v>7255</v>
      </c>
      <c r="F21" s="3">
        <v>7255</v>
      </c>
      <c r="G21" s="3">
        <v>0</v>
      </c>
      <c r="H21" s="3">
        <v>0</v>
      </c>
      <c r="I21" s="29">
        <v>0</v>
      </c>
      <c r="J21" s="54">
        <f t="shared" si="1"/>
        <v>2197</v>
      </c>
      <c r="K21" s="3">
        <v>2197</v>
      </c>
      <c r="L21" s="3">
        <v>0</v>
      </c>
      <c r="M21" s="3">
        <v>0</v>
      </c>
      <c r="N21" s="68">
        <v>0</v>
      </c>
      <c r="O21" s="60">
        <f>P21+Q21+R21+S21</f>
        <v>2285</v>
      </c>
      <c r="P21" s="3">
        <v>2285</v>
      </c>
      <c r="Q21" s="3">
        <v>0</v>
      </c>
      <c r="R21" s="3">
        <v>0</v>
      </c>
      <c r="S21" s="29">
        <v>0</v>
      </c>
      <c r="T21" s="18"/>
    </row>
    <row r="22" spans="1:21" s="10" customFormat="1" ht="42.75" customHeight="1" x14ac:dyDescent="0.25">
      <c r="A22" s="225"/>
      <c r="B22" s="226"/>
      <c r="C22" s="82" t="s">
        <v>50</v>
      </c>
      <c r="D22" s="246"/>
      <c r="E22" s="60">
        <f>F22+G22+H22+I22</f>
        <v>2459</v>
      </c>
      <c r="F22" s="3">
        <v>2459</v>
      </c>
      <c r="G22" s="3">
        <v>0</v>
      </c>
      <c r="H22" s="3">
        <v>0</v>
      </c>
      <c r="I22" s="29">
        <v>0</v>
      </c>
      <c r="J22" s="54">
        <f t="shared" si="1"/>
        <v>3594</v>
      </c>
      <c r="K22" s="3">
        <v>3594</v>
      </c>
      <c r="L22" s="3">
        <v>0</v>
      </c>
      <c r="M22" s="3">
        <v>0</v>
      </c>
      <c r="N22" s="68">
        <v>0</v>
      </c>
      <c r="O22" s="60">
        <f t="shared" ref="O22" si="3">P22+Q22+R22+S22</f>
        <v>3737</v>
      </c>
      <c r="P22" s="3">
        <v>3737</v>
      </c>
      <c r="Q22" s="3">
        <v>0</v>
      </c>
      <c r="R22" s="3">
        <v>0</v>
      </c>
      <c r="S22" s="29">
        <v>0</v>
      </c>
      <c r="T22" s="18"/>
    </row>
    <row r="23" spans="1:21" s="10" customFormat="1" ht="54" customHeight="1" x14ac:dyDescent="0.25">
      <c r="A23" s="180" t="s">
        <v>57</v>
      </c>
      <c r="B23" s="85" t="s">
        <v>66</v>
      </c>
      <c r="C23" s="82" t="s">
        <v>9</v>
      </c>
      <c r="D23" s="187" t="s">
        <v>37</v>
      </c>
      <c r="E23" s="60">
        <f t="shared" si="0"/>
        <v>24701</v>
      </c>
      <c r="F23" s="3">
        <v>24701</v>
      </c>
      <c r="G23" s="3">
        <v>0</v>
      </c>
      <c r="H23" s="3">
        <v>0</v>
      </c>
      <c r="I23" s="29">
        <v>0</v>
      </c>
      <c r="J23" s="54">
        <f t="shared" si="1"/>
        <v>36900</v>
      </c>
      <c r="K23" s="3">
        <v>36900</v>
      </c>
      <c r="L23" s="3">
        <v>0</v>
      </c>
      <c r="M23" s="3">
        <v>0</v>
      </c>
      <c r="N23" s="68">
        <v>0</v>
      </c>
      <c r="O23" s="60">
        <f t="shared" si="2"/>
        <v>30798</v>
      </c>
      <c r="P23" s="3">
        <v>30798</v>
      </c>
      <c r="Q23" s="3">
        <v>0</v>
      </c>
      <c r="R23" s="3">
        <v>0</v>
      </c>
      <c r="S23" s="29">
        <v>0</v>
      </c>
      <c r="T23" s="18"/>
    </row>
    <row r="24" spans="1:21" s="10" customFormat="1" ht="54" customHeight="1" thickBot="1" x14ac:dyDescent="0.3">
      <c r="A24" s="190" t="s">
        <v>58</v>
      </c>
      <c r="B24" s="86" t="s">
        <v>89</v>
      </c>
      <c r="C24" s="83" t="s">
        <v>9</v>
      </c>
      <c r="D24" s="51" t="s">
        <v>37</v>
      </c>
      <c r="E24" s="61">
        <f>F24+G24+H24+I24</f>
        <v>177663</v>
      </c>
      <c r="F24" s="46">
        <v>170492</v>
      </c>
      <c r="G24" s="46">
        <v>0</v>
      </c>
      <c r="H24" s="46">
        <v>0</v>
      </c>
      <c r="I24" s="47">
        <v>7171</v>
      </c>
      <c r="J24" s="55">
        <f t="shared" si="1"/>
        <v>54124</v>
      </c>
      <c r="K24" s="46">
        <v>52500</v>
      </c>
      <c r="L24" s="46">
        <v>0</v>
      </c>
      <c r="M24" s="46">
        <v>0</v>
      </c>
      <c r="N24" s="69">
        <v>1624</v>
      </c>
      <c r="O24" s="61">
        <f t="shared" si="2"/>
        <v>54124</v>
      </c>
      <c r="P24" s="46">
        <v>52500</v>
      </c>
      <c r="Q24" s="46">
        <v>0</v>
      </c>
      <c r="R24" s="46">
        <v>0</v>
      </c>
      <c r="S24" s="47">
        <v>1624</v>
      </c>
      <c r="T24" s="21"/>
    </row>
    <row r="25" spans="1:21" s="13" customFormat="1" ht="35.25" customHeight="1" thickBot="1" x14ac:dyDescent="0.3">
      <c r="A25" s="255" t="s">
        <v>10</v>
      </c>
      <c r="B25" s="256"/>
      <c r="C25" s="256"/>
      <c r="D25" s="257"/>
      <c r="E25" s="62">
        <f>F25+I25</f>
        <v>363303</v>
      </c>
      <c r="F25" s="48">
        <f>SUM(F17:F24)</f>
        <v>356132</v>
      </c>
      <c r="G25" s="48">
        <f>G23+G20+G18+G17+G19+G24</f>
        <v>0</v>
      </c>
      <c r="H25" s="48">
        <f>H23+H20+H18+H17+H19+H24</f>
        <v>0</v>
      </c>
      <c r="I25" s="49">
        <f>I23+I20+I18+I17+I19+I24</f>
        <v>7171</v>
      </c>
      <c r="J25" s="56">
        <f>K25+N25</f>
        <v>257256</v>
      </c>
      <c r="K25" s="48">
        <f>SUM(K17:K24)</f>
        <v>255632</v>
      </c>
      <c r="L25" s="48">
        <f>L23+L20+L18+L17+L19+L24</f>
        <v>0</v>
      </c>
      <c r="M25" s="48">
        <f>M23+M20+M18+M17+M19+M24</f>
        <v>0</v>
      </c>
      <c r="N25" s="70">
        <f>N23+N20+N18+N17+N19+N24</f>
        <v>1624</v>
      </c>
      <c r="O25" s="62">
        <f>P25+S25</f>
        <v>303932</v>
      </c>
      <c r="P25" s="48">
        <f>SUM(P17:P24)</f>
        <v>302308</v>
      </c>
      <c r="Q25" s="48">
        <f>Q19+Q23+Q20+Q18+Q17+Q24</f>
        <v>0</v>
      </c>
      <c r="R25" s="48">
        <f>R19+R23+R20+R18+R17+R24</f>
        <v>0</v>
      </c>
      <c r="S25" s="49">
        <f>S19+S23+S20+S18+S17+S24</f>
        <v>1624</v>
      </c>
      <c r="T25" s="22"/>
      <c r="U25" s="12"/>
    </row>
    <row r="26" spans="1:21" s="10" customFormat="1" ht="32.450000000000003" customHeight="1" x14ac:dyDescent="0.25">
      <c r="A26" s="87"/>
      <c r="B26" s="239" t="s">
        <v>48</v>
      </c>
      <c r="C26" s="89" t="s">
        <v>9</v>
      </c>
      <c r="D26" s="73"/>
      <c r="E26" s="57">
        <f>F26+G26+H26+I26</f>
        <v>360844</v>
      </c>
      <c r="F26" s="58">
        <f>F17+F18+F20+F23+F24+F21+F19</f>
        <v>353673</v>
      </c>
      <c r="G26" s="58">
        <f>G17+G18</f>
        <v>0</v>
      </c>
      <c r="H26" s="58">
        <f>H17+H18</f>
        <v>0</v>
      </c>
      <c r="I26" s="59">
        <f>I25</f>
        <v>7171</v>
      </c>
      <c r="J26" s="74">
        <f>K26+L26+M26+N26</f>
        <v>253662</v>
      </c>
      <c r="K26" s="58">
        <f>K17+K18+K20+K23+K24+K21+K19</f>
        <v>252038</v>
      </c>
      <c r="L26" s="58">
        <f>L17+L18</f>
        <v>0</v>
      </c>
      <c r="M26" s="58">
        <f>M17+M18</f>
        <v>0</v>
      </c>
      <c r="N26" s="75">
        <f>N25</f>
        <v>1624</v>
      </c>
      <c r="O26" s="57">
        <f t="shared" ref="O26:O27" si="4">P26+Q26+R26+S26</f>
        <v>300195</v>
      </c>
      <c r="P26" s="58">
        <f>P17+P18+P20+P23+P24+P21+P19</f>
        <v>298571</v>
      </c>
      <c r="Q26" s="58">
        <f>Q17+Q18</f>
        <v>0</v>
      </c>
      <c r="R26" s="58">
        <f>R17+R18</f>
        <v>0</v>
      </c>
      <c r="S26" s="59">
        <f>S25</f>
        <v>1624</v>
      </c>
      <c r="T26" s="23"/>
      <c r="U26" s="14"/>
    </row>
    <row r="27" spans="1:21" s="10" customFormat="1" ht="51.6" customHeight="1" thickBot="1" x14ac:dyDescent="0.3">
      <c r="A27" s="88"/>
      <c r="B27" s="240"/>
      <c r="C27" s="42" t="s">
        <v>50</v>
      </c>
      <c r="D27" s="78"/>
      <c r="E27" s="64">
        <f>F27+G27+H27+I27</f>
        <v>2459</v>
      </c>
      <c r="F27" s="65">
        <f>F22</f>
        <v>2459</v>
      </c>
      <c r="G27" s="65">
        <f>G19</f>
        <v>0</v>
      </c>
      <c r="H27" s="65">
        <f>H19</f>
        <v>0</v>
      </c>
      <c r="I27" s="66">
        <f>I19</f>
        <v>0</v>
      </c>
      <c r="J27" s="79">
        <f>K27+L27+M27+N27</f>
        <v>3594</v>
      </c>
      <c r="K27" s="65">
        <f>K22</f>
        <v>3594</v>
      </c>
      <c r="L27" s="65">
        <f>L19</f>
        <v>0</v>
      </c>
      <c r="M27" s="65">
        <f>M19</f>
        <v>0</v>
      </c>
      <c r="N27" s="80">
        <f>N19</f>
        <v>0</v>
      </c>
      <c r="O27" s="64">
        <f t="shared" si="4"/>
        <v>3737</v>
      </c>
      <c r="P27" s="65">
        <f>P22</f>
        <v>3737</v>
      </c>
      <c r="Q27" s="65">
        <f>Q19</f>
        <v>0</v>
      </c>
      <c r="R27" s="65">
        <f>R19</f>
        <v>0</v>
      </c>
      <c r="S27" s="66">
        <f>S19</f>
        <v>0</v>
      </c>
      <c r="T27" s="23"/>
    </row>
    <row r="28" spans="1:21" s="10" customFormat="1" ht="30" customHeight="1" thickBot="1" x14ac:dyDescent="0.3">
      <c r="A28" s="222" t="s">
        <v>68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4"/>
      <c r="T28" s="21"/>
    </row>
    <row r="29" spans="1:21" s="10" customFormat="1" ht="39.6" customHeight="1" x14ac:dyDescent="0.25">
      <c r="A29" s="179" t="s">
        <v>17</v>
      </c>
      <c r="B29" s="84" t="s">
        <v>67</v>
      </c>
      <c r="C29" s="81" t="s">
        <v>9</v>
      </c>
      <c r="D29" s="50" t="s">
        <v>37</v>
      </c>
      <c r="E29" s="63">
        <f>F29</f>
        <v>50006</v>
      </c>
      <c r="F29" s="38">
        <v>50006</v>
      </c>
      <c r="G29" s="38">
        <v>0</v>
      </c>
      <c r="H29" s="38">
        <v>0</v>
      </c>
      <c r="I29" s="39">
        <v>0</v>
      </c>
      <c r="J29" s="63">
        <f>K29</f>
        <v>0</v>
      </c>
      <c r="K29" s="38">
        <v>0</v>
      </c>
      <c r="L29" s="38">
        <v>0</v>
      </c>
      <c r="M29" s="38">
        <v>0</v>
      </c>
      <c r="N29" s="39">
        <v>0</v>
      </c>
      <c r="O29" s="53">
        <f t="shared" ref="O29:O38" si="5">P29+Q29+R29+S29</f>
        <v>121635</v>
      </c>
      <c r="P29" s="38">
        <f>72351+49284</f>
        <v>121635</v>
      </c>
      <c r="Q29" s="38">
        <v>0</v>
      </c>
      <c r="R29" s="38">
        <v>0</v>
      </c>
      <c r="S29" s="39">
        <v>0</v>
      </c>
      <c r="T29" s="18"/>
    </row>
    <row r="30" spans="1:21" s="10" customFormat="1" ht="40.15" customHeight="1" x14ac:dyDescent="0.25">
      <c r="A30" s="225" t="s">
        <v>75</v>
      </c>
      <c r="B30" s="226" t="s">
        <v>111</v>
      </c>
      <c r="C30" s="82" t="s">
        <v>9</v>
      </c>
      <c r="D30" s="188" t="s">
        <v>37</v>
      </c>
      <c r="E30" s="60">
        <f t="shared" ref="E30:E38" si="6">F30+G30+H30+I30</f>
        <v>9994</v>
      </c>
      <c r="F30" s="3">
        <v>9994</v>
      </c>
      <c r="G30" s="3">
        <v>0</v>
      </c>
      <c r="H30" s="3">
        <v>0</v>
      </c>
      <c r="I30" s="29">
        <v>0</v>
      </c>
      <c r="J30" s="60">
        <f t="shared" ref="J30:J38" si="7">K30+L30+M30+N30</f>
        <v>3019</v>
      </c>
      <c r="K30" s="3">
        <v>3019</v>
      </c>
      <c r="L30" s="3">
        <v>0</v>
      </c>
      <c r="M30" s="3">
        <v>0</v>
      </c>
      <c r="N30" s="29">
        <v>0</v>
      </c>
      <c r="O30" s="54">
        <f t="shared" si="5"/>
        <v>3140</v>
      </c>
      <c r="P30" s="3">
        <v>3140</v>
      </c>
      <c r="Q30" s="3">
        <v>0</v>
      </c>
      <c r="R30" s="3">
        <v>0</v>
      </c>
      <c r="S30" s="29">
        <v>0</v>
      </c>
      <c r="T30" s="18"/>
    </row>
    <row r="31" spans="1:21" s="10" customFormat="1" ht="40.15" customHeight="1" x14ac:dyDescent="0.25">
      <c r="A31" s="225"/>
      <c r="B31" s="226"/>
      <c r="C31" s="82" t="s">
        <v>50</v>
      </c>
      <c r="D31" s="188" t="s">
        <v>93</v>
      </c>
      <c r="E31" s="60">
        <f t="shared" si="6"/>
        <v>0</v>
      </c>
      <c r="F31" s="3">
        <v>0</v>
      </c>
      <c r="G31" s="3">
        <v>0</v>
      </c>
      <c r="H31" s="3">
        <v>0</v>
      </c>
      <c r="I31" s="29">
        <v>0</v>
      </c>
      <c r="J31" s="60">
        <f t="shared" si="7"/>
        <v>0</v>
      </c>
      <c r="K31" s="3">
        <v>0</v>
      </c>
      <c r="L31" s="3">
        <v>0</v>
      </c>
      <c r="M31" s="3">
        <v>0</v>
      </c>
      <c r="N31" s="29">
        <v>0</v>
      </c>
      <c r="O31" s="54">
        <f t="shared" si="5"/>
        <v>0</v>
      </c>
      <c r="P31" s="3">
        <v>0</v>
      </c>
      <c r="Q31" s="3">
        <v>0</v>
      </c>
      <c r="R31" s="3">
        <v>0</v>
      </c>
      <c r="S31" s="29">
        <v>0</v>
      </c>
      <c r="T31" s="18"/>
    </row>
    <row r="32" spans="1:21" s="10" customFormat="1" ht="39.6" customHeight="1" x14ac:dyDescent="0.25">
      <c r="A32" s="225" t="s">
        <v>77</v>
      </c>
      <c r="B32" s="226" t="s">
        <v>76</v>
      </c>
      <c r="C32" s="82" t="s">
        <v>9</v>
      </c>
      <c r="D32" s="188" t="s">
        <v>37</v>
      </c>
      <c r="E32" s="60">
        <f t="shared" si="6"/>
        <v>13812</v>
      </c>
      <c r="F32" s="3">
        <v>13812</v>
      </c>
      <c r="G32" s="3">
        <v>0</v>
      </c>
      <c r="H32" s="3">
        <v>0</v>
      </c>
      <c r="I32" s="29">
        <v>0</v>
      </c>
      <c r="J32" s="60">
        <f t="shared" si="7"/>
        <v>15924</v>
      </c>
      <c r="K32" s="3">
        <v>15924</v>
      </c>
      <c r="L32" s="3">
        <v>0</v>
      </c>
      <c r="M32" s="3">
        <v>0</v>
      </c>
      <c r="N32" s="29">
        <v>0</v>
      </c>
      <c r="O32" s="54">
        <f>P32+Q32+R32+S32</f>
        <v>16561</v>
      </c>
      <c r="P32" s="3">
        <v>16561</v>
      </c>
      <c r="Q32" s="3">
        <v>0</v>
      </c>
      <c r="R32" s="3">
        <v>0</v>
      </c>
      <c r="S32" s="29">
        <v>0</v>
      </c>
      <c r="T32" s="24"/>
    </row>
    <row r="33" spans="1:21" s="10" customFormat="1" ht="45" customHeight="1" x14ac:dyDescent="0.25">
      <c r="A33" s="225"/>
      <c r="B33" s="226"/>
      <c r="C33" s="82" t="s">
        <v>51</v>
      </c>
      <c r="D33" s="188" t="s">
        <v>37</v>
      </c>
      <c r="E33" s="60">
        <f t="shared" si="6"/>
        <v>6410</v>
      </c>
      <c r="F33" s="3">
        <v>6410</v>
      </c>
      <c r="G33" s="3">
        <v>0</v>
      </c>
      <c r="H33" s="3">
        <v>0</v>
      </c>
      <c r="I33" s="29">
        <v>0</v>
      </c>
      <c r="J33" s="60">
        <f t="shared" si="7"/>
        <v>3138</v>
      </c>
      <c r="K33" s="3">
        <v>3138</v>
      </c>
      <c r="L33" s="3">
        <v>0</v>
      </c>
      <c r="M33" s="3">
        <v>0</v>
      </c>
      <c r="N33" s="29">
        <v>0</v>
      </c>
      <c r="O33" s="54">
        <f>P33+Q33+R33+S33</f>
        <v>3263</v>
      </c>
      <c r="P33" s="3">
        <v>3263</v>
      </c>
      <c r="Q33" s="3">
        <v>0</v>
      </c>
      <c r="R33" s="3">
        <v>0</v>
      </c>
      <c r="S33" s="29">
        <v>0</v>
      </c>
      <c r="T33" s="24"/>
    </row>
    <row r="34" spans="1:21" s="10" customFormat="1" ht="41.25" customHeight="1" x14ac:dyDescent="0.25">
      <c r="A34" s="225" t="s">
        <v>78</v>
      </c>
      <c r="B34" s="226" t="s">
        <v>112</v>
      </c>
      <c r="C34" s="82" t="s">
        <v>51</v>
      </c>
      <c r="D34" s="249" t="s">
        <v>37</v>
      </c>
      <c r="E34" s="60">
        <f t="shared" si="6"/>
        <v>23042</v>
      </c>
      <c r="F34" s="3">
        <v>23042</v>
      </c>
      <c r="G34" s="3">
        <v>0</v>
      </c>
      <c r="H34" s="3">
        <v>0</v>
      </c>
      <c r="I34" s="29">
        <v>0</v>
      </c>
      <c r="J34" s="60">
        <f t="shared" si="7"/>
        <v>23958</v>
      </c>
      <c r="K34" s="3">
        <f>16818+7140</f>
        <v>23958</v>
      </c>
      <c r="L34" s="3">
        <v>0</v>
      </c>
      <c r="M34" s="3">
        <v>0</v>
      </c>
      <c r="N34" s="29">
        <v>0</v>
      </c>
      <c r="O34" s="54">
        <f>P34+Q34+R34+S34</f>
        <v>24917</v>
      </c>
      <c r="P34" s="3">
        <f>17491+7426</f>
        <v>24917</v>
      </c>
      <c r="Q34" s="3">
        <v>0</v>
      </c>
      <c r="R34" s="3">
        <v>0</v>
      </c>
      <c r="S34" s="29">
        <v>0</v>
      </c>
      <c r="T34" s="24"/>
    </row>
    <row r="35" spans="1:21" s="10" customFormat="1" ht="31.9" customHeight="1" thickBot="1" x14ac:dyDescent="0.3">
      <c r="A35" s="251"/>
      <c r="B35" s="258"/>
      <c r="C35" s="83" t="s">
        <v>9</v>
      </c>
      <c r="D35" s="250"/>
      <c r="E35" s="61">
        <f>F35</f>
        <v>1801</v>
      </c>
      <c r="F35" s="46">
        <v>1801</v>
      </c>
      <c r="G35" s="46">
        <v>0</v>
      </c>
      <c r="H35" s="46">
        <v>0</v>
      </c>
      <c r="I35" s="47">
        <v>0</v>
      </c>
      <c r="J35" s="61">
        <f>K35</f>
        <v>801</v>
      </c>
      <c r="K35" s="46">
        <v>801</v>
      </c>
      <c r="L35" s="46">
        <v>0</v>
      </c>
      <c r="M35" s="46">
        <v>0</v>
      </c>
      <c r="N35" s="47">
        <v>0</v>
      </c>
      <c r="O35" s="55">
        <f>P35</f>
        <v>801</v>
      </c>
      <c r="P35" s="46">
        <v>801</v>
      </c>
      <c r="Q35" s="46">
        <v>0</v>
      </c>
      <c r="R35" s="46">
        <v>0</v>
      </c>
      <c r="S35" s="47">
        <v>0</v>
      </c>
      <c r="T35" s="24"/>
    </row>
    <row r="36" spans="1:21" s="13" customFormat="1" ht="36" customHeight="1" thickBot="1" x14ac:dyDescent="0.3">
      <c r="A36" s="252" t="s">
        <v>49</v>
      </c>
      <c r="B36" s="253"/>
      <c r="C36" s="253"/>
      <c r="D36" s="254"/>
      <c r="E36" s="62">
        <f t="shared" si="6"/>
        <v>105065</v>
      </c>
      <c r="F36" s="48">
        <f>SUM(F29:F35)</f>
        <v>105065</v>
      </c>
      <c r="G36" s="48">
        <f>SUM(G29:G31)</f>
        <v>0</v>
      </c>
      <c r="H36" s="48">
        <f>SUM(H29:H31)</f>
        <v>0</v>
      </c>
      <c r="I36" s="49">
        <f>SUM(I29:I31)</f>
        <v>0</v>
      </c>
      <c r="J36" s="62">
        <f t="shared" si="7"/>
        <v>46840</v>
      </c>
      <c r="K36" s="48">
        <f>SUM(K29:K35)</f>
        <v>46840</v>
      </c>
      <c r="L36" s="48">
        <f>SUM(L29:L31)</f>
        <v>0</v>
      </c>
      <c r="M36" s="48">
        <f>SUM(M29:M31)</f>
        <v>0</v>
      </c>
      <c r="N36" s="49">
        <f>SUM(N29:N31)</f>
        <v>0</v>
      </c>
      <c r="O36" s="56">
        <f t="shared" si="5"/>
        <v>170317</v>
      </c>
      <c r="P36" s="48">
        <f>SUM(P29:P35)</f>
        <v>170317</v>
      </c>
      <c r="Q36" s="48">
        <f>SUM(Q29:Q31)</f>
        <v>0</v>
      </c>
      <c r="R36" s="48">
        <f>SUM(R29:R31)</f>
        <v>0</v>
      </c>
      <c r="S36" s="49">
        <f>SUM(S29:S31)</f>
        <v>0</v>
      </c>
      <c r="T36" s="25"/>
    </row>
    <row r="37" spans="1:21" s="10" customFormat="1" ht="32.450000000000003" customHeight="1" x14ac:dyDescent="0.25">
      <c r="A37" s="93"/>
      <c r="B37" s="239" t="s">
        <v>48</v>
      </c>
      <c r="C37" s="81" t="s">
        <v>9</v>
      </c>
      <c r="D37" s="52"/>
      <c r="E37" s="63">
        <f t="shared" si="6"/>
        <v>75613</v>
      </c>
      <c r="F37" s="38">
        <f>F29+F30+F32+F35</f>
        <v>75613</v>
      </c>
      <c r="G37" s="38">
        <f>G29+G30</f>
        <v>0</v>
      </c>
      <c r="H37" s="38">
        <f>H29+H30</f>
        <v>0</v>
      </c>
      <c r="I37" s="39">
        <f>I29+I30</f>
        <v>0</v>
      </c>
      <c r="J37" s="63">
        <f t="shared" si="7"/>
        <v>19744</v>
      </c>
      <c r="K37" s="38">
        <f>K29+K30+K32+K35</f>
        <v>19744</v>
      </c>
      <c r="L37" s="38">
        <f>L29+L30</f>
        <v>0</v>
      </c>
      <c r="M37" s="38">
        <f>M29+M30</f>
        <v>0</v>
      </c>
      <c r="N37" s="39">
        <f>N29+N30</f>
        <v>0</v>
      </c>
      <c r="O37" s="53">
        <f t="shared" si="5"/>
        <v>142137</v>
      </c>
      <c r="P37" s="38">
        <f>P29+P30+P32+P35</f>
        <v>142137</v>
      </c>
      <c r="Q37" s="38">
        <f>Q29+Q30</f>
        <v>0</v>
      </c>
      <c r="R37" s="38">
        <f>R29+R30</f>
        <v>0</v>
      </c>
      <c r="S37" s="39">
        <f>S29+S30</f>
        <v>0</v>
      </c>
      <c r="T37" s="23"/>
      <c r="U37" s="14"/>
    </row>
    <row r="38" spans="1:21" s="10" customFormat="1" ht="51.6" customHeight="1" thickBot="1" x14ac:dyDescent="0.3">
      <c r="A38" s="88"/>
      <c r="B38" s="240"/>
      <c r="C38" s="42" t="s">
        <v>50</v>
      </c>
      <c r="D38" s="78"/>
      <c r="E38" s="64">
        <f t="shared" si="6"/>
        <v>29452</v>
      </c>
      <c r="F38" s="65">
        <f>F31+F33+F34</f>
        <v>29452</v>
      </c>
      <c r="G38" s="65">
        <f>G31</f>
        <v>0</v>
      </c>
      <c r="H38" s="65">
        <f>H31</f>
        <v>0</v>
      </c>
      <c r="I38" s="66">
        <f>I31</f>
        <v>0</v>
      </c>
      <c r="J38" s="64">
        <f t="shared" si="7"/>
        <v>27096</v>
      </c>
      <c r="K38" s="65">
        <f>K31+K33+K34</f>
        <v>27096</v>
      </c>
      <c r="L38" s="65">
        <f>L31</f>
        <v>0</v>
      </c>
      <c r="M38" s="65">
        <f>M31</f>
        <v>0</v>
      </c>
      <c r="N38" s="66">
        <f>N31</f>
        <v>0</v>
      </c>
      <c r="O38" s="79">
        <f t="shared" si="5"/>
        <v>28180</v>
      </c>
      <c r="P38" s="65">
        <f>P31+P33+P34</f>
        <v>28180</v>
      </c>
      <c r="Q38" s="65">
        <f>Q31</f>
        <v>0</v>
      </c>
      <c r="R38" s="65">
        <f>R31</f>
        <v>0</v>
      </c>
      <c r="S38" s="66">
        <f>S31</f>
        <v>0</v>
      </c>
      <c r="T38" s="23"/>
    </row>
    <row r="39" spans="1:21" s="10" customFormat="1" ht="38.450000000000003" customHeight="1" thickBot="1" x14ac:dyDescent="0.3">
      <c r="A39" s="222" t="s">
        <v>69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47"/>
      <c r="P39" s="247"/>
      <c r="Q39" s="247"/>
      <c r="R39" s="247"/>
      <c r="S39" s="248"/>
      <c r="T39" s="18"/>
    </row>
    <row r="40" spans="1:21" s="10" customFormat="1" ht="69" customHeight="1" x14ac:dyDescent="0.25">
      <c r="A40" s="125" t="s">
        <v>18</v>
      </c>
      <c r="B40" s="128" t="s">
        <v>64</v>
      </c>
      <c r="C40" s="184" t="s">
        <v>9</v>
      </c>
      <c r="D40" s="186" t="s">
        <v>38</v>
      </c>
      <c r="E40" s="74">
        <f t="shared" ref="E40:E50" si="8">F40+G40+H40+I40</f>
        <v>0</v>
      </c>
      <c r="F40" s="58">
        <v>0</v>
      </c>
      <c r="G40" s="58">
        <v>0</v>
      </c>
      <c r="H40" s="58">
        <v>0</v>
      </c>
      <c r="I40" s="75">
        <v>0</v>
      </c>
      <c r="J40" s="57">
        <f t="shared" ref="J40:J50" si="9">K40+L40+M40+N40</f>
        <v>2608</v>
      </c>
      <c r="K40" s="58">
        <v>2608</v>
      </c>
      <c r="L40" s="58">
        <v>0</v>
      </c>
      <c r="M40" s="58">
        <v>0</v>
      </c>
      <c r="N40" s="59">
        <v>0</v>
      </c>
      <c r="O40" s="57">
        <f t="shared" ref="O40:O51" si="10">P40+Q40+R40+S40</f>
        <v>2713</v>
      </c>
      <c r="P40" s="58">
        <v>2713</v>
      </c>
      <c r="Q40" s="58">
        <v>0</v>
      </c>
      <c r="R40" s="58">
        <v>0</v>
      </c>
      <c r="S40" s="59">
        <v>0</v>
      </c>
      <c r="T40" s="18"/>
    </row>
    <row r="41" spans="1:21" s="10" customFormat="1" ht="139.5" customHeight="1" x14ac:dyDescent="0.25">
      <c r="A41" s="126" t="s">
        <v>19</v>
      </c>
      <c r="B41" s="129" t="s">
        <v>115</v>
      </c>
      <c r="C41" s="123" t="s">
        <v>9</v>
      </c>
      <c r="D41" s="124" t="s">
        <v>70</v>
      </c>
      <c r="E41" s="54">
        <f t="shared" si="8"/>
        <v>4783</v>
      </c>
      <c r="F41" s="3">
        <v>4783</v>
      </c>
      <c r="G41" s="3">
        <v>0</v>
      </c>
      <c r="H41" s="3">
        <v>0</v>
      </c>
      <c r="I41" s="68">
        <v>0</v>
      </c>
      <c r="J41" s="60">
        <f t="shared" si="9"/>
        <v>1750</v>
      </c>
      <c r="K41" s="3">
        <v>1750</v>
      </c>
      <c r="L41" s="3">
        <v>0</v>
      </c>
      <c r="M41" s="3">
        <v>0</v>
      </c>
      <c r="N41" s="29">
        <v>0</v>
      </c>
      <c r="O41" s="60">
        <f t="shared" si="10"/>
        <v>1820</v>
      </c>
      <c r="P41" s="3">
        <v>1820</v>
      </c>
      <c r="Q41" s="3">
        <v>0</v>
      </c>
      <c r="R41" s="3">
        <v>0</v>
      </c>
      <c r="S41" s="29">
        <v>0</v>
      </c>
      <c r="T41" s="18"/>
    </row>
    <row r="42" spans="1:21" s="10" customFormat="1" ht="75.599999999999994" customHeight="1" x14ac:dyDescent="0.25">
      <c r="A42" s="126" t="s">
        <v>26</v>
      </c>
      <c r="B42" s="129" t="s">
        <v>30</v>
      </c>
      <c r="C42" s="123" t="s">
        <v>9</v>
      </c>
      <c r="D42" s="124" t="s">
        <v>37</v>
      </c>
      <c r="E42" s="54">
        <f t="shared" si="8"/>
        <v>182</v>
      </c>
      <c r="F42" s="3">
        <v>182</v>
      </c>
      <c r="G42" s="3">
        <v>0</v>
      </c>
      <c r="H42" s="3">
        <v>0</v>
      </c>
      <c r="I42" s="68">
        <v>0</v>
      </c>
      <c r="J42" s="60">
        <f t="shared" si="9"/>
        <v>161</v>
      </c>
      <c r="K42" s="3">
        <v>161</v>
      </c>
      <c r="L42" s="3">
        <v>0</v>
      </c>
      <c r="M42" s="3">
        <v>0</v>
      </c>
      <c r="N42" s="29">
        <v>0</v>
      </c>
      <c r="O42" s="60">
        <f t="shared" si="10"/>
        <v>167</v>
      </c>
      <c r="P42" s="3">
        <v>167</v>
      </c>
      <c r="Q42" s="3">
        <v>0</v>
      </c>
      <c r="R42" s="3">
        <v>0</v>
      </c>
      <c r="S42" s="29">
        <v>0</v>
      </c>
      <c r="T42" s="18"/>
    </row>
    <row r="43" spans="1:21" s="10" customFormat="1" ht="56.25" customHeight="1" x14ac:dyDescent="0.25">
      <c r="A43" s="126" t="s">
        <v>27</v>
      </c>
      <c r="B43" s="129" t="s">
        <v>21</v>
      </c>
      <c r="C43" s="123" t="s">
        <v>9</v>
      </c>
      <c r="D43" s="124" t="s">
        <v>37</v>
      </c>
      <c r="E43" s="54">
        <f t="shared" si="8"/>
        <v>2205</v>
      </c>
      <c r="F43" s="3">
        <v>2205</v>
      </c>
      <c r="G43" s="3">
        <v>0</v>
      </c>
      <c r="H43" s="3">
        <v>0</v>
      </c>
      <c r="I43" s="68">
        <v>0</v>
      </c>
      <c r="J43" s="60">
        <f t="shared" si="9"/>
        <v>2294</v>
      </c>
      <c r="K43" s="3">
        <v>2294</v>
      </c>
      <c r="L43" s="3">
        <v>0</v>
      </c>
      <c r="M43" s="3">
        <v>0</v>
      </c>
      <c r="N43" s="29">
        <v>0</v>
      </c>
      <c r="O43" s="60">
        <f t="shared" si="10"/>
        <v>2386</v>
      </c>
      <c r="P43" s="3">
        <v>2386</v>
      </c>
      <c r="Q43" s="3">
        <v>0</v>
      </c>
      <c r="R43" s="3">
        <v>0</v>
      </c>
      <c r="S43" s="29">
        <v>0</v>
      </c>
      <c r="T43" s="18"/>
    </row>
    <row r="44" spans="1:21" s="10" customFormat="1" ht="52.5" customHeight="1" x14ac:dyDescent="0.25">
      <c r="A44" s="126" t="s">
        <v>28</v>
      </c>
      <c r="B44" s="129" t="s">
        <v>131</v>
      </c>
      <c r="C44" s="123" t="s">
        <v>9</v>
      </c>
      <c r="D44" s="124" t="s">
        <v>38</v>
      </c>
      <c r="E44" s="54">
        <f t="shared" si="8"/>
        <v>4654</v>
      </c>
      <c r="F44" s="3">
        <v>4654</v>
      </c>
      <c r="G44" s="3">
        <v>0</v>
      </c>
      <c r="H44" s="3">
        <v>0</v>
      </c>
      <c r="I44" s="68">
        <v>0</v>
      </c>
      <c r="J44" s="60">
        <f>K44+L44+M44+N44</f>
        <v>8700</v>
      </c>
      <c r="K44" s="3">
        <v>8700</v>
      </c>
      <c r="L44" s="3">
        <v>0</v>
      </c>
      <c r="M44" s="3">
        <v>0</v>
      </c>
      <c r="N44" s="29">
        <v>0</v>
      </c>
      <c r="O44" s="60">
        <f t="shared" si="10"/>
        <v>9048</v>
      </c>
      <c r="P44" s="3">
        <v>9048</v>
      </c>
      <c r="Q44" s="3">
        <v>0</v>
      </c>
      <c r="R44" s="3">
        <v>0</v>
      </c>
      <c r="S44" s="29">
        <v>0</v>
      </c>
      <c r="T44" s="18"/>
    </row>
    <row r="45" spans="1:21" s="10" customFormat="1" ht="39.75" customHeight="1" x14ac:dyDescent="0.25">
      <c r="A45" s="219" t="s">
        <v>79</v>
      </c>
      <c r="B45" s="217" t="s">
        <v>97</v>
      </c>
      <c r="C45" s="131" t="s">
        <v>9</v>
      </c>
      <c r="D45" s="203" t="s">
        <v>70</v>
      </c>
      <c r="E45" s="54">
        <f t="shared" si="8"/>
        <v>65341</v>
      </c>
      <c r="F45" s="46">
        <v>65341</v>
      </c>
      <c r="G45" s="46">
        <v>0</v>
      </c>
      <c r="H45" s="46">
        <v>0</v>
      </c>
      <c r="I45" s="69">
        <v>0</v>
      </c>
      <c r="J45" s="60">
        <f>K45+L45+M45+N45</f>
        <v>120639</v>
      </c>
      <c r="K45" s="46">
        <v>120639</v>
      </c>
      <c r="L45" s="46">
        <v>0</v>
      </c>
      <c r="M45" s="46">
        <v>0</v>
      </c>
      <c r="N45" s="47">
        <v>0</v>
      </c>
      <c r="O45" s="60">
        <f t="shared" si="10"/>
        <v>125382</v>
      </c>
      <c r="P45" s="46">
        <v>125382</v>
      </c>
      <c r="Q45" s="46">
        <v>0</v>
      </c>
      <c r="R45" s="46">
        <v>0</v>
      </c>
      <c r="S45" s="47">
        <v>0</v>
      </c>
      <c r="T45" s="18"/>
    </row>
    <row r="46" spans="1:21" s="10" customFormat="1" ht="43.5" customHeight="1" x14ac:dyDescent="0.25">
      <c r="A46" s="220"/>
      <c r="B46" s="218"/>
      <c r="C46" s="131" t="s">
        <v>51</v>
      </c>
      <c r="D46" s="132" t="s">
        <v>37</v>
      </c>
      <c r="E46" s="55">
        <f t="shared" si="8"/>
        <v>65688</v>
      </c>
      <c r="F46" s="46">
        <v>65688</v>
      </c>
      <c r="G46" s="46">
        <v>0</v>
      </c>
      <c r="H46" s="46">
        <v>0</v>
      </c>
      <c r="I46" s="69">
        <v>0</v>
      </c>
      <c r="J46" s="61">
        <f t="shared" si="9"/>
        <v>24249</v>
      </c>
      <c r="K46" s="46">
        <v>24249</v>
      </c>
      <c r="L46" s="46">
        <v>0</v>
      </c>
      <c r="M46" s="46">
        <v>0</v>
      </c>
      <c r="N46" s="47">
        <v>0</v>
      </c>
      <c r="O46" s="61">
        <f t="shared" si="10"/>
        <v>25213</v>
      </c>
      <c r="P46" s="46">
        <v>25213</v>
      </c>
      <c r="Q46" s="46">
        <v>0</v>
      </c>
      <c r="R46" s="46">
        <v>0</v>
      </c>
      <c r="S46" s="47">
        <v>0</v>
      </c>
      <c r="T46" s="24"/>
    </row>
    <row r="47" spans="1:21" s="10" customFormat="1" ht="154.5" customHeight="1" thickBot="1" x14ac:dyDescent="0.3">
      <c r="A47" s="127" t="s">
        <v>108</v>
      </c>
      <c r="B47" s="130" t="s">
        <v>134</v>
      </c>
      <c r="C47" s="195" t="s">
        <v>106</v>
      </c>
      <c r="D47" s="103" t="s">
        <v>107</v>
      </c>
      <c r="E47" s="55">
        <f>F47+G47</f>
        <v>105263</v>
      </c>
      <c r="F47" s="46">
        <v>5263</v>
      </c>
      <c r="G47" s="46">
        <v>100000</v>
      </c>
      <c r="H47" s="46">
        <v>0</v>
      </c>
      <c r="I47" s="69">
        <v>0</v>
      </c>
      <c r="J47" s="64">
        <f>K47+L47</f>
        <v>190322</v>
      </c>
      <c r="K47" s="65">
        <v>9516</v>
      </c>
      <c r="L47" s="65">
        <v>180806</v>
      </c>
      <c r="M47" s="65">
        <v>0</v>
      </c>
      <c r="N47" s="66">
        <v>0</v>
      </c>
      <c r="O47" s="61">
        <f t="shared" si="10"/>
        <v>0</v>
      </c>
      <c r="P47" s="65">
        <v>0</v>
      </c>
      <c r="Q47" s="65">
        <v>0</v>
      </c>
      <c r="R47" s="65">
        <v>0</v>
      </c>
      <c r="S47" s="66">
        <v>0</v>
      </c>
      <c r="T47" s="24"/>
    </row>
    <row r="48" spans="1:21" s="13" customFormat="1" ht="43.15" customHeight="1" thickBot="1" x14ac:dyDescent="0.3">
      <c r="A48" s="266" t="s">
        <v>11</v>
      </c>
      <c r="B48" s="267"/>
      <c r="C48" s="283"/>
      <c r="D48" s="92"/>
      <c r="E48" s="62">
        <f>F48+G48+H48+I48</f>
        <v>248116</v>
      </c>
      <c r="F48" s="48">
        <f>SUM(F40:F47)</f>
        <v>148116</v>
      </c>
      <c r="G48" s="48">
        <f>SUM(G40:G47)</f>
        <v>100000</v>
      </c>
      <c r="H48" s="48">
        <f>SUM(H40:H47)</f>
        <v>0</v>
      </c>
      <c r="I48" s="49">
        <f>SUM(I40:I47)</f>
        <v>0</v>
      </c>
      <c r="J48" s="56">
        <f>K48+L48+M48+N48</f>
        <v>350723</v>
      </c>
      <c r="K48" s="48">
        <f>SUM(K40:K47)</f>
        <v>169917</v>
      </c>
      <c r="L48" s="48">
        <f>SUM(L40:L47)</f>
        <v>180806</v>
      </c>
      <c r="M48" s="48">
        <f>SUM(M40:M47)</f>
        <v>0</v>
      </c>
      <c r="N48" s="70">
        <f>SUM(N40:N47)</f>
        <v>0</v>
      </c>
      <c r="O48" s="62">
        <f>P48+Q48+R48+S48</f>
        <v>166729</v>
      </c>
      <c r="P48" s="48">
        <f>SUM(P40:P47)</f>
        <v>166729</v>
      </c>
      <c r="Q48" s="48">
        <f>SUM(Q40:Q47)</f>
        <v>0</v>
      </c>
      <c r="R48" s="48">
        <f>SUM(R40:R47)</f>
        <v>0</v>
      </c>
      <c r="S48" s="49">
        <f>SUM(S40:S47)</f>
        <v>0</v>
      </c>
      <c r="T48" s="25"/>
    </row>
    <row r="49" spans="1:20" s="10" customFormat="1" ht="45.75" customHeight="1" x14ac:dyDescent="0.25">
      <c r="A49" s="134"/>
      <c r="B49" s="135" t="s">
        <v>48</v>
      </c>
      <c r="C49" s="184" t="s">
        <v>9</v>
      </c>
      <c r="D49" s="137"/>
      <c r="E49" s="74">
        <f t="shared" si="8"/>
        <v>77165</v>
      </c>
      <c r="F49" s="58">
        <f>F41+F40+F42+F43+F44+F45</f>
        <v>77165</v>
      </c>
      <c r="G49" s="58">
        <f>G41+G40+G42+G43+G44+G46</f>
        <v>0</v>
      </c>
      <c r="H49" s="58">
        <f>H41+H40+H42+H43+H44+H46</f>
        <v>0</v>
      </c>
      <c r="I49" s="75">
        <f>I41+I40+I42+I43+I44+I46</f>
        <v>0</v>
      </c>
      <c r="J49" s="57">
        <f t="shared" si="9"/>
        <v>136152</v>
      </c>
      <c r="K49" s="58">
        <f>K41+K40+K42+K43+K44+K45</f>
        <v>136152</v>
      </c>
      <c r="L49" s="58">
        <f>L41+L40+L42+L43+L44+L46</f>
        <v>0</v>
      </c>
      <c r="M49" s="58">
        <f>M41+M40+M42+M43+M44+M46</f>
        <v>0</v>
      </c>
      <c r="N49" s="59">
        <f>N41+N40+N42+N43+N44+N46</f>
        <v>0</v>
      </c>
      <c r="O49" s="57">
        <f t="shared" si="10"/>
        <v>141516</v>
      </c>
      <c r="P49" s="58">
        <f>P41+P40+P42+P43+P44+P45</f>
        <v>141516</v>
      </c>
      <c r="Q49" s="58">
        <f>Q40+Q41+Q42+Q43+Q44+Q46</f>
        <v>0</v>
      </c>
      <c r="R49" s="58">
        <f>R40+R41+R42+R43+R44+R46</f>
        <v>0</v>
      </c>
      <c r="S49" s="59">
        <f>S40+S41+S42+S43+S44+S46</f>
        <v>0</v>
      </c>
      <c r="T49" s="23"/>
    </row>
    <row r="50" spans="1:20" s="10" customFormat="1" ht="57" customHeight="1" x14ac:dyDescent="0.25">
      <c r="A50" s="133"/>
      <c r="B50" s="136"/>
      <c r="C50" s="131" t="s">
        <v>51</v>
      </c>
      <c r="D50" s="138"/>
      <c r="E50" s="55">
        <f t="shared" si="8"/>
        <v>65688</v>
      </c>
      <c r="F50" s="46">
        <f>F46</f>
        <v>65688</v>
      </c>
      <c r="G50" s="46">
        <f>G46</f>
        <v>0</v>
      </c>
      <c r="H50" s="46">
        <f>H46</f>
        <v>0</v>
      </c>
      <c r="I50" s="69">
        <f>I46</f>
        <v>0</v>
      </c>
      <c r="J50" s="61">
        <f t="shared" si="9"/>
        <v>24249</v>
      </c>
      <c r="K50" s="46">
        <f>K46</f>
        <v>24249</v>
      </c>
      <c r="L50" s="46">
        <f>L46</f>
        <v>0</v>
      </c>
      <c r="M50" s="46">
        <f>M46</f>
        <v>0</v>
      </c>
      <c r="N50" s="47">
        <f>N46</f>
        <v>0</v>
      </c>
      <c r="O50" s="61">
        <f t="shared" si="10"/>
        <v>25213</v>
      </c>
      <c r="P50" s="46">
        <f>P46</f>
        <v>25213</v>
      </c>
      <c r="Q50" s="46">
        <f>Q46</f>
        <v>0</v>
      </c>
      <c r="R50" s="46">
        <f>R46</f>
        <v>0</v>
      </c>
      <c r="S50" s="47">
        <f>S46</f>
        <v>0</v>
      </c>
      <c r="T50" s="23"/>
    </row>
    <row r="51" spans="1:20" s="10" customFormat="1" ht="57" customHeight="1" thickBot="1" x14ac:dyDescent="0.3">
      <c r="A51" s="96"/>
      <c r="B51" s="140"/>
      <c r="C51" s="195" t="s">
        <v>106</v>
      </c>
      <c r="D51" s="139"/>
      <c r="E51" s="79">
        <f>F51+G51</f>
        <v>105263</v>
      </c>
      <c r="F51" s="65">
        <f>F47</f>
        <v>5263</v>
      </c>
      <c r="G51" s="65">
        <f>G47</f>
        <v>100000</v>
      </c>
      <c r="H51" s="65">
        <v>0</v>
      </c>
      <c r="I51" s="80">
        <v>0</v>
      </c>
      <c r="J51" s="64">
        <f>K51+L51</f>
        <v>190322</v>
      </c>
      <c r="K51" s="65">
        <f>K47</f>
        <v>9516</v>
      </c>
      <c r="L51" s="65">
        <f>L47</f>
        <v>180806</v>
      </c>
      <c r="M51" s="65">
        <v>0</v>
      </c>
      <c r="N51" s="66">
        <v>0</v>
      </c>
      <c r="O51" s="64">
        <f t="shared" si="10"/>
        <v>0</v>
      </c>
      <c r="P51" s="65">
        <v>0</v>
      </c>
      <c r="Q51" s="65">
        <v>0</v>
      </c>
      <c r="R51" s="65">
        <v>0</v>
      </c>
      <c r="S51" s="66">
        <v>0</v>
      </c>
      <c r="T51" s="23"/>
    </row>
    <row r="52" spans="1:20" s="10" customFormat="1" ht="37.9" customHeight="1" thickBot="1" x14ac:dyDescent="0.3">
      <c r="A52" s="280" t="s">
        <v>71</v>
      </c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2"/>
      <c r="T52" s="18"/>
    </row>
    <row r="53" spans="1:20" s="10" customFormat="1" ht="96" customHeight="1" x14ac:dyDescent="0.25">
      <c r="A53" s="97" t="s">
        <v>13</v>
      </c>
      <c r="B53" s="181" t="s">
        <v>109</v>
      </c>
      <c r="C53" s="81" t="s">
        <v>9</v>
      </c>
      <c r="D53" s="50">
        <v>2025</v>
      </c>
      <c r="E53" s="57">
        <f>F53+G53+H53+I53</f>
        <v>67328</v>
      </c>
      <c r="F53" s="58">
        <v>18959</v>
      </c>
      <c r="G53" s="58">
        <v>48369</v>
      </c>
      <c r="H53" s="58">
        <v>0</v>
      </c>
      <c r="I53" s="59">
        <v>0</v>
      </c>
      <c r="J53" s="53">
        <f>K53+L53+M53+N53</f>
        <v>0</v>
      </c>
      <c r="K53" s="38">
        <v>0</v>
      </c>
      <c r="L53" s="38">
        <v>0</v>
      </c>
      <c r="M53" s="38">
        <v>0</v>
      </c>
      <c r="N53" s="67">
        <v>0</v>
      </c>
      <c r="O53" s="57">
        <f>P53+Q53+R53+S53</f>
        <v>0</v>
      </c>
      <c r="P53" s="58">
        <v>0</v>
      </c>
      <c r="Q53" s="58">
        <v>0</v>
      </c>
      <c r="R53" s="58">
        <v>0</v>
      </c>
      <c r="S53" s="59">
        <v>0</v>
      </c>
      <c r="T53" s="18"/>
    </row>
    <row r="54" spans="1:20" s="10" customFormat="1" ht="64.900000000000006" customHeight="1" thickBot="1" x14ac:dyDescent="0.3">
      <c r="A54" s="98" t="s">
        <v>25</v>
      </c>
      <c r="B54" s="99" t="s">
        <v>72</v>
      </c>
      <c r="C54" s="83" t="s">
        <v>9</v>
      </c>
      <c r="D54" s="51">
        <v>2025</v>
      </c>
      <c r="E54" s="61">
        <f>F54+G54+H54+I54</f>
        <v>17475</v>
      </c>
      <c r="F54" s="46">
        <v>17475</v>
      </c>
      <c r="G54" s="46">
        <v>0</v>
      </c>
      <c r="H54" s="46">
        <v>0</v>
      </c>
      <c r="I54" s="47">
        <v>0</v>
      </c>
      <c r="J54" s="55">
        <f>K54+L54+M54+N54</f>
        <v>0</v>
      </c>
      <c r="K54" s="46">
        <v>0</v>
      </c>
      <c r="L54" s="46">
        <v>0</v>
      </c>
      <c r="M54" s="46">
        <v>0</v>
      </c>
      <c r="N54" s="69">
        <v>0</v>
      </c>
      <c r="O54" s="61">
        <f>P54+Q54+R54+S54</f>
        <v>0</v>
      </c>
      <c r="P54" s="46">
        <v>0</v>
      </c>
      <c r="Q54" s="46">
        <v>0</v>
      </c>
      <c r="R54" s="46">
        <v>0</v>
      </c>
      <c r="S54" s="47">
        <v>0</v>
      </c>
      <c r="T54" s="18"/>
    </row>
    <row r="55" spans="1:20" s="13" customFormat="1" ht="33" customHeight="1" thickBot="1" x14ac:dyDescent="0.3">
      <c r="A55" s="284" t="s">
        <v>12</v>
      </c>
      <c r="B55" s="285"/>
      <c r="C55" s="285"/>
      <c r="D55" s="285"/>
      <c r="E55" s="62">
        <f t="shared" ref="E55:S55" si="11">E54+E53</f>
        <v>84803</v>
      </c>
      <c r="F55" s="48">
        <f t="shared" si="11"/>
        <v>36434</v>
      </c>
      <c r="G55" s="48">
        <f t="shared" si="11"/>
        <v>48369</v>
      </c>
      <c r="H55" s="48">
        <f t="shared" si="11"/>
        <v>0</v>
      </c>
      <c r="I55" s="49">
        <f t="shared" si="11"/>
        <v>0</v>
      </c>
      <c r="J55" s="56">
        <f t="shared" si="11"/>
        <v>0</v>
      </c>
      <c r="K55" s="48">
        <f t="shared" si="11"/>
        <v>0</v>
      </c>
      <c r="L55" s="48">
        <f t="shared" si="11"/>
        <v>0</v>
      </c>
      <c r="M55" s="48">
        <f t="shared" si="11"/>
        <v>0</v>
      </c>
      <c r="N55" s="70">
        <f t="shared" si="11"/>
        <v>0</v>
      </c>
      <c r="O55" s="62">
        <f t="shared" si="11"/>
        <v>0</v>
      </c>
      <c r="P55" s="48">
        <f t="shared" si="11"/>
        <v>0</v>
      </c>
      <c r="Q55" s="48">
        <f t="shared" si="11"/>
        <v>0</v>
      </c>
      <c r="R55" s="48">
        <f t="shared" si="11"/>
        <v>0</v>
      </c>
      <c r="S55" s="49">
        <f t="shared" si="11"/>
        <v>0</v>
      </c>
      <c r="T55" s="26"/>
    </row>
    <row r="56" spans="1:20" s="10" customFormat="1" ht="36" customHeight="1" thickBot="1" x14ac:dyDescent="0.3">
      <c r="A56" s="275" t="s">
        <v>73</v>
      </c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7"/>
      <c r="T56" s="24"/>
    </row>
    <row r="57" spans="1:20" s="10" customFormat="1" ht="46.15" customHeight="1" x14ac:dyDescent="0.25">
      <c r="A57" s="278" t="s">
        <v>60</v>
      </c>
      <c r="B57" s="279" t="s">
        <v>128</v>
      </c>
      <c r="C57" s="81" t="s">
        <v>9</v>
      </c>
      <c r="D57" s="100" t="s">
        <v>37</v>
      </c>
      <c r="E57" s="57">
        <f t="shared" ref="E57:E76" si="12">F57+G57+H57+I57</f>
        <v>330445</v>
      </c>
      <c r="F57" s="58">
        <v>330445</v>
      </c>
      <c r="G57" s="58">
        <v>0</v>
      </c>
      <c r="H57" s="58">
        <v>0</v>
      </c>
      <c r="I57" s="59">
        <v>0</v>
      </c>
      <c r="J57" s="53">
        <f>K57+L57+M57+N57</f>
        <v>450899</v>
      </c>
      <c r="K57" s="38">
        <v>450899</v>
      </c>
      <c r="L57" s="38">
        <v>0</v>
      </c>
      <c r="M57" s="38">
        <v>0</v>
      </c>
      <c r="N57" s="67">
        <v>0</v>
      </c>
      <c r="O57" s="57">
        <f>P57+Q57+R57+S57</f>
        <v>509934</v>
      </c>
      <c r="P57" s="58">
        <v>509934</v>
      </c>
      <c r="Q57" s="58">
        <v>0</v>
      </c>
      <c r="R57" s="58">
        <v>0</v>
      </c>
      <c r="S57" s="59">
        <v>0</v>
      </c>
      <c r="T57" s="24"/>
    </row>
    <row r="58" spans="1:20" s="10" customFormat="1" ht="46.15" customHeight="1" x14ac:dyDescent="0.25">
      <c r="A58" s="225"/>
      <c r="B58" s="226"/>
      <c r="C58" s="82" t="s">
        <v>50</v>
      </c>
      <c r="D58" s="188" t="s">
        <v>37</v>
      </c>
      <c r="E58" s="60">
        <f t="shared" si="12"/>
        <v>153054</v>
      </c>
      <c r="F58" s="3">
        <v>153054</v>
      </c>
      <c r="G58" s="3">
        <v>0</v>
      </c>
      <c r="H58" s="3">
        <v>0</v>
      </c>
      <c r="I58" s="29">
        <v>0</v>
      </c>
      <c r="J58" s="54">
        <f t="shared" ref="J58:J76" si="13">K58+L58+M58+N58</f>
        <v>155470</v>
      </c>
      <c r="K58" s="3">
        <f>60232+61208+17996+10929+5105</f>
        <v>155470</v>
      </c>
      <c r="L58" s="3">
        <v>0</v>
      </c>
      <c r="M58" s="3">
        <v>0</v>
      </c>
      <c r="N58" s="68">
        <v>0</v>
      </c>
      <c r="O58" s="60">
        <f t="shared" ref="O58:O76" si="14">P58+Q58+R58+S58</f>
        <v>160392</v>
      </c>
      <c r="P58" s="3">
        <f>62649+62362+18708+11364+5309</f>
        <v>160392</v>
      </c>
      <c r="Q58" s="3">
        <v>0</v>
      </c>
      <c r="R58" s="3">
        <v>0</v>
      </c>
      <c r="S58" s="29">
        <v>0</v>
      </c>
      <c r="T58" s="24"/>
    </row>
    <row r="59" spans="1:20" s="10" customFormat="1" ht="46.15" customHeight="1" x14ac:dyDescent="0.25">
      <c r="A59" s="205" t="s">
        <v>118</v>
      </c>
      <c r="B59" s="206" t="s">
        <v>130</v>
      </c>
      <c r="C59" s="82" t="s">
        <v>9</v>
      </c>
      <c r="D59" s="207" t="s">
        <v>70</v>
      </c>
      <c r="E59" s="60">
        <f t="shared" si="12"/>
        <v>5000</v>
      </c>
      <c r="F59" s="3">
        <v>5000</v>
      </c>
      <c r="G59" s="3">
        <v>0</v>
      </c>
      <c r="H59" s="3">
        <v>0</v>
      </c>
      <c r="I59" s="29">
        <v>0</v>
      </c>
      <c r="J59" s="54">
        <f t="shared" si="13"/>
        <v>5205</v>
      </c>
      <c r="K59" s="3">
        <v>5205</v>
      </c>
      <c r="L59" s="3">
        <v>0</v>
      </c>
      <c r="M59" s="3">
        <v>0</v>
      </c>
      <c r="N59" s="68">
        <v>0</v>
      </c>
      <c r="O59" s="60">
        <f t="shared" si="14"/>
        <v>5413</v>
      </c>
      <c r="P59" s="3">
        <v>5413</v>
      </c>
      <c r="Q59" s="3">
        <v>0</v>
      </c>
      <c r="R59" s="3">
        <v>0</v>
      </c>
      <c r="S59" s="47">
        <v>0</v>
      </c>
      <c r="T59" s="24"/>
    </row>
    <row r="60" spans="1:20" s="10" customFormat="1" ht="35.450000000000003" customHeight="1" x14ac:dyDescent="0.25">
      <c r="A60" s="225" t="s">
        <v>120</v>
      </c>
      <c r="B60" s="226" t="s">
        <v>99</v>
      </c>
      <c r="C60" s="215" t="s">
        <v>9</v>
      </c>
      <c r="D60" s="216" t="s">
        <v>37</v>
      </c>
      <c r="E60" s="60">
        <f t="shared" si="12"/>
        <v>34159</v>
      </c>
      <c r="F60" s="3">
        <v>34159</v>
      </c>
      <c r="G60" s="3">
        <v>0</v>
      </c>
      <c r="H60" s="3">
        <v>0</v>
      </c>
      <c r="I60" s="29">
        <v>0</v>
      </c>
      <c r="J60" s="54">
        <f t="shared" si="13"/>
        <v>43226</v>
      </c>
      <c r="K60" s="3">
        <v>43226</v>
      </c>
      <c r="L60" s="3">
        <v>0</v>
      </c>
      <c r="M60" s="3">
        <v>0</v>
      </c>
      <c r="N60" s="68">
        <v>0</v>
      </c>
      <c r="O60" s="60">
        <f t="shared" si="14"/>
        <v>37271</v>
      </c>
      <c r="P60" s="3">
        <v>37271</v>
      </c>
      <c r="Q60" s="3">
        <v>0</v>
      </c>
      <c r="R60" s="68">
        <v>0</v>
      </c>
      <c r="S60" s="29">
        <v>0</v>
      </c>
      <c r="T60" s="24"/>
    </row>
    <row r="61" spans="1:20" s="10" customFormat="1" ht="46.15" customHeight="1" x14ac:dyDescent="0.25">
      <c r="A61" s="225"/>
      <c r="B61" s="226"/>
      <c r="C61" s="215" t="s">
        <v>51</v>
      </c>
      <c r="D61" s="216" t="s">
        <v>37</v>
      </c>
      <c r="E61" s="60">
        <f t="shared" ref="E61:E66" si="15">F61+G61+H61+I61</f>
        <v>102284</v>
      </c>
      <c r="F61" s="3">
        <v>102284</v>
      </c>
      <c r="G61" s="3">
        <v>0</v>
      </c>
      <c r="H61" s="3">
        <v>0</v>
      </c>
      <c r="I61" s="29">
        <v>0</v>
      </c>
      <c r="J61" s="54">
        <f>K61+L61+M61+N61</f>
        <v>95833</v>
      </c>
      <c r="K61" s="3">
        <f>40712+55121</f>
        <v>95833</v>
      </c>
      <c r="L61" s="3">
        <v>0</v>
      </c>
      <c r="M61" s="3">
        <v>0</v>
      </c>
      <c r="N61" s="68">
        <v>0</v>
      </c>
      <c r="O61" s="60">
        <f>P61+Q61+R61+S61</f>
        <v>99498</v>
      </c>
      <c r="P61" s="3">
        <f>42214+57284</f>
        <v>99498</v>
      </c>
      <c r="Q61" s="3">
        <v>0</v>
      </c>
      <c r="R61" s="68">
        <v>0</v>
      </c>
      <c r="S61" s="29">
        <v>0</v>
      </c>
      <c r="T61" s="24"/>
    </row>
    <row r="62" spans="1:20" s="10" customFormat="1" ht="36.6" customHeight="1" x14ac:dyDescent="0.25">
      <c r="A62" s="225" t="s">
        <v>121</v>
      </c>
      <c r="B62" s="226" t="s">
        <v>110</v>
      </c>
      <c r="C62" s="82" t="s">
        <v>9</v>
      </c>
      <c r="D62" s="187" t="s">
        <v>37</v>
      </c>
      <c r="E62" s="60">
        <f t="shared" si="15"/>
        <v>8625</v>
      </c>
      <c r="F62" s="3">
        <v>8625</v>
      </c>
      <c r="G62" s="3">
        <v>0</v>
      </c>
      <c r="H62" s="3">
        <v>0</v>
      </c>
      <c r="I62" s="29">
        <v>0</v>
      </c>
      <c r="J62" s="54">
        <f>K62+L62+M62+N62</f>
        <v>5904</v>
      </c>
      <c r="K62" s="3">
        <v>5904</v>
      </c>
      <c r="L62" s="3">
        <v>0</v>
      </c>
      <c r="M62" s="3">
        <v>0</v>
      </c>
      <c r="N62" s="68">
        <v>0</v>
      </c>
      <c r="O62" s="60">
        <f>P62+Q62+R62+S62</f>
        <v>6140</v>
      </c>
      <c r="P62" s="3">
        <v>6140</v>
      </c>
      <c r="Q62" s="3">
        <v>0</v>
      </c>
      <c r="R62" s="3">
        <v>0</v>
      </c>
      <c r="S62" s="29">
        <v>0</v>
      </c>
      <c r="T62" s="18"/>
    </row>
    <row r="63" spans="1:20" s="10" customFormat="1" ht="49.9" customHeight="1" x14ac:dyDescent="0.25">
      <c r="A63" s="225"/>
      <c r="B63" s="226"/>
      <c r="C63" s="82" t="s">
        <v>51</v>
      </c>
      <c r="D63" s="187" t="s">
        <v>37</v>
      </c>
      <c r="E63" s="60">
        <f t="shared" si="15"/>
        <v>1781</v>
      </c>
      <c r="F63" s="3">
        <v>1781</v>
      </c>
      <c r="G63" s="3">
        <v>0</v>
      </c>
      <c r="H63" s="3">
        <v>0</v>
      </c>
      <c r="I63" s="29">
        <v>0</v>
      </c>
      <c r="J63" s="54">
        <f>K63+L63+M63+N63</f>
        <v>1078</v>
      </c>
      <c r="K63" s="3">
        <f>1078</f>
        <v>1078</v>
      </c>
      <c r="L63" s="3">
        <v>0</v>
      </c>
      <c r="M63" s="3">
        <v>0</v>
      </c>
      <c r="N63" s="68">
        <v>0</v>
      </c>
      <c r="O63" s="60">
        <f>P63+Q63+R63+S63</f>
        <v>1121</v>
      </c>
      <c r="P63" s="3">
        <f>1121</f>
        <v>1121</v>
      </c>
      <c r="Q63" s="3">
        <v>0</v>
      </c>
      <c r="R63" s="3">
        <v>0</v>
      </c>
      <c r="S63" s="29">
        <v>0</v>
      </c>
      <c r="T63" s="18"/>
    </row>
    <row r="64" spans="1:20" s="10" customFormat="1" ht="43.9" customHeight="1" x14ac:dyDescent="0.25">
      <c r="A64" s="180" t="s">
        <v>122</v>
      </c>
      <c r="B64" s="99" t="s">
        <v>98</v>
      </c>
      <c r="C64" s="82" t="s">
        <v>9</v>
      </c>
      <c r="D64" s="188" t="s">
        <v>37</v>
      </c>
      <c r="E64" s="60">
        <f t="shared" si="15"/>
        <v>2846</v>
      </c>
      <c r="F64" s="3">
        <v>2846</v>
      </c>
      <c r="G64" s="3">
        <v>0</v>
      </c>
      <c r="H64" s="3">
        <v>0</v>
      </c>
      <c r="I64" s="29">
        <v>0</v>
      </c>
      <c r="J64" s="54">
        <f>K64+L64+M64+N64</f>
        <v>2963</v>
      </c>
      <c r="K64" s="3">
        <v>2963</v>
      </c>
      <c r="L64" s="3">
        <v>0</v>
      </c>
      <c r="M64" s="3">
        <v>0</v>
      </c>
      <c r="N64" s="68">
        <v>0</v>
      </c>
      <c r="O64" s="60">
        <f>P64+Q64+R64+S64</f>
        <v>3082</v>
      </c>
      <c r="P64" s="3">
        <v>3082</v>
      </c>
      <c r="Q64" s="3">
        <v>0</v>
      </c>
      <c r="R64" s="3">
        <v>0</v>
      </c>
      <c r="S64" s="29">
        <v>0</v>
      </c>
      <c r="T64" s="24"/>
    </row>
    <row r="65" spans="1:20" s="10" customFormat="1" ht="78.75" customHeight="1" x14ac:dyDescent="0.25">
      <c r="A65" s="225" t="s">
        <v>123</v>
      </c>
      <c r="B65" s="226" t="s">
        <v>104</v>
      </c>
      <c r="C65" s="82" t="s">
        <v>9</v>
      </c>
      <c r="D65" s="187" t="s">
        <v>39</v>
      </c>
      <c r="E65" s="60">
        <f t="shared" si="15"/>
        <v>10076</v>
      </c>
      <c r="F65" s="3">
        <v>9538</v>
      </c>
      <c r="G65" s="3">
        <f>0+538</f>
        <v>538</v>
      </c>
      <c r="H65" s="3">
        <v>0</v>
      </c>
      <c r="I65" s="29">
        <v>0</v>
      </c>
      <c r="J65" s="54">
        <f>K65+L65+M65+N65</f>
        <v>500</v>
      </c>
      <c r="K65" s="3">
        <v>500</v>
      </c>
      <c r="L65" s="3">
        <v>0</v>
      </c>
      <c r="M65" s="3">
        <v>0</v>
      </c>
      <c r="N65" s="68">
        <v>0</v>
      </c>
      <c r="O65" s="60">
        <f>P65+Q65+R65+S65</f>
        <v>0</v>
      </c>
      <c r="P65" s="3">
        <v>0</v>
      </c>
      <c r="Q65" s="3">
        <v>0</v>
      </c>
      <c r="R65" s="3">
        <v>0</v>
      </c>
      <c r="S65" s="29">
        <v>0</v>
      </c>
      <c r="T65" s="24"/>
    </row>
    <row r="66" spans="1:20" s="10" customFormat="1" ht="78.75" customHeight="1" x14ac:dyDescent="0.25">
      <c r="A66" s="225"/>
      <c r="B66" s="226"/>
      <c r="C66" s="82" t="s">
        <v>53</v>
      </c>
      <c r="D66" s="187">
        <v>2025</v>
      </c>
      <c r="E66" s="60">
        <f t="shared" si="15"/>
        <v>1894</v>
      </c>
      <c r="F66" s="3">
        <v>95</v>
      </c>
      <c r="G66" s="3">
        <v>1799</v>
      </c>
      <c r="H66" s="3">
        <v>0</v>
      </c>
      <c r="I66" s="29">
        <v>0</v>
      </c>
      <c r="J66" s="54">
        <v>0</v>
      </c>
      <c r="K66" s="3">
        <v>0</v>
      </c>
      <c r="L66" s="3">
        <v>0</v>
      </c>
      <c r="M66" s="3">
        <v>0</v>
      </c>
      <c r="N66" s="68">
        <v>0</v>
      </c>
      <c r="O66" s="60">
        <v>0</v>
      </c>
      <c r="P66" s="3">
        <v>0</v>
      </c>
      <c r="Q66" s="3">
        <v>0</v>
      </c>
      <c r="R66" s="3">
        <v>0</v>
      </c>
      <c r="S66" s="29">
        <v>0</v>
      </c>
      <c r="T66" s="24"/>
    </row>
    <row r="67" spans="1:20" s="10" customFormat="1" ht="38.450000000000003" customHeight="1" x14ac:dyDescent="0.25">
      <c r="A67" s="225" t="s">
        <v>80</v>
      </c>
      <c r="B67" s="226" t="s">
        <v>41</v>
      </c>
      <c r="C67" s="82" t="s">
        <v>9</v>
      </c>
      <c r="D67" s="188" t="s">
        <v>37</v>
      </c>
      <c r="E67" s="60">
        <f t="shared" si="12"/>
        <v>40162</v>
      </c>
      <c r="F67" s="3">
        <v>40162</v>
      </c>
      <c r="G67" s="3">
        <v>0</v>
      </c>
      <c r="H67" s="3">
        <v>0</v>
      </c>
      <c r="I67" s="29">
        <v>0</v>
      </c>
      <c r="J67" s="54">
        <f t="shared" si="13"/>
        <v>20987</v>
      </c>
      <c r="K67" s="3">
        <v>20987</v>
      </c>
      <c r="L67" s="3">
        <v>0</v>
      </c>
      <c r="M67" s="3">
        <v>0</v>
      </c>
      <c r="N67" s="68">
        <v>0</v>
      </c>
      <c r="O67" s="60">
        <f t="shared" si="14"/>
        <v>21826</v>
      </c>
      <c r="P67" s="3">
        <v>21826</v>
      </c>
      <c r="Q67" s="3">
        <v>0</v>
      </c>
      <c r="R67" s="3">
        <v>0</v>
      </c>
      <c r="S67" s="29">
        <v>0</v>
      </c>
      <c r="T67" s="24"/>
    </row>
    <row r="68" spans="1:20" s="10" customFormat="1" ht="38.450000000000003" customHeight="1" x14ac:dyDescent="0.25">
      <c r="A68" s="225"/>
      <c r="B68" s="226"/>
      <c r="C68" s="82" t="s">
        <v>51</v>
      </c>
      <c r="D68" s="188" t="s">
        <v>37</v>
      </c>
      <c r="E68" s="60">
        <f t="shared" si="12"/>
        <v>17174</v>
      </c>
      <c r="F68" s="3">
        <v>17174</v>
      </c>
      <c r="G68" s="3">
        <v>0</v>
      </c>
      <c r="H68" s="3">
        <v>0</v>
      </c>
      <c r="I68" s="29">
        <v>0</v>
      </c>
      <c r="J68" s="54">
        <f t="shared" si="13"/>
        <v>12613</v>
      </c>
      <c r="K68" s="3">
        <v>12613</v>
      </c>
      <c r="L68" s="3">
        <v>0</v>
      </c>
      <c r="M68" s="3">
        <v>0</v>
      </c>
      <c r="N68" s="68">
        <v>0</v>
      </c>
      <c r="O68" s="60">
        <f t="shared" si="14"/>
        <v>13118</v>
      </c>
      <c r="P68" s="3">
        <v>13118</v>
      </c>
      <c r="Q68" s="3">
        <v>0</v>
      </c>
      <c r="R68" s="3">
        <v>0</v>
      </c>
      <c r="S68" s="29">
        <v>0</v>
      </c>
      <c r="T68" s="24"/>
    </row>
    <row r="69" spans="1:20" s="10" customFormat="1" ht="46.9" customHeight="1" x14ac:dyDescent="0.25">
      <c r="A69" s="180" t="s">
        <v>81</v>
      </c>
      <c r="B69" s="85" t="s">
        <v>42</v>
      </c>
      <c r="C69" s="82" t="s">
        <v>9</v>
      </c>
      <c r="D69" s="188" t="s">
        <v>37</v>
      </c>
      <c r="E69" s="60">
        <f t="shared" si="12"/>
        <v>306</v>
      </c>
      <c r="F69" s="3">
        <v>306</v>
      </c>
      <c r="G69" s="3">
        <v>0</v>
      </c>
      <c r="H69" s="3">
        <v>0</v>
      </c>
      <c r="I69" s="29">
        <v>0</v>
      </c>
      <c r="J69" s="54">
        <f t="shared" si="13"/>
        <v>1068</v>
      </c>
      <c r="K69" s="3">
        <v>1068</v>
      </c>
      <c r="L69" s="3">
        <v>0</v>
      </c>
      <c r="M69" s="3">
        <v>0</v>
      </c>
      <c r="N69" s="68">
        <v>0</v>
      </c>
      <c r="O69" s="60">
        <f t="shared" si="14"/>
        <v>1111</v>
      </c>
      <c r="P69" s="3">
        <v>1111</v>
      </c>
      <c r="Q69" s="3">
        <v>0</v>
      </c>
      <c r="R69" s="3">
        <v>0</v>
      </c>
      <c r="S69" s="29">
        <v>0</v>
      </c>
      <c r="T69" s="24"/>
    </row>
    <row r="70" spans="1:20" s="10" customFormat="1" ht="46.9" customHeight="1" x14ac:dyDescent="0.25">
      <c r="A70" s="219" t="s">
        <v>129</v>
      </c>
      <c r="B70" s="217" t="s">
        <v>100</v>
      </c>
      <c r="C70" s="82" t="s">
        <v>9</v>
      </c>
      <c r="D70" s="197" t="s">
        <v>117</v>
      </c>
      <c r="E70" s="60">
        <f t="shared" si="12"/>
        <v>11741</v>
      </c>
      <c r="F70" s="3">
        <v>11741</v>
      </c>
      <c r="G70" s="3">
        <v>0</v>
      </c>
      <c r="H70" s="3">
        <v>0</v>
      </c>
      <c r="I70" s="29">
        <v>0</v>
      </c>
      <c r="J70" s="54">
        <f t="shared" si="13"/>
        <v>0</v>
      </c>
      <c r="K70" s="3">
        <v>0</v>
      </c>
      <c r="L70" s="3">
        <v>0</v>
      </c>
      <c r="M70" s="3">
        <v>0</v>
      </c>
      <c r="N70" s="68">
        <v>0</v>
      </c>
      <c r="O70" s="60">
        <f t="shared" si="14"/>
        <v>0</v>
      </c>
      <c r="P70" s="3">
        <v>0</v>
      </c>
      <c r="Q70" s="3">
        <v>0</v>
      </c>
      <c r="R70" s="3">
        <v>0</v>
      </c>
      <c r="S70" s="29">
        <v>0</v>
      </c>
      <c r="T70" s="24"/>
    </row>
    <row r="71" spans="1:20" s="10" customFormat="1" ht="46.9" customHeight="1" x14ac:dyDescent="0.25">
      <c r="A71" s="220"/>
      <c r="B71" s="218"/>
      <c r="C71" s="82" t="s">
        <v>50</v>
      </c>
      <c r="D71" s="188" t="s">
        <v>37</v>
      </c>
      <c r="E71" s="60">
        <f t="shared" si="12"/>
        <v>11980</v>
      </c>
      <c r="F71" s="3">
        <v>11980</v>
      </c>
      <c r="G71" s="3">
        <v>0</v>
      </c>
      <c r="H71" s="3">
        <v>0</v>
      </c>
      <c r="I71" s="29">
        <v>0</v>
      </c>
      <c r="J71" s="54">
        <f t="shared" si="13"/>
        <v>16440</v>
      </c>
      <c r="K71" s="3">
        <f>11440+5000</f>
        <v>16440</v>
      </c>
      <c r="L71" s="3">
        <v>0</v>
      </c>
      <c r="M71" s="3">
        <v>0</v>
      </c>
      <c r="N71" s="68">
        <v>0</v>
      </c>
      <c r="O71" s="60">
        <f t="shared" si="14"/>
        <v>16897</v>
      </c>
      <c r="P71" s="3">
        <f>11897+5000</f>
        <v>16897</v>
      </c>
      <c r="Q71" s="3">
        <v>0</v>
      </c>
      <c r="R71" s="3">
        <v>0</v>
      </c>
      <c r="S71" s="29">
        <v>0</v>
      </c>
      <c r="T71" s="24"/>
    </row>
    <row r="72" spans="1:20" s="10" customFormat="1" ht="48" customHeight="1" x14ac:dyDescent="0.25">
      <c r="A72" s="180" t="s">
        <v>125</v>
      </c>
      <c r="B72" s="85" t="s">
        <v>101</v>
      </c>
      <c r="C72" s="82" t="s">
        <v>51</v>
      </c>
      <c r="D72" s="187" t="s">
        <v>37</v>
      </c>
      <c r="E72" s="60">
        <f>F72+G72+H72+I72</f>
        <v>20898</v>
      </c>
      <c r="F72" s="3">
        <v>20898</v>
      </c>
      <c r="G72" s="3">
        <v>0</v>
      </c>
      <c r="H72" s="3">
        <v>0</v>
      </c>
      <c r="I72" s="29">
        <v>0</v>
      </c>
      <c r="J72" s="54">
        <f>K72+L72+M72+N72</f>
        <v>15952</v>
      </c>
      <c r="K72" s="3">
        <f>15952</f>
        <v>15952</v>
      </c>
      <c r="L72" s="3">
        <v>0</v>
      </c>
      <c r="M72" s="3">
        <v>0</v>
      </c>
      <c r="N72" s="68">
        <v>0</v>
      </c>
      <c r="O72" s="60">
        <f t="shared" ref="O72" si="16">P72+Q72+R72+S72</f>
        <v>16589</v>
      </c>
      <c r="P72" s="3">
        <f>16589</f>
        <v>16589</v>
      </c>
      <c r="Q72" s="3">
        <v>0</v>
      </c>
      <c r="R72" s="3">
        <v>0</v>
      </c>
      <c r="S72" s="29">
        <v>0</v>
      </c>
      <c r="T72" s="18"/>
    </row>
    <row r="73" spans="1:20" s="10" customFormat="1" ht="42.6" customHeight="1" x14ac:dyDescent="0.25">
      <c r="A73" s="180" t="s">
        <v>126</v>
      </c>
      <c r="B73" s="182" t="s">
        <v>82</v>
      </c>
      <c r="C73" s="82" t="s">
        <v>50</v>
      </c>
      <c r="D73" s="188" t="s">
        <v>43</v>
      </c>
      <c r="E73" s="60">
        <f t="shared" si="12"/>
        <v>82870</v>
      </c>
      <c r="F73" s="3">
        <v>82870</v>
      </c>
      <c r="G73" s="3">
        <v>0</v>
      </c>
      <c r="H73" s="3">
        <v>0</v>
      </c>
      <c r="I73" s="29">
        <v>0</v>
      </c>
      <c r="J73" s="54">
        <f t="shared" si="13"/>
        <v>69430</v>
      </c>
      <c r="K73" s="3">
        <v>69430</v>
      </c>
      <c r="L73" s="3">
        <v>0</v>
      </c>
      <c r="M73" s="3">
        <v>0</v>
      </c>
      <c r="N73" s="68">
        <v>0</v>
      </c>
      <c r="O73" s="60">
        <f t="shared" si="14"/>
        <v>15074</v>
      </c>
      <c r="P73" s="3">
        <f>15074</f>
        <v>15074</v>
      </c>
      <c r="Q73" s="3">
        <v>0</v>
      </c>
      <c r="R73" s="3">
        <v>0</v>
      </c>
      <c r="S73" s="29">
        <v>0</v>
      </c>
      <c r="T73" s="24"/>
    </row>
    <row r="74" spans="1:20" s="10" customFormat="1" ht="45.6" customHeight="1" thickBot="1" x14ac:dyDescent="0.3">
      <c r="A74" s="190" t="s">
        <v>127</v>
      </c>
      <c r="B74" s="99" t="s">
        <v>92</v>
      </c>
      <c r="C74" s="83" t="s">
        <v>50</v>
      </c>
      <c r="D74" s="189" t="s">
        <v>39</v>
      </c>
      <c r="E74" s="64">
        <f t="shared" si="12"/>
        <v>24</v>
      </c>
      <c r="F74" s="65">
        <v>24</v>
      </c>
      <c r="G74" s="65">
        <v>0</v>
      </c>
      <c r="H74" s="65">
        <v>0</v>
      </c>
      <c r="I74" s="66">
        <v>0</v>
      </c>
      <c r="J74" s="55">
        <f t="shared" si="13"/>
        <v>1</v>
      </c>
      <c r="K74" s="46">
        <v>1</v>
      </c>
      <c r="L74" s="46">
        <v>0</v>
      </c>
      <c r="M74" s="46">
        <v>0</v>
      </c>
      <c r="N74" s="69">
        <v>0</v>
      </c>
      <c r="O74" s="64">
        <f t="shared" si="14"/>
        <v>0</v>
      </c>
      <c r="P74" s="65">
        <v>0</v>
      </c>
      <c r="Q74" s="65">
        <v>0</v>
      </c>
      <c r="R74" s="65">
        <v>0</v>
      </c>
      <c r="S74" s="66">
        <v>0</v>
      </c>
      <c r="T74" s="24"/>
    </row>
    <row r="75" spans="1:20" s="13" customFormat="1" ht="41.25" customHeight="1" thickBot="1" x14ac:dyDescent="0.3">
      <c r="A75" s="266" t="s">
        <v>62</v>
      </c>
      <c r="B75" s="267"/>
      <c r="C75" s="267"/>
      <c r="D75" s="268"/>
      <c r="E75" s="56">
        <f>F75+G75+H75+I75</f>
        <v>835319</v>
      </c>
      <c r="F75" s="48">
        <f>SUM(F57:F74)</f>
        <v>832982</v>
      </c>
      <c r="G75" s="48">
        <f t="shared" ref="G75:I75" si="17">SUM(G57:G74)</f>
        <v>2337</v>
      </c>
      <c r="H75" s="48">
        <f t="shared" si="17"/>
        <v>0</v>
      </c>
      <c r="I75" s="70">
        <f t="shared" si="17"/>
        <v>0</v>
      </c>
      <c r="J75" s="62">
        <f>K75+L75+M75+N75</f>
        <v>897569</v>
      </c>
      <c r="K75" s="48">
        <f>SUM(K57:K74)</f>
        <v>897569</v>
      </c>
      <c r="L75" s="48">
        <f t="shared" ref="L75:N75" si="18">SUM(L57:L74)</f>
        <v>0</v>
      </c>
      <c r="M75" s="48">
        <f t="shared" si="18"/>
        <v>0</v>
      </c>
      <c r="N75" s="49">
        <f t="shared" si="18"/>
        <v>0</v>
      </c>
      <c r="O75" s="56">
        <f>P75+Q75+R75+S75</f>
        <v>907466</v>
      </c>
      <c r="P75" s="48">
        <f>SUM(P57:P74)</f>
        <v>907466</v>
      </c>
      <c r="Q75" s="48">
        <f t="shared" ref="Q75:S75" si="19">SUM(Q57:Q74)</f>
        <v>0</v>
      </c>
      <c r="R75" s="48">
        <f t="shared" si="19"/>
        <v>0</v>
      </c>
      <c r="S75" s="49">
        <f t="shared" si="19"/>
        <v>0</v>
      </c>
      <c r="T75" s="27"/>
    </row>
    <row r="76" spans="1:20" s="10" customFormat="1" ht="42" customHeight="1" x14ac:dyDescent="0.25">
      <c r="A76" s="104"/>
      <c r="B76" s="269" t="s">
        <v>48</v>
      </c>
      <c r="C76" s="89" t="s">
        <v>9</v>
      </c>
      <c r="D76" s="101"/>
      <c r="E76" s="74">
        <f t="shared" si="12"/>
        <v>443360</v>
      </c>
      <c r="F76" s="58">
        <f>F57+F60+F62+F64+F65+F67+F69+F70+F59</f>
        <v>442822</v>
      </c>
      <c r="G76" s="58">
        <f t="shared" ref="G76:I76" si="20">G57+G60+G62+G64+G65+G67+G69</f>
        <v>538</v>
      </c>
      <c r="H76" s="58">
        <f t="shared" si="20"/>
        <v>0</v>
      </c>
      <c r="I76" s="75">
        <f t="shared" si="20"/>
        <v>0</v>
      </c>
      <c r="J76" s="57">
        <f t="shared" si="13"/>
        <v>530752</v>
      </c>
      <c r="K76" s="58">
        <f>K57+K60+K62+K64+K65+K67+K69+K70+K59</f>
        <v>530752</v>
      </c>
      <c r="L76" s="58">
        <f>L57+L67+L69+L64</f>
        <v>0</v>
      </c>
      <c r="M76" s="58">
        <f>M57+M67+M69+M64</f>
        <v>0</v>
      </c>
      <c r="N76" s="59">
        <f>N57+N67+N69+N64</f>
        <v>0</v>
      </c>
      <c r="O76" s="74">
        <f t="shared" si="14"/>
        <v>584777</v>
      </c>
      <c r="P76" s="58">
        <f>P57+P60+P62+P64+P65+P67+P69+P70+P59</f>
        <v>584777</v>
      </c>
      <c r="Q76" s="58">
        <f>Q57+Q67+Q69+Q64</f>
        <v>0</v>
      </c>
      <c r="R76" s="58">
        <f>R57+R67+R69+R64</f>
        <v>0</v>
      </c>
      <c r="S76" s="59">
        <f>S57+S67+S69+S64</f>
        <v>0</v>
      </c>
      <c r="T76" s="25"/>
    </row>
    <row r="77" spans="1:20" s="10" customFormat="1" ht="61.15" customHeight="1" x14ac:dyDescent="0.25">
      <c r="A77" s="105"/>
      <c r="B77" s="270"/>
      <c r="C77" s="82" t="s">
        <v>50</v>
      </c>
      <c r="D77" s="102"/>
      <c r="E77" s="54">
        <f>F77+G77+H77+I77</f>
        <v>390065</v>
      </c>
      <c r="F77" s="3">
        <f>F58+F61+F63+F68+F71+F72+F73+F74</f>
        <v>390065</v>
      </c>
      <c r="G77" s="3">
        <f>G58+G61+G63+G68+G71+G72+G73+G74</f>
        <v>0</v>
      </c>
      <c r="H77" s="3">
        <f>H58+H61+H63+H68+H71+H72+H73+H74</f>
        <v>0</v>
      </c>
      <c r="I77" s="68">
        <f>I58+I61+I63+I68+I71+I72+I73+I74</f>
        <v>0</v>
      </c>
      <c r="J77" s="60">
        <f>K77+L77+M77+N77</f>
        <v>366817</v>
      </c>
      <c r="K77" s="3">
        <f>K58+K61+K63+K68+K71+K72+K73+K74</f>
        <v>366817</v>
      </c>
      <c r="L77" s="3">
        <f>L58+L61+L63+L68+L71+L72+L73+L74</f>
        <v>0</v>
      </c>
      <c r="M77" s="3">
        <f>M58+M61+M63+M68+M71+M72+M73+M74</f>
        <v>0</v>
      </c>
      <c r="N77" s="29">
        <f>N58+N61+N63+N68+N71+N72+N73+N74</f>
        <v>0</v>
      </c>
      <c r="O77" s="54">
        <f>P77+Q77+R77+S77</f>
        <v>322689</v>
      </c>
      <c r="P77" s="3">
        <f>P58+P61+P63+P68+P71+P72+P73</f>
        <v>322689</v>
      </c>
      <c r="Q77" s="3">
        <f>Q58+Q68+Q61+Q71+Q73</f>
        <v>0</v>
      </c>
      <c r="R77" s="3">
        <f>R58+R68+R61+R71+R73</f>
        <v>0</v>
      </c>
      <c r="S77" s="29">
        <f>S58+S68+S61+S71+S73</f>
        <v>0</v>
      </c>
      <c r="T77" s="25"/>
    </row>
    <row r="78" spans="1:20" s="10" customFormat="1" ht="42" customHeight="1" thickBot="1" x14ac:dyDescent="0.3">
      <c r="A78" s="106"/>
      <c r="B78" s="271"/>
      <c r="C78" s="42" t="s">
        <v>53</v>
      </c>
      <c r="D78" s="103"/>
      <c r="E78" s="79">
        <f>E66</f>
        <v>1894</v>
      </c>
      <c r="F78" s="65">
        <f>F66</f>
        <v>95</v>
      </c>
      <c r="G78" s="65">
        <f t="shared" ref="G78:I78" si="21">G66</f>
        <v>1799</v>
      </c>
      <c r="H78" s="65">
        <f t="shared" si="21"/>
        <v>0</v>
      </c>
      <c r="I78" s="80">
        <f t="shared" si="21"/>
        <v>0</v>
      </c>
      <c r="J78" s="64">
        <f>J66</f>
        <v>0</v>
      </c>
      <c r="K78" s="65">
        <f>K66</f>
        <v>0</v>
      </c>
      <c r="L78" s="65">
        <f t="shared" ref="L78:N78" si="22">L66</f>
        <v>0</v>
      </c>
      <c r="M78" s="65">
        <f t="shared" si="22"/>
        <v>0</v>
      </c>
      <c r="N78" s="66">
        <f t="shared" si="22"/>
        <v>0</v>
      </c>
      <c r="O78" s="79">
        <f>O66</f>
        <v>0</v>
      </c>
      <c r="P78" s="65">
        <f>P66</f>
        <v>0</v>
      </c>
      <c r="Q78" s="65">
        <f t="shared" ref="Q78:S78" si="23">Q66</f>
        <v>0</v>
      </c>
      <c r="R78" s="65">
        <f t="shared" si="23"/>
        <v>0</v>
      </c>
      <c r="S78" s="66">
        <f t="shared" si="23"/>
        <v>0</v>
      </c>
      <c r="T78" s="25"/>
    </row>
    <row r="79" spans="1:20" s="10" customFormat="1" ht="37.15" customHeight="1" thickBot="1" x14ac:dyDescent="0.3">
      <c r="A79" s="260" t="s">
        <v>61</v>
      </c>
      <c r="B79" s="261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2"/>
      <c r="T79" s="24"/>
    </row>
    <row r="80" spans="1:20" s="10" customFormat="1" ht="67.150000000000006" customHeight="1" x14ac:dyDescent="0.25">
      <c r="A80" s="179" t="s">
        <v>83</v>
      </c>
      <c r="B80" s="84" t="s">
        <v>84</v>
      </c>
      <c r="C80" s="107" t="s">
        <v>52</v>
      </c>
      <c r="D80" s="100" t="s">
        <v>37</v>
      </c>
      <c r="E80" s="57">
        <f t="shared" ref="E80:E90" si="24">F80+G80+H80+I80</f>
        <v>51299</v>
      </c>
      <c r="F80" s="58">
        <v>51299</v>
      </c>
      <c r="G80" s="58">
        <v>0</v>
      </c>
      <c r="H80" s="58">
        <v>0</v>
      </c>
      <c r="I80" s="59">
        <v>0</v>
      </c>
      <c r="J80" s="53">
        <f t="shared" ref="J80:J89" si="25">K80+L80+M80+N80</f>
        <v>45732</v>
      </c>
      <c r="K80" s="38">
        <v>45732</v>
      </c>
      <c r="L80" s="38">
        <v>0</v>
      </c>
      <c r="M80" s="38">
        <v>0</v>
      </c>
      <c r="N80" s="67">
        <v>0</v>
      </c>
      <c r="O80" s="57">
        <f t="shared" ref="O80:O89" si="26">P80+Q80+R80+S80</f>
        <v>47000</v>
      </c>
      <c r="P80" s="58">
        <v>47000</v>
      </c>
      <c r="Q80" s="58">
        <v>0</v>
      </c>
      <c r="R80" s="58">
        <v>0</v>
      </c>
      <c r="S80" s="59">
        <v>0</v>
      </c>
      <c r="T80" s="24"/>
    </row>
    <row r="81" spans="1:23" s="10" customFormat="1" ht="54" customHeight="1" x14ac:dyDescent="0.25">
      <c r="A81" s="180" t="s">
        <v>85</v>
      </c>
      <c r="B81" s="182" t="s">
        <v>44</v>
      </c>
      <c r="C81" s="108" t="s">
        <v>52</v>
      </c>
      <c r="D81" s="188" t="s">
        <v>132</v>
      </c>
      <c r="E81" s="60">
        <f t="shared" si="24"/>
        <v>5200</v>
      </c>
      <c r="F81" s="3">
        <v>5200</v>
      </c>
      <c r="G81" s="3">
        <v>0</v>
      </c>
      <c r="H81" s="3">
        <v>0</v>
      </c>
      <c r="I81" s="29">
        <v>0</v>
      </c>
      <c r="J81" s="54">
        <f t="shared" si="25"/>
        <v>0</v>
      </c>
      <c r="K81" s="3">
        <v>0</v>
      </c>
      <c r="L81" s="3">
        <v>0</v>
      </c>
      <c r="M81" s="3">
        <v>0</v>
      </c>
      <c r="N81" s="68">
        <v>0</v>
      </c>
      <c r="O81" s="60">
        <f t="shared" si="26"/>
        <v>0</v>
      </c>
      <c r="P81" s="3">
        <v>0</v>
      </c>
      <c r="Q81" s="3">
        <v>0</v>
      </c>
      <c r="R81" s="3">
        <v>0</v>
      </c>
      <c r="S81" s="29">
        <v>0</v>
      </c>
      <c r="T81" s="24"/>
    </row>
    <row r="82" spans="1:23" s="10" customFormat="1" ht="54" customHeight="1" x14ac:dyDescent="0.25">
      <c r="A82" s="180" t="s">
        <v>86</v>
      </c>
      <c r="B82" s="182" t="s">
        <v>45</v>
      </c>
      <c r="C82" s="108" t="s">
        <v>52</v>
      </c>
      <c r="D82" s="188" t="s">
        <v>43</v>
      </c>
      <c r="E82" s="60">
        <f t="shared" si="24"/>
        <v>6033</v>
      </c>
      <c r="F82" s="3">
        <v>6033</v>
      </c>
      <c r="G82" s="3">
        <v>0</v>
      </c>
      <c r="H82" s="3">
        <v>0</v>
      </c>
      <c r="I82" s="29">
        <v>0</v>
      </c>
      <c r="J82" s="54">
        <f t="shared" si="25"/>
        <v>9007</v>
      </c>
      <c r="K82" s="3">
        <v>9007</v>
      </c>
      <c r="L82" s="3">
        <v>0</v>
      </c>
      <c r="M82" s="3">
        <v>0</v>
      </c>
      <c r="N82" s="68">
        <v>0</v>
      </c>
      <c r="O82" s="60">
        <f t="shared" si="26"/>
        <v>239</v>
      </c>
      <c r="P82" s="3">
        <v>239</v>
      </c>
      <c r="Q82" s="3">
        <v>0</v>
      </c>
      <c r="R82" s="3">
        <v>0</v>
      </c>
      <c r="S82" s="29">
        <v>0</v>
      </c>
      <c r="T82" s="24"/>
    </row>
    <row r="83" spans="1:23" s="10" customFormat="1" ht="54" customHeight="1" x14ac:dyDescent="0.25">
      <c r="A83" s="180" t="s">
        <v>87</v>
      </c>
      <c r="B83" s="182" t="s">
        <v>46</v>
      </c>
      <c r="C83" s="108" t="s">
        <v>53</v>
      </c>
      <c r="D83" s="188" t="s">
        <v>37</v>
      </c>
      <c r="E83" s="60">
        <f t="shared" si="24"/>
        <v>23073</v>
      </c>
      <c r="F83" s="3">
        <v>23073</v>
      </c>
      <c r="G83" s="3">
        <v>0</v>
      </c>
      <c r="H83" s="3">
        <v>0</v>
      </c>
      <c r="I83" s="29">
        <v>0</v>
      </c>
      <c r="J83" s="54">
        <f t="shared" si="25"/>
        <v>26476</v>
      </c>
      <c r="K83" s="3">
        <v>26476</v>
      </c>
      <c r="L83" s="3">
        <v>0</v>
      </c>
      <c r="M83" s="3">
        <v>0</v>
      </c>
      <c r="N83" s="68">
        <v>0</v>
      </c>
      <c r="O83" s="60">
        <f t="shared" si="26"/>
        <v>27024</v>
      </c>
      <c r="P83" s="3">
        <v>27024</v>
      </c>
      <c r="Q83" s="3">
        <v>0</v>
      </c>
      <c r="R83" s="3">
        <v>0</v>
      </c>
      <c r="S83" s="29">
        <v>0</v>
      </c>
      <c r="T83" s="24"/>
    </row>
    <row r="84" spans="1:23" s="10" customFormat="1" ht="54" customHeight="1" thickBot="1" x14ac:dyDescent="0.3">
      <c r="A84" s="190" t="s">
        <v>88</v>
      </c>
      <c r="B84" s="191" t="s">
        <v>47</v>
      </c>
      <c r="C84" s="109" t="s">
        <v>52</v>
      </c>
      <c r="D84" s="189" t="s">
        <v>37</v>
      </c>
      <c r="E84" s="61">
        <f t="shared" si="24"/>
        <v>5560</v>
      </c>
      <c r="F84" s="46">
        <v>5560</v>
      </c>
      <c r="G84" s="46">
        <v>0</v>
      </c>
      <c r="H84" s="46">
        <v>0</v>
      </c>
      <c r="I84" s="47">
        <v>0</v>
      </c>
      <c r="J84" s="55">
        <f t="shared" si="25"/>
        <v>4924</v>
      </c>
      <c r="K84" s="46">
        <v>4924</v>
      </c>
      <c r="L84" s="46">
        <v>0</v>
      </c>
      <c r="M84" s="46">
        <v>0</v>
      </c>
      <c r="N84" s="69">
        <v>0</v>
      </c>
      <c r="O84" s="61">
        <f t="shared" si="26"/>
        <v>5121</v>
      </c>
      <c r="P84" s="46">
        <v>5121</v>
      </c>
      <c r="Q84" s="46">
        <v>0</v>
      </c>
      <c r="R84" s="46">
        <v>0</v>
      </c>
      <c r="S84" s="47">
        <v>0</v>
      </c>
      <c r="T84" s="24"/>
    </row>
    <row r="85" spans="1:23" s="13" customFormat="1" ht="37.15" customHeight="1" thickBot="1" x14ac:dyDescent="0.3">
      <c r="A85" s="252" t="s">
        <v>63</v>
      </c>
      <c r="B85" s="253"/>
      <c r="C85" s="253"/>
      <c r="D85" s="254"/>
      <c r="E85" s="62">
        <f t="shared" si="24"/>
        <v>91165</v>
      </c>
      <c r="F85" s="48">
        <f>SUM(F80:F84)</f>
        <v>91165</v>
      </c>
      <c r="G85" s="48">
        <f>SUM(G80:G84)</f>
        <v>0</v>
      </c>
      <c r="H85" s="48">
        <f>SUM(H80:H84)</f>
        <v>0</v>
      </c>
      <c r="I85" s="49">
        <f>SUM(I80:I84)</f>
        <v>0</v>
      </c>
      <c r="J85" s="56">
        <f t="shared" si="25"/>
        <v>86139</v>
      </c>
      <c r="K85" s="48">
        <f>SUM(K80:K84)</f>
        <v>86139</v>
      </c>
      <c r="L85" s="48">
        <f>SUM(L80:L84)</f>
        <v>0</v>
      </c>
      <c r="M85" s="48">
        <f>SUM(M80:M84)</f>
        <v>0</v>
      </c>
      <c r="N85" s="70">
        <f>SUM(N80:N84)</f>
        <v>0</v>
      </c>
      <c r="O85" s="62">
        <f t="shared" si="26"/>
        <v>79384</v>
      </c>
      <c r="P85" s="48">
        <f>SUM(P80:P84)</f>
        <v>79384</v>
      </c>
      <c r="Q85" s="48">
        <f>SUM(Q80:Q84)</f>
        <v>0</v>
      </c>
      <c r="R85" s="48">
        <f>SUM(R80:R84)</f>
        <v>0</v>
      </c>
      <c r="S85" s="49">
        <f>SUM(S80:S84)</f>
        <v>0</v>
      </c>
      <c r="T85" s="23"/>
    </row>
    <row r="86" spans="1:23" s="10" customFormat="1" ht="50.45" customHeight="1" thickBot="1" x14ac:dyDescent="0.3">
      <c r="A86" s="263" t="s">
        <v>29</v>
      </c>
      <c r="B86" s="264"/>
      <c r="C86" s="264"/>
      <c r="D86" s="265"/>
      <c r="E86" s="147">
        <f t="shared" si="24"/>
        <v>1727771</v>
      </c>
      <c r="F86" s="148">
        <f>F25+F36+F48+F55+F75+F85</f>
        <v>1569894</v>
      </c>
      <c r="G86" s="148">
        <f>G25+G36+G48+G55+G75+G85</f>
        <v>150706</v>
      </c>
      <c r="H86" s="148">
        <f>H25+H36+H48+H55+H75+H85</f>
        <v>0</v>
      </c>
      <c r="I86" s="149">
        <f>I25+I36+I48+I55+I75+I85</f>
        <v>7171</v>
      </c>
      <c r="J86" s="150">
        <f t="shared" si="25"/>
        <v>1638527</v>
      </c>
      <c r="K86" s="148">
        <f>K25+K36+K48+K55+K75+K85</f>
        <v>1456097</v>
      </c>
      <c r="L86" s="148">
        <f>L25+L36+L48+L55+L75+L85</f>
        <v>180806</v>
      </c>
      <c r="M86" s="148">
        <f>M25+M36+M48+M55+M75+M85</f>
        <v>0</v>
      </c>
      <c r="N86" s="151">
        <f>N25+N36+N48+N55+N75+N85</f>
        <v>1624</v>
      </c>
      <c r="O86" s="147">
        <f t="shared" si="26"/>
        <v>1627828</v>
      </c>
      <c r="P86" s="148">
        <f>P25+P36+P48+P55+P75+P85</f>
        <v>1626204</v>
      </c>
      <c r="Q86" s="148">
        <f>Q25+Q36+Q48+Q55+Q75+Q85</f>
        <v>0</v>
      </c>
      <c r="R86" s="148">
        <f>R25+R36+R48+R55+R75+R85</f>
        <v>0</v>
      </c>
      <c r="S86" s="149">
        <f>S25+S36+S48+S55+S75+S85</f>
        <v>1624</v>
      </c>
      <c r="T86" s="28"/>
      <c r="U86" s="15"/>
      <c r="V86" s="15"/>
      <c r="W86" s="8"/>
    </row>
    <row r="87" spans="1:23" s="10" customFormat="1" ht="34.9" customHeight="1" x14ac:dyDescent="0.25">
      <c r="A87" s="152"/>
      <c r="B87" s="272" t="s">
        <v>48</v>
      </c>
      <c r="C87" s="89" t="s">
        <v>9</v>
      </c>
      <c r="D87" s="137"/>
      <c r="E87" s="57">
        <f>F87+G87+H87+I87</f>
        <v>1041785</v>
      </c>
      <c r="F87" s="58">
        <f>F26+F37+F49+F55+F76</f>
        <v>985707</v>
      </c>
      <c r="G87" s="58">
        <f>G26+G37+G49+G55+G76</f>
        <v>48907</v>
      </c>
      <c r="H87" s="58">
        <f>H26+H37+H49+H55+H76</f>
        <v>0</v>
      </c>
      <c r="I87" s="59">
        <f>I26+I37+I49+I55+I76</f>
        <v>7171</v>
      </c>
      <c r="J87" s="57">
        <f t="shared" si="25"/>
        <v>940310</v>
      </c>
      <c r="K87" s="58">
        <f>K26+K37+K49+K55+K76</f>
        <v>938686</v>
      </c>
      <c r="L87" s="58">
        <f>L26+L37+L49+L55+L76</f>
        <v>0</v>
      </c>
      <c r="M87" s="58">
        <f>M26+M37+M49+M55+M76</f>
        <v>0</v>
      </c>
      <c r="N87" s="59">
        <f>N26+N37+N49+N55+N76</f>
        <v>1624</v>
      </c>
      <c r="O87" s="74">
        <f t="shared" si="26"/>
        <v>1168625</v>
      </c>
      <c r="P87" s="58">
        <f>P26+P37+P49+P55+P76</f>
        <v>1167001</v>
      </c>
      <c r="Q87" s="58">
        <f>Q26+Q37+Q49+Q55+Q76</f>
        <v>0</v>
      </c>
      <c r="R87" s="58">
        <f>R26+R37+R49+R55+R76</f>
        <v>0</v>
      </c>
      <c r="S87" s="59">
        <f>S26+S37+S49+S55+S76</f>
        <v>1624</v>
      </c>
      <c r="T87" s="24"/>
    </row>
    <row r="88" spans="1:23" s="10" customFormat="1" ht="48.6" customHeight="1" x14ac:dyDescent="0.25">
      <c r="A88" s="112"/>
      <c r="B88" s="273"/>
      <c r="C88" s="82" t="s">
        <v>51</v>
      </c>
      <c r="D88" s="153"/>
      <c r="E88" s="60">
        <f t="shared" si="24"/>
        <v>487664</v>
      </c>
      <c r="F88" s="3">
        <f>F27+F38+F50+F77</f>
        <v>487664</v>
      </c>
      <c r="G88" s="3">
        <f>G27+G38+G50+G77</f>
        <v>0</v>
      </c>
      <c r="H88" s="3">
        <f>H27+H38+H50+H77</f>
        <v>0</v>
      </c>
      <c r="I88" s="29">
        <f>I27+I38+I50+I77</f>
        <v>0</v>
      </c>
      <c r="J88" s="60">
        <f t="shared" si="25"/>
        <v>421756</v>
      </c>
      <c r="K88" s="3">
        <f>K38+K50+K77+K27</f>
        <v>421756</v>
      </c>
      <c r="L88" s="3">
        <f>L38+L50+L77+L27</f>
        <v>0</v>
      </c>
      <c r="M88" s="3">
        <f>M38+M50+M77+M27</f>
        <v>0</v>
      </c>
      <c r="N88" s="29">
        <f>N38+N50+N77+N27</f>
        <v>0</v>
      </c>
      <c r="O88" s="54">
        <f t="shared" si="26"/>
        <v>379819</v>
      </c>
      <c r="P88" s="3">
        <f>P38+P50+P77+P27</f>
        <v>379819</v>
      </c>
      <c r="Q88" s="3">
        <f>Q38+Q50+Q77+Q27</f>
        <v>0</v>
      </c>
      <c r="R88" s="3">
        <f>R38+R50+R77+R27</f>
        <v>0</v>
      </c>
      <c r="S88" s="29">
        <f>S38+S50+S77+S27</f>
        <v>0</v>
      </c>
      <c r="T88" s="24"/>
    </row>
    <row r="89" spans="1:23" s="17" customFormat="1" ht="49.9" customHeight="1" x14ac:dyDescent="0.25">
      <c r="A89" s="142"/>
      <c r="B89" s="273"/>
      <c r="C89" s="109" t="s">
        <v>52</v>
      </c>
      <c r="D89" s="154"/>
      <c r="E89" s="143">
        <f t="shared" si="24"/>
        <v>93059</v>
      </c>
      <c r="F89" s="144">
        <f>F78+F85</f>
        <v>91260</v>
      </c>
      <c r="G89" s="144">
        <f t="shared" ref="G89:I89" si="27">G78+G85</f>
        <v>1799</v>
      </c>
      <c r="H89" s="144">
        <f t="shared" si="27"/>
        <v>0</v>
      </c>
      <c r="I89" s="145">
        <f t="shared" si="27"/>
        <v>0</v>
      </c>
      <c r="J89" s="143">
        <f t="shared" si="25"/>
        <v>86139</v>
      </c>
      <c r="K89" s="144">
        <f>K85</f>
        <v>86139</v>
      </c>
      <c r="L89" s="144">
        <f t="shared" ref="L89:N89" si="28">L85</f>
        <v>0</v>
      </c>
      <c r="M89" s="144">
        <f t="shared" si="28"/>
        <v>0</v>
      </c>
      <c r="N89" s="145">
        <f t="shared" si="28"/>
        <v>0</v>
      </c>
      <c r="O89" s="146">
        <f t="shared" si="26"/>
        <v>79384</v>
      </c>
      <c r="P89" s="144">
        <f>P85</f>
        <v>79384</v>
      </c>
      <c r="Q89" s="144">
        <f t="shared" ref="Q89:S89" si="29">Q85</f>
        <v>0</v>
      </c>
      <c r="R89" s="144">
        <f t="shared" si="29"/>
        <v>0</v>
      </c>
      <c r="S89" s="145">
        <f t="shared" si="29"/>
        <v>0</v>
      </c>
      <c r="T89" s="27"/>
      <c r="U89" s="16"/>
    </row>
    <row r="90" spans="1:23" s="119" customFormat="1" ht="49.9" customHeight="1" thickBot="1" x14ac:dyDescent="0.3">
      <c r="A90" s="113"/>
      <c r="B90" s="274"/>
      <c r="C90" s="114" t="s">
        <v>106</v>
      </c>
      <c r="D90" s="155"/>
      <c r="E90" s="111">
        <f t="shared" si="24"/>
        <v>105263</v>
      </c>
      <c r="F90" s="30">
        <f>F47</f>
        <v>5263</v>
      </c>
      <c r="G90" s="30">
        <f>G47</f>
        <v>100000</v>
      </c>
      <c r="H90" s="30">
        <v>0</v>
      </c>
      <c r="I90" s="31">
        <v>0</v>
      </c>
      <c r="J90" s="111">
        <f>K90+L90+M90+N90</f>
        <v>190322</v>
      </c>
      <c r="K90" s="30">
        <f>K47</f>
        <v>9516</v>
      </c>
      <c r="L90" s="30">
        <f>L47</f>
        <v>180806</v>
      </c>
      <c r="M90" s="30">
        <v>0</v>
      </c>
      <c r="N90" s="31">
        <v>0</v>
      </c>
      <c r="O90" s="110">
        <f>P90+Q90+R90+S90</f>
        <v>0</v>
      </c>
      <c r="P90" s="30">
        <f>P47</f>
        <v>0</v>
      </c>
      <c r="Q90" s="30">
        <f>Q47</f>
        <v>0</v>
      </c>
      <c r="R90" s="30">
        <v>0</v>
      </c>
      <c r="S90" s="31">
        <v>0</v>
      </c>
      <c r="T90" s="141"/>
      <c r="U90" s="194"/>
    </row>
    <row r="91" spans="1:23" s="119" customFormat="1" ht="49.9" customHeight="1" x14ac:dyDescent="0.25">
      <c r="A91" s="198"/>
      <c r="B91" s="202" t="s">
        <v>114</v>
      </c>
      <c r="C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141"/>
      <c r="U91" s="194"/>
    </row>
    <row r="92" spans="1:23" s="1" customFormat="1" ht="33" customHeight="1" x14ac:dyDescent="0.25">
      <c r="B92" s="259" t="s">
        <v>113</v>
      </c>
      <c r="C92" s="259"/>
      <c r="D92" s="259"/>
      <c r="E92" s="259"/>
      <c r="F92" s="259"/>
      <c r="G92" s="259"/>
      <c r="H92" s="259"/>
      <c r="I92" s="259"/>
      <c r="J92" s="259"/>
      <c r="K92" s="259"/>
      <c r="L92" s="259"/>
      <c r="M92" s="259"/>
      <c r="N92" s="259"/>
      <c r="O92" s="259"/>
      <c r="P92" s="5"/>
      <c r="Q92" s="5"/>
      <c r="T92" s="7"/>
      <c r="U92" s="183"/>
    </row>
    <row r="93" spans="1:23" ht="39.6" customHeight="1" x14ac:dyDescent="0.25">
      <c r="F93" s="4"/>
      <c r="G93" s="4"/>
      <c r="H93" s="4"/>
      <c r="I93" s="4"/>
      <c r="J93" s="4"/>
      <c r="K93" s="4"/>
      <c r="L93" s="4"/>
      <c r="M93" s="4"/>
      <c r="N93" s="120"/>
      <c r="O93" s="120"/>
      <c r="P93" s="120"/>
      <c r="Q93" s="120"/>
      <c r="R93" s="120"/>
      <c r="S93" s="120"/>
      <c r="T93" s="121"/>
      <c r="U93" s="122"/>
    </row>
    <row r="94" spans="1:23" x14ac:dyDescent="0.25">
      <c r="N94" s="122"/>
      <c r="O94" s="122"/>
      <c r="P94" s="122"/>
      <c r="Q94" s="122"/>
      <c r="R94" s="122"/>
      <c r="S94" s="122"/>
      <c r="T94" s="121"/>
      <c r="U94" s="122"/>
    </row>
    <row r="95" spans="1:23" x14ac:dyDescent="0.25">
      <c r="N95" s="122"/>
      <c r="O95" s="122"/>
      <c r="P95" s="122"/>
      <c r="Q95" s="122"/>
      <c r="R95" s="122"/>
      <c r="S95" s="122"/>
      <c r="T95" s="121"/>
      <c r="U95" s="122"/>
    </row>
    <row r="96" spans="1:23" x14ac:dyDescent="0.25">
      <c r="P96" s="4"/>
      <c r="R96" s="4"/>
    </row>
    <row r="97" spans="16:18" ht="33" customHeight="1" x14ac:dyDescent="0.25">
      <c r="P97" s="9"/>
      <c r="Q97" s="9"/>
    </row>
    <row r="98" spans="16:18" ht="18.75" x14ac:dyDescent="0.25">
      <c r="P98" s="9"/>
      <c r="Q98" s="9"/>
      <c r="R98" s="4"/>
    </row>
    <row r="100" spans="16:18" x14ac:dyDescent="0.25">
      <c r="R100" s="4"/>
    </row>
  </sheetData>
  <mergeCells count="58">
    <mergeCell ref="A56:S56"/>
    <mergeCell ref="A57:A58"/>
    <mergeCell ref="B57:B58"/>
    <mergeCell ref="A52:S52"/>
    <mergeCell ref="A48:C48"/>
    <mergeCell ref="A55:D55"/>
    <mergeCell ref="B92:O92"/>
    <mergeCell ref="A60:A61"/>
    <mergeCell ref="B60:B61"/>
    <mergeCell ref="A67:A68"/>
    <mergeCell ref="B67:B68"/>
    <mergeCell ref="A79:S79"/>
    <mergeCell ref="A62:A63"/>
    <mergeCell ref="B62:B63"/>
    <mergeCell ref="A65:A66"/>
    <mergeCell ref="B65:B66"/>
    <mergeCell ref="A86:D86"/>
    <mergeCell ref="A85:D85"/>
    <mergeCell ref="A75:D75"/>
    <mergeCell ref="B76:B78"/>
    <mergeCell ref="B87:B90"/>
    <mergeCell ref="A39:S39"/>
    <mergeCell ref="D34:D35"/>
    <mergeCell ref="A34:A35"/>
    <mergeCell ref="A36:D36"/>
    <mergeCell ref="A25:D25"/>
    <mergeCell ref="B37:B38"/>
    <mergeCell ref="B34:B35"/>
    <mergeCell ref="A32:A33"/>
    <mergeCell ref="B32:B33"/>
    <mergeCell ref="E11:S11"/>
    <mergeCell ref="P9:S9"/>
    <mergeCell ref="B26:B27"/>
    <mergeCell ref="E12:I12"/>
    <mergeCell ref="H1:S1"/>
    <mergeCell ref="H2:S2"/>
    <mergeCell ref="H3:S3"/>
    <mergeCell ref="H4:S4"/>
    <mergeCell ref="H5:S5"/>
    <mergeCell ref="J12:N12"/>
    <mergeCell ref="O12:S12"/>
    <mergeCell ref="D21:D22"/>
    <mergeCell ref="B45:B46"/>
    <mergeCell ref="A45:A46"/>
    <mergeCell ref="B70:B71"/>
    <mergeCell ref="A70:A71"/>
    <mergeCell ref="B7:S7"/>
    <mergeCell ref="A28:S28"/>
    <mergeCell ref="A30:A31"/>
    <mergeCell ref="B30:B31"/>
    <mergeCell ref="A15:S15"/>
    <mergeCell ref="A16:S16"/>
    <mergeCell ref="A21:A22"/>
    <mergeCell ref="B21:B22"/>
    <mergeCell ref="A11:A13"/>
    <mergeCell ref="B11:B13"/>
    <mergeCell ref="C11:C13"/>
    <mergeCell ref="D11:D13"/>
  </mergeCells>
  <hyperlinks>
    <hyperlink ref="A25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2" firstPageNumber="5" orientation="landscape" useFirstPageNumber="1" r:id="rId1"/>
  <headerFooter differentFirst="1">
    <oddHeader>&amp;C&amp;10&amp;P</oddHeader>
    <firstHeader>&amp;C&amp;P&amp;R&amp;"Times New Roman,обычный"Приложение 
к постановлению администрации
 городского округа Тольятти
от____________№_________</firstHeader>
  </headerFooter>
  <rowBreaks count="6" manualBreakCount="6">
    <brk id="22" max="18" man="1"/>
    <brk id="40" max="18" man="1"/>
    <brk id="51" max="18" man="1"/>
    <brk id="66" max="18" man="1"/>
    <brk id="82" max="18" man="1"/>
    <brk id="9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9"/>
  <sheetViews>
    <sheetView tabSelected="1" topLeftCell="A65" zoomScale="60" zoomScaleNormal="60" zoomScaleSheetLayoutView="30" workbookViewId="0">
      <selection activeCell="M77" sqref="M77"/>
    </sheetView>
  </sheetViews>
  <sheetFormatPr defaultColWidth="9.140625" defaultRowHeight="15.75" x14ac:dyDescent="0.25"/>
  <cols>
    <col min="1" max="1" width="6.28515625" style="2" customWidth="1"/>
    <col min="2" max="2" width="44.5703125" style="2" customWidth="1"/>
    <col min="3" max="3" width="14.85546875" style="2" customWidth="1"/>
    <col min="4" max="4" width="7.7109375" style="2" customWidth="1"/>
    <col min="5" max="5" width="10.85546875" style="2" customWidth="1"/>
    <col min="6" max="6" width="13" style="2" bestFit="1" customWidth="1"/>
    <col min="7" max="7" width="10" style="2" customWidth="1"/>
    <col min="8" max="8" width="9.5703125" style="2" customWidth="1"/>
    <col min="9" max="9" width="12.28515625" style="2" customWidth="1"/>
    <col min="10" max="10" width="12.28515625" style="6" bestFit="1" customWidth="1"/>
    <col min="11" max="11" width="14.42578125" style="2" bestFit="1" customWidth="1"/>
    <col min="12" max="13" width="14" style="2" bestFit="1" customWidth="1"/>
    <col min="14" max="16384" width="9.140625" style="2"/>
  </cols>
  <sheetData>
    <row r="1" spans="1:11" ht="21.75" customHeight="1" x14ac:dyDescent="0.25">
      <c r="F1" s="289" t="s">
        <v>103</v>
      </c>
      <c r="G1" s="289"/>
      <c r="H1" s="289"/>
      <c r="I1" s="289"/>
    </row>
    <row r="2" spans="1:11" ht="18" customHeight="1" thickBot="1" x14ac:dyDescent="0.35"/>
    <row r="3" spans="1:11" s="10" customFormat="1" ht="53.25" customHeight="1" thickBot="1" x14ac:dyDescent="0.3">
      <c r="A3" s="290" t="s">
        <v>91</v>
      </c>
      <c r="B3" s="230" t="s">
        <v>0</v>
      </c>
      <c r="C3" s="241" t="s">
        <v>1</v>
      </c>
      <c r="D3" s="245" t="s">
        <v>2</v>
      </c>
      <c r="E3" s="294" t="s">
        <v>102</v>
      </c>
      <c r="F3" s="295"/>
      <c r="G3" s="295"/>
      <c r="H3" s="295"/>
      <c r="I3" s="296"/>
      <c r="J3" s="18"/>
    </row>
    <row r="4" spans="1:11" s="10" customFormat="1" ht="90" customHeight="1" thickBot="1" x14ac:dyDescent="0.3">
      <c r="A4" s="291"/>
      <c r="B4" s="232"/>
      <c r="C4" s="292"/>
      <c r="D4" s="293"/>
      <c r="E4" s="45" t="s">
        <v>4</v>
      </c>
      <c r="F4" s="33" t="s">
        <v>5</v>
      </c>
      <c r="G4" s="33" t="s">
        <v>6</v>
      </c>
      <c r="H4" s="33" t="s">
        <v>7</v>
      </c>
      <c r="I4" s="34" t="s">
        <v>8</v>
      </c>
      <c r="J4" s="18"/>
    </row>
    <row r="5" spans="1:11" s="10" customFormat="1" ht="18" customHeight="1" thickBot="1" x14ac:dyDescent="0.35">
      <c r="A5" s="196">
        <v>1</v>
      </c>
      <c r="B5" s="41">
        <v>2</v>
      </c>
      <c r="C5" s="35">
        <v>3</v>
      </c>
      <c r="D5" s="37">
        <v>4</v>
      </c>
      <c r="E5" s="35">
        <v>5</v>
      </c>
      <c r="F5" s="36">
        <v>6</v>
      </c>
      <c r="G5" s="36">
        <v>7</v>
      </c>
      <c r="H5" s="36">
        <v>8</v>
      </c>
      <c r="I5" s="37">
        <v>9</v>
      </c>
      <c r="J5" s="18"/>
    </row>
    <row r="6" spans="1:11" s="10" customFormat="1" ht="36.75" customHeight="1" thickBot="1" x14ac:dyDescent="0.3">
      <c r="A6" s="297" t="s">
        <v>35</v>
      </c>
      <c r="B6" s="298"/>
      <c r="C6" s="298"/>
      <c r="D6" s="298"/>
      <c r="E6" s="298"/>
      <c r="F6" s="298"/>
      <c r="G6" s="298"/>
      <c r="H6" s="298"/>
      <c r="I6" s="299"/>
      <c r="J6" s="18"/>
    </row>
    <row r="7" spans="1:11" s="10" customFormat="1" ht="21" customHeight="1" thickBot="1" x14ac:dyDescent="0.3">
      <c r="A7" s="222" t="s">
        <v>20</v>
      </c>
      <c r="B7" s="223"/>
      <c r="C7" s="223"/>
      <c r="D7" s="223"/>
      <c r="E7" s="223"/>
      <c r="F7" s="223"/>
      <c r="G7" s="223"/>
      <c r="H7" s="223"/>
      <c r="I7" s="224"/>
      <c r="J7" s="18"/>
    </row>
    <row r="8" spans="1:11" s="10" customFormat="1" ht="174.75" customHeight="1" x14ac:dyDescent="0.25">
      <c r="A8" s="179" t="s">
        <v>14</v>
      </c>
      <c r="B8" s="84" t="s">
        <v>95</v>
      </c>
      <c r="C8" s="81" t="s">
        <v>9</v>
      </c>
      <c r="D8" s="50" t="s">
        <v>90</v>
      </c>
      <c r="E8" s="57">
        <f>F8+G8+H8+I8</f>
        <v>51075</v>
      </c>
      <c r="F8" s="58">
        <v>51075</v>
      </c>
      <c r="G8" s="58">
        <v>0</v>
      </c>
      <c r="H8" s="58">
        <v>0</v>
      </c>
      <c r="I8" s="59">
        <v>0</v>
      </c>
      <c r="J8" s="18"/>
    </row>
    <row r="9" spans="1:11" s="10" customFormat="1" ht="66.599999999999994" customHeight="1" x14ac:dyDescent="0.25">
      <c r="A9" s="180" t="s">
        <v>59</v>
      </c>
      <c r="B9" s="85" t="s">
        <v>96</v>
      </c>
      <c r="C9" s="82" t="s">
        <v>9</v>
      </c>
      <c r="D9" s="187" t="s">
        <v>37</v>
      </c>
      <c r="E9" s="60">
        <f>F9+G9+H9+I9</f>
        <v>461377</v>
      </c>
      <c r="F9" s="3">
        <v>461377</v>
      </c>
      <c r="G9" s="3">
        <v>0</v>
      </c>
      <c r="H9" s="3">
        <v>0</v>
      </c>
      <c r="I9" s="29">
        <v>0</v>
      </c>
      <c r="J9" s="19"/>
      <c r="K9" s="11"/>
    </row>
    <row r="10" spans="1:11" s="10" customFormat="1" ht="54" customHeight="1" x14ac:dyDescent="0.25">
      <c r="A10" s="180" t="s">
        <v>15</v>
      </c>
      <c r="B10" s="85" t="s">
        <v>116</v>
      </c>
      <c r="C10" s="82" t="s">
        <v>9</v>
      </c>
      <c r="D10" s="187" t="s">
        <v>54</v>
      </c>
      <c r="E10" s="60">
        <f>F10+G10+H10+I10</f>
        <v>370068</v>
      </c>
      <c r="F10" s="3">
        <v>370068</v>
      </c>
      <c r="G10" s="3">
        <v>0</v>
      </c>
      <c r="H10" s="3">
        <v>0</v>
      </c>
      <c r="I10" s="29">
        <v>0</v>
      </c>
      <c r="J10" s="20"/>
      <c r="K10" s="11"/>
    </row>
    <row r="11" spans="1:11" s="10" customFormat="1" ht="45.6" customHeight="1" x14ac:dyDescent="0.25">
      <c r="A11" s="180" t="s">
        <v>16</v>
      </c>
      <c r="B11" s="85" t="s">
        <v>65</v>
      </c>
      <c r="C11" s="82" t="s">
        <v>9</v>
      </c>
      <c r="D11" s="187" t="s">
        <v>36</v>
      </c>
      <c r="E11" s="60">
        <f>F11+G11+H11+I11</f>
        <v>777476</v>
      </c>
      <c r="F11" s="3">
        <v>777476</v>
      </c>
      <c r="G11" s="3">
        <v>0</v>
      </c>
      <c r="H11" s="3">
        <v>0</v>
      </c>
      <c r="I11" s="29">
        <v>0</v>
      </c>
      <c r="J11" s="18"/>
    </row>
    <row r="12" spans="1:11" s="10" customFormat="1" ht="36" customHeight="1" x14ac:dyDescent="0.25">
      <c r="A12" s="225" t="s">
        <v>74</v>
      </c>
      <c r="B12" s="226" t="s">
        <v>56</v>
      </c>
      <c r="C12" s="82" t="s">
        <v>9</v>
      </c>
      <c r="D12" s="246" t="s">
        <v>37</v>
      </c>
      <c r="E12" s="60">
        <f>F12+G12+H12+I12</f>
        <v>23539</v>
      </c>
      <c r="F12" s="3">
        <v>23539</v>
      </c>
      <c r="G12" s="3">
        <v>0</v>
      </c>
      <c r="H12" s="3">
        <v>0</v>
      </c>
      <c r="I12" s="29">
        <v>0</v>
      </c>
      <c r="J12" s="18"/>
    </row>
    <row r="13" spans="1:11" s="10" customFormat="1" ht="46.5" customHeight="1" x14ac:dyDescent="0.25">
      <c r="A13" s="225"/>
      <c r="B13" s="226"/>
      <c r="C13" s="82" t="s">
        <v>50</v>
      </c>
      <c r="D13" s="246"/>
      <c r="E13" s="60">
        <f t="shared" ref="E13" si="0">F13+G13+H13+I13</f>
        <v>12984</v>
      </c>
      <c r="F13" s="3">
        <v>12984</v>
      </c>
      <c r="G13" s="3">
        <v>0</v>
      </c>
      <c r="H13" s="3">
        <v>0</v>
      </c>
      <c r="I13" s="29">
        <v>0</v>
      </c>
      <c r="J13" s="18"/>
    </row>
    <row r="14" spans="1:11" s="10" customFormat="1" ht="48" customHeight="1" x14ac:dyDescent="0.25">
      <c r="A14" s="180" t="s">
        <v>57</v>
      </c>
      <c r="B14" s="85" t="s">
        <v>66</v>
      </c>
      <c r="C14" s="82" t="s">
        <v>9</v>
      </c>
      <c r="D14" s="187" t="s">
        <v>37</v>
      </c>
      <c r="E14" s="60">
        <f>F14+G14+H14+I14</f>
        <v>250141</v>
      </c>
      <c r="F14" s="3">
        <v>250141</v>
      </c>
      <c r="G14" s="3">
        <v>0</v>
      </c>
      <c r="H14" s="3">
        <v>0</v>
      </c>
      <c r="I14" s="29">
        <v>0</v>
      </c>
      <c r="J14" s="18"/>
    </row>
    <row r="15" spans="1:11" s="10" customFormat="1" ht="48" customHeight="1" thickBot="1" x14ac:dyDescent="0.3">
      <c r="A15" s="190" t="s">
        <v>58</v>
      </c>
      <c r="B15" s="94" t="s">
        <v>89</v>
      </c>
      <c r="C15" s="83" t="s">
        <v>9</v>
      </c>
      <c r="D15" s="51" t="s">
        <v>37</v>
      </c>
      <c r="E15" s="61">
        <f>F15+I15</f>
        <v>448283</v>
      </c>
      <c r="F15" s="46">
        <v>432992</v>
      </c>
      <c r="G15" s="46">
        <v>0</v>
      </c>
      <c r="H15" s="46">
        <v>0</v>
      </c>
      <c r="I15" s="47">
        <v>15291</v>
      </c>
      <c r="J15" s="21"/>
    </row>
    <row r="16" spans="1:11" s="13" customFormat="1" ht="35.25" customHeight="1" thickBot="1" x14ac:dyDescent="0.3">
      <c r="A16" s="286" t="s">
        <v>10</v>
      </c>
      <c r="B16" s="287"/>
      <c r="C16" s="287"/>
      <c r="D16" s="288"/>
      <c r="E16" s="62">
        <f>F16+I16</f>
        <v>2394943</v>
      </c>
      <c r="F16" s="48">
        <f>SUM(F8:F15)</f>
        <v>2379652</v>
      </c>
      <c r="G16" s="48">
        <f>SUM(G8:G15)</f>
        <v>0</v>
      </c>
      <c r="H16" s="48">
        <f>SUM(H8:H15)</f>
        <v>0</v>
      </c>
      <c r="I16" s="49">
        <f>SUM(I8:I15)</f>
        <v>15291</v>
      </c>
      <c r="J16" s="22"/>
      <c r="K16" s="12"/>
    </row>
    <row r="17" spans="1:11" s="10" customFormat="1" ht="32.450000000000003" customHeight="1" x14ac:dyDescent="0.25">
      <c r="A17" s="87"/>
      <c r="B17" s="90" t="s">
        <v>48</v>
      </c>
      <c r="C17" s="89" t="s">
        <v>9</v>
      </c>
      <c r="D17" s="73"/>
      <c r="E17" s="57">
        <f>F17+G17+H17+I17</f>
        <v>2381959</v>
      </c>
      <c r="F17" s="58">
        <f>F8+F9+F11+F14+F15+F12+F10</f>
        <v>2366668</v>
      </c>
      <c r="G17" s="58">
        <f>G8+G9</f>
        <v>0</v>
      </c>
      <c r="H17" s="58">
        <f>H8+H9</f>
        <v>0</v>
      </c>
      <c r="I17" s="59">
        <f>I16</f>
        <v>15291</v>
      </c>
      <c r="J17" s="23"/>
      <c r="K17" s="14"/>
    </row>
    <row r="18" spans="1:11" s="10" customFormat="1" ht="51.6" customHeight="1" thickBot="1" x14ac:dyDescent="0.3">
      <c r="A18" s="88"/>
      <c r="B18" s="91"/>
      <c r="C18" s="42" t="s">
        <v>50</v>
      </c>
      <c r="D18" s="78"/>
      <c r="E18" s="64">
        <f>F18+G18+H18+I18</f>
        <v>12984</v>
      </c>
      <c r="F18" s="65">
        <f>F13</f>
        <v>12984</v>
      </c>
      <c r="G18" s="65">
        <f>G10</f>
        <v>0</v>
      </c>
      <c r="H18" s="65">
        <f>H10</f>
        <v>0</v>
      </c>
      <c r="I18" s="66">
        <f>I10</f>
        <v>0</v>
      </c>
      <c r="J18" s="23"/>
    </row>
    <row r="19" spans="1:11" s="10" customFormat="1" ht="30" customHeight="1" thickBot="1" x14ac:dyDescent="0.3">
      <c r="A19" s="222" t="s">
        <v>68</v>
      </c>
      <c r="B19" s="223"/>
      <c r="C19" s="223"/>
      <c r="D19" s="223"/>
      <c r="E19" s="223"/>
      <c r="F19" s="223"/>
      <c r="G19" s="223"/>
      <c r="H19" s="223"/>
      <c r="I19" s="224"/>
      <c r="J19" s="21"/>
    </row>
    <row r="20" spans="1:11" s="10" customFormat="1" ht="50.45" customHeight="1" x14ac:dyDescent="0.25">
      <c r="A20" s="179" t="s">
        <v>17</v>
      </c>
      <c r="B20" s="84" t="s">
        <v>67</v>
      </c>
      <c r="C20" s="81" t="s">
        <v>9</v>
      </c>
      <c r="D20" s="50" t="s">
        <v>37</v>
      </c>
      <c r="E20" s="57">
        <f>F20</f>
        <v>306840</v>
      </c>
      <c r="F20" s="58">
        <v>306840</v>
      </c>
      <c r="G20" s="58">
        <v>0</v>
      </c>
      <c r="H20" s="58">
        <v>0</v>
      </c>
      <c r="I20" s="59">
        <v>0</v>
      </c>
      <c r="J20" s="18"/>
    </row>
    <row r="21" spans="1:11" s="10" customFormat="1" ht="34.9" customHeight="1" x14ac:dyDescent="0.25">
      <c r="A21" s="225" t="s">
        <v>75</v>
      </c>
      <c r="B21" s="226" t="s">
        <v>111</v>
      </c>
      <c r="C21" s="82" t="s">
        <v>9</v>
      </c>
      <c r="D21" s="188" t="s">
        <v>37</v>
      </c>
      <c r="E21" s="60">
        <f t="shared" ref="E21:E29" si="1">F21+G21+H21+I21</f>
        <v>25945</v>
      </c>
      <c r="F21" s="3">
        <v>25945</v>
      </c>
      <c r="G21" s="3">
        <v>0</v>
      </c>
      <c r="H21" s="3">
        <v>0</v>
      </c>
      <c r="I21" s="29">
        <v>0</v>
      </c>
      <c r="J21" s="18"/>
    </row>
    <row r="22" spans="1:11" s="10" customFormat="1" ht="40.9" customHeight="1" x14ac:dyDescent="0.25">
      <c r="A22" s="225"/>
      <c r="B22" s="226"/>
      <c r="C22" s="82" t="s">
        <v>50</v>
      </c>
      <c r="D22" s="188" t="s">
        <v>93</v>
      </c>
      <c r="E22" s="60">
        <f t="shared" si="1"/>
        <v>786</v>
      </c>
      <c r="F22" s="3">
        <v>786</v>
      </c>
      <c r="G22" s="3">
        <v>0</v>
      </c>
      <c r="H22" s="3">
        <v>0</v>
      </c>
      <c r="I22" s="29">
        <v>0</v>
      </c>
      <c r="J22" s="18"/>
    </row>
    <row r="23" spans="1:11" s="10" customFormat="1" ht="39.6" customHeight="1" x14ac:dyDescent="0.25">
      <c r="A23" s="225" t="s">
        <v>77</v>
      </c>
      <c r="B23" s="226" t="s">
        <v>76</v>
      </c>
      <c r="C23" s="82" t="s">
        <v>9</v>
      </c>
      <c r="D23" s="188" t="s">
        <v>37</v>
      </c>
      <c r="E23" s="60">
        <f t="shared" si="1"/>
        <v>80364</v>
      </c>
      <c r="F23" s="3">
        <v>80364</v>
      </c>
      <c r="G23" s="3">
        <v>0</v>
      </c>
      <c r="H23" s="3">
        <v>0</v>
      </c>
      <c r="I23" s="29">
        <v>0</v>
      </c>
      <c r="J23" s="24"/>
    </row>
    <row r="24" spans="1:11" s="10" customFormat="1" ht="45" customHeight="1" x14ac:dyDescent="0.25">
      <c r="A24" s="225"/>
      <c r="B24" s="226"/>
      <c r="C24" s="82" t="s">
        <v>51</v>
      </c>
      <c r="D24" s="188" t="s">
        <v>37</v>
      </c>
      <c r="E24" s="60">
        <f t="shared" si="1"/>
        <v>18398</v>
      </c>
      <c r="F24" s="3">
        <v>18398</v>
      </c>
      <c r="G24" s="3">
        <v>0</v>
      </c>
      <c r="H24" s="3">
        <v>0</v>
      </c>
      <c r="I24" s="29">
        <v>0</v>
      </c>
      <c r="J24" s="24"/>
    </row>
    <row r="25" spans="1:11" s="10" customFormat="1" ht="42.75" customHeight="1" x14ac:dyDescent="0.25">
      <c r="A25" s="225" t="s">
        <v>78</v>
      </c>
      <c r="B25" s="226" t="s">
        <v>112</v>
      </c>
      <c r="C25" s="82" t="s">
        <v>51</v>
      </c>
      <c r="D25" s="249" t="s">
        <v>37</v>
      </c>
      <c r="E25" s="60">
        <f t="shared" si="1"/>
        <v>119605</v>
      </c>
      <c r="F25" s="3">
        <v>119605</v>
      </c>
      <c r="G25" s="3">
        <v>0</v>
      </c>
      <c r="H25" s="3">
        <v>0</v>
      </c>
      <c r="I25" s="29">
        <v>0</v>
      </c>
      <c r="J25" s="24"/>
    </row>
    <row r="26" spans="1:11" s="10" customFormat="1" ht="41.25" customHeight="1" thickBot="1" x14ac:dyDescent="0.3">
      <c r="A26" s="251"/>
      <c r="B26" s="258"/>
      <c r="C26" s="83" t="s">
        <v>9</v>
      </c>
      <c r="D26" s="250"/>
      <c r="E26" s="61">
        <f>F26</f>
        <v>3403</v>
      </c>
      <c r="F26" s="46">
        <v>3403</v>
      </c>
      <c r="G26" s="46">
        <v>0</v>
      </c>
      <c r="H26" s="46">
        <v>0</v>
      </c>
      <c r="I26" s="47">
        <v>0</v>
      </c>
      <c r="J26" s="24"/>
    </row>
    <row r="27" spans="1:11" s="13" customFormat="1" ht="36" customHeight="1" thickBot="1" x14ac:dyDescent="0.3">
      <c r="A27" s="252" t="s">
        <v>49</v>
      </c>
      <c r="B27" s="253"/>
      <c r="C27" s="253"/>
      <c r="D27" s="253"/>
      <c r="E27" s="62">
        <f t="shared" si="1"/>
        <v>555341</v>
      </c>
      <c r="F27" s="48">
        <f>SUM(F20:F26)</f>
        <v>555341</v>
      </c>
      <c r="G27" s="48">
        <f>SUM(G20:G22)</f>
        <v>0</v>
      </c>
      <c r="H27" s="48">
        <f>SUM(H20:H22)</f>
        <v>0</v>
      </c>
      <c r="I27" s="49">
        <f>SUM(I20:I22)</f>
        <v>0</v>
      </c>
      <c r="J27" s="25"/>
    </row>
    <row r="28" spans="1:11" s="10" customFormat="1" ht="32.450000000000003" customHeight="1" x14ac:dyDescent="0.25">
      <c r="A28" s="71"/>
      <c r="B28" s="72" t="s">
        <v>48</v>
      </c>
      <c r="C28" s="185" t="s">
        <v>9</v>
      </c>
      <c r="D28" s="73"/>
      <c r="E28" s="57">
        <f t="shared" si="1"/>
        <v>416552</v>
      </c>
      <c r="F28" s="58">
        <f>F20+F21+F23+F26</f>
        <v>416552</v>
      </c>
      <c r="G28" s="58">
        <f>G20+G21</f>
        <v>0</v>
      </c>
      <c r="H28" s="58">
        <f>H20+H21</f>
        <v>0</v>
      </c>
      <c r="I28" s="59">
        <f>I20+I21</f>
        <v>0</v>
      </c>
      <c r="J28" s="23"/>
      <c r="K28" s="14"/>
    </row>
    <row r="29" spans="1:11" s="10" customFormat="1" ht="51.6" customHeight="1" thickBot="1" x14ac:dyDescent="0.3">
      <c r="A29" s="76"/>
      <c r="B29" s="77"/>
      <c r="C29" s="32" t="s">
        <v>50</v>
      </c>
      <c r="D29" s="78"/>
      <c r="E29" s="64">
        <f t="shared" si="1"/>
        <v>138789</v>
      </c>
      <c r="F29" s="65">
        <f>F22+F24+F25</f>
        <v>138789</v>
      </c>
      <c r="G29" s="65">
        <f>G22</f>
        <v>0</v>
      </c>
      <c r="H29" s="65">
        <f>H22</f>
        <v>0</v>
      </c>
      <c r="I29" s="66">
        <f>I22</f>
        <v>0</v>
      </c>
      <c r="J29" s="23"/>
    </row>
    <row r="30" spans="1:11" s="10" customFormat="1" ht="38.450000000000003" customHeight="1" thickBot="1" x14ac:dyDescent="0.3">
      <c r="A30" s="222" t="s">
        <v>69</v>
      </c>
      <c r="B30" s="223"/>
      <c r="C30" s="223"/>
      <c r="D30" s="223"/>
      <c r="E30" s="223"/>
      <c r="F30" s="223"/>
      <c r="G30" s="223"/>
      <c r="H30" s="223"/>
      <c r="I30" s="224"/>
      <c r="J30" s="18"/>
    </row>
    <row r="31" spans="1:11" s="10" customFormat="1" ht="69" customHeight="1" x14ac:dyDescent="0.25">
      <c r="A31" s="156" t="s">
        <v>18</v>
      </c>
      <c r="B31" s="84" t="s">
        <v>64</v>
      </c>
      <c r="C31" s="184" t="s">
        <v>9</v>
      </c>
      <c r="D31" s="186" t="s">
        <v>38</v>
      </c>
      <c r="E31" s="74">
        <f>F31+G31+H31+I31</f>
        <v>15423</v>
      </c>
      <c r="F31" s="58">
        <v>15423</v>
      </c>
      <c r="G31" s="58">
        <v>0</v>
      </c>
      <c r="H31" s="58">
        <v>0</v>
      </c>
      <c r="I31" s="59">
        <v>0</v>
      </c>
      <c r="J31" s="18"/>
    </row>
    <row r="32" spans="1:11" s="10" customFormat="1" ht="129" customHeight="1" x14ac:dyDescent="0.25">
      <c r="A32" s="180" t="s">
        <v>19</v>
      </c>
      <c r="B32" s="85" t="s">
        <v>115</v>
      </c>
      <c r="C32" s="123" t="s">
        <v>9</v>
      </c>
      <c r="D32" s="124" t="s">
        <v>70</v>
      </c>
      <c r="E32" s="54">
        <f>F32+G32+H32+I32</f>
        <v>8353</v>
      </c>
      <c r="F32" s="3">
        <v>8353</v>
      </c>
      <c r="G32" s="3">
        <v>0</v>
      </c>
      <c r="H32" s="3">
        <v>0</v>
      </c>
      <c r="I32" s="29">
        <v>0</v>
      </c>
      <c r="J32" s="18"/>
    </row>
    <row r="33" spans="1:10" s="10" customFormat="1" ht="75.599999999999994" customHeight="1" x14ac:dyDescent="0.25">
      <c r="A33" s="180" t="s">
        <v>26</v>
      </c>
      <c r="B33" s="85" t="s">
        <v>30</v>
      </c>
      <c r="C33" s="123" t="s">
        <v>9</v>
      </c>
      <c r="D33" s="124" t="s">
        <v>37</v>
      </c>
      <c r="E33" s="54">
        <f>F33+G33+H33+I33</f>
        <v>1062</v>
      </c>
      <c r="F33" s="3">
        <v>1062</v>
      </c>
      <c r="G33" s="3">
        <v>0</v>
      </c>
      <c r="H33" s="3">
        <v>0</v>
      </c>
      <c r="I33" s="29">
        <v>0</v>
      </c>
      <c r="J33" s="18"/>
    </row>
    <row r="34" spans="1:10" s="10" customFormat="1" ht="56.25" customHeight="1" x14ac:dyDescent="0.25">
      <c r="A34" s="180" t="s">
        <v>27</v>
      </c>
      <c r="B34" s="85" t="s">
        <v>21</v>
      </c>
      <c r="C34" s="123" t="s">
        <v>9</v>
      </c>
      <c r="D34" s="124" t="s">
        <v>37</v>
      </c>
      <c r="E34" s="54">
        <f>F34</f>
        <v>14380</v>
      </c>
      <c r="F34" s="3">
        <v>14380</v>
      </c>
      <c r="G34" s="3">
        <v>0</v>
      </c>
      <c r="H34" s="3">
        <v>0</v>
      </c>
      <c r="I34" s="29">
        <v>0</v>
      </c>
      <c r="J34" s="18"/>
    </row>
    <row r="35" spans="1:10" s="10" customFormat="1" ht="49.5" customHeight="1" x14ac:dyDescent="0.25">
      <c r="A35" s="180" t="s">
        <v>28</v>
      </c>
      <c r="B35" s="85" t="s">
        <v>131</v>
      </c>
      <c r="C35" s="123" t="s">
        <v>9</v>
      </c>
      <c r="D35" s="124" t="s">
        <v>40</v>
      </c>
      <c r="E35" s="54">
        <f>F35+G35+H35+I35</f>
        <v>24517</v>
      </c>
      <c r="F35" s="3">
        <v>24517</v>
      </c>
      <c r="G35" s="3">
        <v>0</v>
      </c>
      <c r="H35" s="3">
        <v>0</v>
      </c>
      <c r="I35" s="29">
        <v>0</v>
      </c>
      <c r="J35" s="18"/>
    </row>
    <row r="36" spans="1:10" s="10" customFormat="1" ht="39.75" customHeight="1" x14ac:dyDescent="0.25">
      <c r="A36" s="219" t="s">
        <v>79</v>
      </c>
      <c r="B36" s="217" t="s">
        <v>97</v>
      </c>
      <c r="C36" s="131" t="s">
        <v>9</v>
      </c>
      <c r="D36" s="203" t="s">
        <v>70</v>
      </c>
      <c r="E36" s="54">
        <f>F36+G36+H36+I36</f>
        <v>311362</v>
      </c>
      <c r="F36" s="46">
        <v>311362</v>
      </c>
      <c r="G36" s="46">
        <v>0</v>
      </c>
      <c r="H36" s="46">
        <v>0</v>
      </c>
      <c r="I36" s="47">
        <v>0</v>
      </c>
      <c r="J36" s="18"/>
    </row>
    <row r="37" spans="1:10" s="10" customFormat="1" ht="44.45" customHeight="1" x14ac:dyDescent="0.25">
      <c r="A37" s="220"/>
      <c r="B37" s="218"/>
      <c r="C37" s="131" t="s">
        <v>51</v>
      </c>
      <c r="D37" s="132" t="s">
        <v>37</v>
      </c>
      <c r="E37" s="55">
        <f>F37+G37+H37+I37</f>
        <v>421673</v>
      </c>
      <c r="F37" s="46">
        <v>421673</v>
      </c>
      <c r="G37" s="46">
        <v>0</v>
      </c>
      <c r="H37" s="46">
        <v>0</v>
      </c>
      <c r="I37" s="47">
        <v>0</v>
      </c>
      <c r="J37" s="24"/>
    </row>
    <row r="38" spans="1:10" s="10" customFormat="1" ht="163.5" customHeight="1" thickBot="1" x14ac:dyDescent="0.3">
      <c r="A38" s="157" t="s">
        <v>108</v>
      </c>
      <c r="B38" s="86" t="s">
        <v>135</v>
      </c>
      <c r="C38" s="195" t="s">
        <v>106</v>
      </c>
      <c r="D38" s="103" t="s">
        <v>107</v>
      </c>
      <c r="E38" s="79">
        <f>F38+G38</f>
        <v>295585</v>
      </c>
      <c r="F38" s="65">
        <v>14779</v>
      </c>
      <c r="G38" s="65">
        <v>280806</v>
      </c>
      <c r="H38" s="65">
        <v>0</v>
      </c>
      <c r="I38" s="66">
        <v>0</v>
      </c>
      <c r="J38" s="24"/>
    </row>
    <row r="39" spans="1:10" s="13" customFormat="1" ht="43.15" customHeight="1" thickBot="1" x14ac:dyDescent="0.3">
      <c r="A39" s="266" t="s">
        <v>11</v>
      </c>
      <c r="B39" s="267"/>
      <c r="C39" s="267"/>
      <c r="D39" s="267"/>
      <c r="E39" s="62">
        <f>F39+G39+H39+I39</f>
        <v>1092355</v>
      </c>
      <c r="F39" s="48">
        <f>SUM(F31:F38)</f>
        <v>811549</v>
      </c>
      <c r="G39" s="48">
        <f>SUM(G31:G38)</f>
        <v>280806</v>
      </c>
      <c r="H39" s="48">
        <f>SUM(H31:H38)</f>
        <v>0</v>
      </c>
      <c r="I39" s="49">
        <f>SUM(I31:I38)</f>
        <v>0</v>
      </c>
      <c r="J39" s="25"/>
    </row>
    <row r="40" spans="1:10" s="10" customFormat="1" ht="40.9" customHeight="1" x14ac:dyDescent="0.25">
      <c r="A40" s="158"/>
      <c r="B40" s="164" t="s">
        <v>48</v>
      </c>
      <c r="C40" s="162" t="s">
        <v>9</v>
      </c>
      <c r="D40" s="163"/>
      <c r="E40" s="159">
        <f>F40+G40+H40+I40</f>
        <v>375097</v>
      </c>
      <c r="F40" s="160">
        <f>SUM(F31:F36)</f>
        <v>375097</v>
      </c>
      <c r="G40" s="160">
        <f>SUM(G31:G37)</f>
        <v>0</v>
      </c>
      <c r="H40" s="160">
        <f>SUM(H31:H38)</f>
        <v>0</v>
      </c>
      <c r="I40" s="161">
        <f>SUM(I31:I38)</f>
        <v>0</v>
      </c>
      <c r="J40" s="23"/>
    </row>
    <row r="41" spans="1:10" s="10" customFormat="1" ht="40.9" customHeight="1" x14ac:dyDescent="0.25">
      <c r="A41" s="165"/>
      <c r="B41" s="166"/>
      <c r="C41" s="123" t="s">
        <v>51</v>
      </c>
      <c r="D41" s="153"/>
      <c r="E41" s="60">
        <f>F41+G41+H41+I41</f>
        <v>421673</v>
      </c>
      <c r="F41" s="3">
        <f>F37</f>
        <v>421673</v>
      </c>
      <c r="G41" s="3">
        <f>G37</f>
        <v>0</v>
      </c>
      <c r="H41" s="3">
        <f>H37</f>
        <v>0</v>
      </c>
      <c r="I41" s="29">
        <f>I37</f>
        <v>0</v>
      </c>
      <c r="J41" s="23"/>
    </row>
    <row r="42" spans="1:10" s="10" customFormat="1" ht="40.9" customHeight="1" thickBot="1" x14ac:dyDescent="0.3">
      <c r="A42" s="95"/>
      <c r="B42" s="167"/>
      <c r="C42" s="195" t="s">
        <v>106</v>
      </c>
      <c r="D42" s="139"/>
      <c r="E42" s="64">
        <f>F42+G42</f>
        <v>295585</v>
      </c>
      <c r="F42" s="65">
        <f>F38</f>
        <v>14779</v>
      </c>
      <c r="G42" s="65">
        <f>G38</f>
        <v>280806</v>
      </c>
      <c r="H42" s="65">
        <v>0</v>
      </c>
      <c r="I42" s="66">
        <v>0</v>
      </c>
      <c r="J42" s="23"/>
    </row>
    <row r="43" spans="1:10" s="10" customFormat="1" ht="37.9" customHeight="1" thickBot="1" x14ac:dyDescent="0.3">
      <c r="A43" s="280" t="s">
        <v>71</v>
      </c>
      <c r="B43" s="281"/>
      <c r="C43" s="281"/>
      <c r="D43" s="281"/>
      <c r="E43" s="281"/>
      <c r="F43" s="281"/>
      <c r="G43" s="281"/>
      <c r="H43" s="281"/>
      <c r="I43" s="282"/>
      <c r="J43" s="18"/>
    </row>
    <row r="44" spans="1:10" s="10" customFormat="1" ht="91.15" customHeight="1" x14ac:dyDescent="0.25">
      <c r="A44" s="97" t="s">
        <v>13</v>
      </c>
      <c r="B44" s="181" t="s">
        <v>109</v>
      </c>
      <c r="C44" s="81" t="s">
        <v>9</v>
      </c>
      <c r="D44" s="50"/>
      <c r="E44" s="57">
        <f>F44+G44+H44+I44</f>
        <v>67328</v>
      </c>
      <c r="F44" s="58">
        <v>18959</v>
      </c>
      <c r="G44" s="58">
        <v>48369</v>
      </c>
      <c r="H44" s="58">
        <v>0</v>
      </c>
      <c r="I44" s="59">
        <v>0</v>
      </c>
      <c r="J44" s="18"/>
    </row>
    <row r="45" spans="1:10" s="10" customFormat="1" ht="56.45" customHeight="1" thickBot="1" x14ac:dyDescent="0.3">
      <c r="A45" s="98" t="s">
        <v>25</v>
      </c>
      <c r="B45" s="191" t="s">
        <v>72</v>
      </c>
      <c r="C45" s="83" t="s">
        <v>9</v>
      </c>
      <c r="D45" s="51"/>
      <c r="E45" s="61">
        <f>F45+G45+H45+I45</f>
        <v>17475</v>
      </c>
      <c r="F45" s="46">
        <v>17475</v>
      </c>
      <c r="G45" s="46">
        <v>0</v>
      </c>
      <c r="H45" s="46">
        <v>0</v>
      </c>
      <c r="I45" s="47">
        <v>0</v>
      </c>
      <c r="J45" s="18"/>
    </row>
    <row r="46" spans="1:10" s="13" customFormat="1" ht="38.450000000000003" customHeight="1" thickBot="1" x14ac:dyDescent="0.3">
      <c r="A46" s="284" t="s">
        <v>12</v>
      </c>
      <c r="B46" s="285"/>
      <c r="C46" s="285"/>
      <c r="D46" s="300"/>
      <c r="E46" s="62">
        <f>E44+E45</f>
        <v>84803</v>
      </c>
      <c r="F46" s="48">
        <f>F44+F45</f>
        <v>36434</v>
      </c>
      <c r="G46" s="48">
        <f t="shared" ref="G46:I46" si="2">G44+G43</f>
        <v>48369</v>
      </c>
      <c r="H46" s="48">
        <f t="shared" si="2"/>
        <v>0</v>
      </c>
      <c r="I46" s="49">
        <f t="shared" si="2"/>
        <v>0</v>
      </c>
      <c r="J46" s="26"/>
    </row>
    <row r="47" spans="1:10" s="10" customFormat="1" ht="36" customHeight="1" thickBot="1" x14ac:dyDescent="0.3">
      <c r="A47" s="275" t="s">
        <v>73</v>
      </c>
      <c r="B47" s="276"/>
      <c r="C47" s="276"/>
      <c r="D47" s="276"/>
      <c r="E47" s="276"/>
      <c r="F47" s="276"/>
      <c r="G47" s="276"/>
      <c r="H47" s="276"/>
      <c r="I47" s="277"/>
      <c r="J47" s="24"/>
    </row>
    <row r="48" spans="1:10" s="10" customFormat="1" ht="45.6" customHeight="1" x14ac:dyDescent="0.25">
      <c r="A48" s="278" t="s">
        <v>60</v>
      </c>
      <c r="B48" s="279" t="s">
        <v>128</v>
      </c>
      <c r="C48" s="81" t="s">
        <v>9</v>
      </c>
      <c r="D48" s="100" t="s">
        <v>37</v>
      </c>
      <c r="E48" s="57">
        <f>F48+G48+H48+I48</f>
        <v>2189786</v>
      </c>
      <c r="F48" s="58">
        <v>2189786</v>
      </c>
      <c r="G48" s="58">
        <v>0</v>
      </c>
      <c r="H48" s="58">
        <v>0</v>
      </c>
      <c r="I48" s="59">
        <v>0</v>
      </c>
      <c r="J48" s="24"/>
    </row>
    <row r="49" spans="1:10" s="10" customFormat="1" ht="45.6" customHeight="1" x14ac:dyDescent="0.25">
      <c r="A49" s="225"/>
      <c r="B49" s="226"/>
      <c r="C49" s="82" t="s">
        <v>50</v>
      </c>
      <c r="D49" s="188" t="s">
        <v>37</v>
      </c>
      <c r="E49" s="60">
        <f t="shared" ref="E49:E65" si="3">F49+G49+H49+I49</f>
        <v>890142</v>
      </c>
      <c r="F49" s="3">
        <v>890142</v>
      </c>
      <c r="G49" s="3">
        <v>0</v>
      </c>
      <c r="H49" s="3">
        <v>0</v>
      </c>
      <c r="I49" s="29">
        <v>0</v>
      </c>
      <c r="J49" s="24"/>
    </row>
    <row r="50" spans="1:10" s="10" customFormat="1" ht="45.6" customHeight="1" x14ac:dyDescent="0.25">
      <c r="A50" s="205" t="s">
        <v>119</v>
      </c>
      <c r="B50" s="206" t="s">
        <v>130</v>
      </c>
      <c r="C50" s="82" t="s">
        <v>9</v>
      </c>
      <c r="D50" s="207" t="s">
        <v>70</v>
      </c>
      <c r="E50" s="60">
        <f t="shared" si="3"/>
        <v>15618</v>
      </c>
      <c r="F50" s="3">
        <v>15618</v>
      </c>
      <c r="G50" s="3">
        <v>0</v>
      </c>
      <c r="H50" s="3">
        <v>0</v>
      </c>
      <c r="I50" s="29">
        <v>0</v>
      </c>
      <c r="J50" s="24"/>
    </row>
    <row r="51" spans="1:10" s="10" customFormat="1" ht="45.6" customHeight="1" x14ac:dyDescent="0.25">
      <c r="A51" s="225" t="s">
        <v>120</v>
      </c>
      <c r="B51" s="226" t="s">
        <v>99</v>
      </c>
      <c r="C51" s="82" t="s">
        <v>9</v>
      </c>
      <c r="D51" s="188" t="s">
        <v>37</v>
      </c>
      <c r="E51" s="60">
        <f t="shared" si="3"/>
        <v>205398</v>
      </c>
      <c r="F51" s="3">
        <v>205398</v>
      </c>
      <c r="G51" s="3">
        <v>0</v>
      </c>
      <c r="H51" s="3">
        <v>0</v>
      </c>
      <c r="I51" s="29">
        <v>0</v>
      </c>
      <c r="J51" s="24"/>
    </row>
    <row r="52" spans="1:10" s="10" customFormat="1" ht="45.6" customHeight="1" x14ac:dyDescent="0.25">
      <c r="A52" s="225"/>
      <c r="B52" s="226"/>
      <c r="C52" s="82" t="s">
        <v>51</v>
      </c>
      <c r="D52" s="188" t="s">
        <v>37</v>
      </c>
      <c r="E52" s="60">
        <f>F52+G52+H52+I52</f>
        <v>531768</v>
      </c>
      <c r="F52" s="3">
        <v>531768</v>
      </c>
      <c r="G52" s="3">
        <v>0</v>
      </c>
      <c r="H52" s="3">
        <v>0</v>
      </c>
      <c r="I52" s="29">
        <v>0</v>
      </c>
      <c r="J52" s="24"/>
    </row>
    <row r="53" spans="1:10" s="10" customFormat="1" ht="45.6" customHeight="1" x14ac:dyDescent="0.25">
      <c r="A53" s="225" t="s">
        <v>121</v>
      </c>
      <c r="B53" s="226" t="s">
        <v>110</v>
      </c>
      <c r="C53" s="82" t="s">
        <v>9</v>
      </c>
      <c r="D53" s="187" t="s">
        <v>37</v>
      </c>
      <c r="E53" s="60">
        <f>F53+G53+H53+I53</f>
        <v>45273</v>
      </c>
      <c r="F53" s="3">
        <v>45273</v>
      </c>
      <c r="G53" s="3">
        <v>0</v>
      </c>
      <c r="H53" s="3">
        <v>0</v>
      </c>
      <c r="I53" s="29">
        <v>0</v>
      </c>
      <c r="J53" s="18"/>
    </row>
    <row r="54" spans="1:10" s="10" customFormat="1" ht="45.6" customHeight="1" x14ac:dyDescent="0.25">
      <c r="A54" s="225"/>
      <c r="B54" s="226"/>
      <c r="C54" s="82" t="s">
        <v>51</v>
      </c>
      <c r="D54" s="187" t="s">
        <v>37</v>
      </c>
      <c r="E54" s="60">
        <f>F54+G54+H54+I54</f>
        <v>5073</v>
      </c>
      <c r="F54" s="3">
        <v>5073</v>
      </c>
      <c r="G54" s="3">
        <v>0</v>
      </c>
      <c r="H54" s="3">
        <v>0</v>
      </c>
      <c r="I54" s="29">
        <v>0</v>
      </c>
      <c r="J54" s="18"/>
    </row>
    <row r="55" spans="1:10" s="10" customFormat="1" ht="45.6" customHeight="1" x14ac:dyDescent="0.25">
      <c r="A55" s="180" t="s">
        <v>122</v>
      </c>
      <c r="B55" s="99" t="s">
        <v>98</v>
      </c>
      <c r="C55" s="82" t="s">
        <v>9</v>
      </c>
      <c r="D55" s="188" t="s">
        <v>37</v>
      </c>
      <c r="E55" s="60">
        <f>F55+G55+H55+I55</f>
        <v>14158</v>
      </c>
      <c r="F55" s="3">
        <v>14158</v>
      </c>
      <c r="G55" s="3">
        <v>0</v>
      </c>
      <c r="H55" s="3">
        <v>0</v>
      </c>
      <c r="I55" s="29">
        <v>0</v>
      </c>
      <c r="J55" s="24"/>
    </row>
    <row r="56" spans="1:10" s="10" customFormat="1" ht="77.25" customHeight="1" x14ac:dyDescent="0.25">
      <c r="A56" s="225" t="s">
        <v>123</v>
      </c>
      <c r="B56" s="226" t="s">
        <v>105</v>
      </c>
      <c r="C56" s="82" t="s">
        <v>9</v>
      </c>
      <c r="D56" s="187" t="s">
        <v>39</v>
      </c>
      <c r="E56" s="60">
        <f>F56+G56+H56+I56</f>
        <v>10576</v>
      </c>
      <c r="F56" s="204">
        <v>10038</v>
      </c>
      <c r="G56" s="3">
        <v>538</v>
      </c>
      <c r="H56" s="3">
        <v>0</v>
      </c>
      <c r="I56" s="29">
        <v>0</v>
      </c>
      <c r="J56" s="24"/>
    </row>
    <row r="57" spans="1:10" s="10" customFormat="1" ht="77.25" customHeight="1" x14ac:dyDescent="0.25">
      <c r="A57" s="225"/>
      <c r="B57" s="226"/>
      <c r="C57" s="82" t="s">
        <v>53</v>
      </c>
      <c r="D57" s="187">
        <v>2025</v>
      </c>
      <c r="E57" s="60">
        <f>F57+G57</f>
        <v>1894</v>
      </c>
      <c r="F57" s="3">
        <v>95</v>
      </c>
      <c r="G57" s="3">
        <v>1799</v>
      </c>
      <c r="H57" s="3">
        <v>0</v>
      </c>
      <c r="I57" s="29">
        <v>0</v>
      </c>
      <c r="J57" s="24"/>
    </row>
    <row r="58" spans="1:10" s="10" customFormat="1" ht="45.6" customHeight="1" x14ac:dyDescent="0.25">
      <c r="A58" s="225" t="s">
        <v>80</v>
      </c>
      <c r="B58" s="226" t="s">
        <v>41</v>
      </c>
      <c r="C58" s="82" t="s">
        <v>9</v>
      </c>
      <c r="D58" s="188" t="s">
        <v>37</v>
      </c>
      <c r="E58" s="60">
        <f t="shared" si="3"/>
        <v>257982</v>
      </c>
      <c r="F58" s="3">
        <v>257982</v>
      </c>
      <c r="G58" s="3">
        <v>0</v>
      </c>
      <c r="H58" s="3">
        <v>0</v>
      </c>
      <c r="I58" s="29">
        <v>0</v>
      </c>
      <c r="J58" s="24"/>
    </row>
    <row r="59" spans="1:10" s="10" customFormat="1" ht="45.6" customHeight="1" x14ac:dyDescent="0.25">
      <c r="A59" s="225"/>
      <c r="B59" s="226"/>
      <c r="C59" s="82" t="s">
        <v>51</v>
      </c>
      <c r="D59" s="188" t="s">
        <v>37</v>
      </c>
      <c r="E59" s="60">
        <f t="shared" si="3"/>
        <v>70144</v>
      </c>
      <c r="F59" s="3">
        <v>70144</v>
      </c>
      <c r="G59" s="3">
        <v>0</v>
      </c>
      <c r="H59" s="3">
        <v>0</v>
      </c>
      <c r="I59" s="29">
        <v>0</v>
      </c>
      <c r="J59" s="24"/>
    </row>
    <row r="60" spans="1:10" s="10" customFormat="1" ht="45.6" customHeight="1" x14ac:dyDescent="0.25">
      <c r="A60" s="180" t="s">
        <v>81</v>
      </c>
      <c r="B60" s="85" t="s">
        <v>42</v>
      </c>
      <c r="C60" s="82" t="s">
        <v>9</v>
      </c>
      <c r="D60" s="188" t="s">
        <v>37</v>
      </c>
      <c r="E60" s="60">
        <f t="shared" si="3"/>
        <v>6090</v>
      </c>
      <c r="F60" s="3">
        <v>6090</v>
      </c>
      <c r="G60" s="3">
        <v>0</v>
      </c>
      <c r="H60" s="3">
        <v>0</v>
      </c>
      <c r="I60" s="29">
        <v>0</v>
      </c>
      <c r="J60" s="24"/>
    </row>
    <row r="61" spans="1:10" s="10" customFormat="1" ht="45.6" customHeight="1" x14ac:dyDescent="0.25">
      <c r="A61" s="219" t="s">
        <v>124</v>
      </c>
      <c r="B61" s="217" t="s">
        <v>100</v>
      </c>
      <c r="C61" s="82" t="s">
        <v>9</v>
      </c>
      <c r="D61" s="197" t="s">
        <v>117</v>
      </c>
      <c r="E61" s="60">
        <f t="shared" si="3"/>
        <v>11741</v>
      </c>
      <c r="F61" s="3">
        <v>11741</v>
      </c>
      <c r="G61" s="3">
        <v>0</v>
      </c>
      <c r="H61" s="3">
        <v>0</v>
      </c>
      <c r="I61" s="29">
        <v>0</v>
      </c>
      <c r="J61" s="24"/>
    </row>
    <row r="62" spans="1:10" s="10" customFormat="1" ht="45.6" customHeight="1" x14ac:dyDescent="0.25">
      <c r="A62" s="220"/>
      <c r="B62" s="218"/>
      <c r="C62" s="82" t="s">
        <v>50</v>
      </c>
      <c r="D62" s="188" t="s">
        <v>37</v>
      </c>
      <c r="E62" s="60">
        <f t="shared" si="3"/>
        <v>80048</v>
      </c>
      <c r="F62" s="3">
        <v>80048</v>
      </c>
      <c r="G62" s="3">
        <v>0</v>
      </c>
      <c r="H62" s="3">
        <v>0</v>
      </c>
      <c r="I62" s="29">
        <v>0</v>
      </c>
      <c r="J62" s="24"/>
    </row>
    <row r="63" spans="1:10" s="10" customFormat="1" ht="45.6" customHeight="1" x14ac:dyDescent="0.25">
      <c r="A63" s="180" t="s">
        <v>125</v>
      </c>
      <c r="B63" s="85" t="s">
        <v>101</v>
      </c>
      <c r="C63" s="82" t="s">
        <v>51</v>
      </c>
      <c r="D63" s="187" t="s">
        <v>37</v>
      </c>
      <c r="E63" s="60">
        <f>F63</f>
        <v>93056</v>
      </c>
      <c r="F63" s="3">
        <v>93056</v>
      </c>
      <c r="G63" s="3">
        <v>0</v>
      </c>
      <c r="H63" s="3">
        <v>0</v>
      </c>
      <c r="I63" s="29">
        <v>0</v>
      </c>
      <c r="J63" s="18"/>
    </row>
    <row r="64" spans="1:10" s="10" customFormat="1" ht="45.6" customHeight="1" x14ac:dyDescent="0.25">
      <c r="A64" s="180" t="s">
        <v>126</v>
      </c>
      <c r="B64" s="182" t="s">
        <v>82</v>
      </c>
      <c r="C64" s="82" t="s">
        <v>50</v>
      </c>
      <c r="D64" s="188" t="s">
        <v>43</v>
      </c>
      <c r="E64" s="60">
        <f t="shared" si="3"/>
        <v>587565</v>
      </c>
      <c r="F64" s="3">
        <v>587565</v>
      </c>
      <c r="G64" s="3">
        <v>0</v>
      </c>
      <c r="H64" s="3">
        <v>0</v>
      </c>
      <c r="I64" s="29">
        <v>0</v>
      </c>
      <c r="J64" s="24"/>
    </row>
    <row r="65" spans="1:13" s="10" customFormat="1" ht="45.6" customHeight="1" thickBot="1" x14ac:dyDescent="0.3">
      <c r="A65" s="190" t="s">
        <v>127</v>
      </c>
      <c r="B65" s="191" t="s">
        <v>92</v>
      </c>
      <c r="C65" s="83" t="s">
        <v>50</v>
      </c>
      <c r="D65" s="189" t="s">
        <v>39</v>
      </c>
      <c r="E65" s="61">
        <f t="shared" si="3"/>
        <v>25</v>
      </c>
      <c r="F65" s="46">
        <v>25</v>
      </c>
      <c r="G65" s="46">
        <v>0</v>
      </c>
      <c r="H65" s="46">
        <v>0</v>
      </c>
      <c r="I65" s="47">
        <v>0</v>
      </c>
      <c r="J65" s="24"/>
    </row>
    <row r="66" spans="1:13" s="13" customFormat="1" ht="41.25" customHeight="1" thickBot="1" x14ac:dyDescent="0.3">
      <c r="A66" s="266" t="s">
        <v>62</v>
      </c>
      <c r="B66" s="267"/>
      <c r="C66" s="267"/>
      <c r="D66" s="268"/>
      <c r="E66" s="62">
        <f>F66+G66+H66+I66</f>
        <v>5016337</v>
      </c>
      <c r="F66" s="48">
        <f>SUM(F48:F65)</f>
        <v>5014000</v>
      </c>
      <c r="G66" s="48">
        <f>SUM(G48:G65)</f>
        <v>2337</v>
      </c>
      <c r="H66" s="48">
        <f>SUM(H48:H65)</f>
        <v>0</v>
      </c>
      <c r="I66" s="49">
        <f>SUM(I48:I65)</f>
        <v>0</v>
      </c>
      <c r="J66" s="27"/>
    </row>
    <row r="67" spans="1:13" s="10" customFormat="1" ht="42" customHeight="1" x14ac:dyDescent="0.25">
      <c r="A67" s="104"/>
      <c r="B67" s="115" t="s">
        <v>48</v>
      </c>
      <c r="C67" s="89" t="s">
        <v>9</v>
      </c>
      <c r="D67" s="118"/>
      <c r="E67" s="57">
        <f>F67+G67+H67+I67</f>
        <v>2756622</v>
      </c>
      <c r="F67" s="58">
        <f>F48+F51+F53+F55+F56+F58+F60+F50+F61</f>
        <v>2756084</v>
      </c>
      <c r="G67" s="58">
        <f>G56+G48+G51+G53+G55+G58+G60</f>
        <v>538</v>
      </c>
      <c r="H67" s="58">
        <f>H48+H58+H60+H55</f>
        <v>0</v>
      </c>
      <c r="I67" s="59">
        <f>SUM(I48:I65)</f>
        <v>0</v>
      </c>
      <c r="J67" s="25"/>
    </row>
    <row r="68" spans="1:13" s="10" customFormat="1" ht="42.6" customHeight="1" x14ac:dyDescent="0.25">
      <c r="A68" s="105"/>
      <c r="B68" s="85"/>
      <c r="C68" s="82" t="s">
        <v>50</v>
      </c>
      <c r="D68" s="188"/>
      <c r="E68" s="60">
        <f>F68+G68+H68+I68</f>
        <v>2257821</v>
      </c>
      <c r="F68" s="3">
        <f>F49+F52+F54+F59+F62+F63+F64+F65</f>
        <v>2257821</v>
      </c>
      <c r="G68" s="3">
        <f>G49+G59+G52+G62+G64</f>
        <v>0</v>
      </c>
      <c r="H68" s="3">
        <f>H49+H59+H52+H62+H64</f>
        <v>0</v>
      </c>
      <c r="I68" s="29">
        <f>I49+I59+I52+I62+I64</f>
        <v>0</v>
      </c>
      <c r="J68" s="25"/>
    </row>
    <row r="69" spans="1:13" s="10" customFormat="1" ht="42" customHeight="1" thickBot="1" x14ac:dyDescent="0.3">
      <c r="A69" s="106"/>
      <c r="B69" s="117"/>
      <c r="C69" s="42" t="s">
        <v>53</v>
      </c>
      <c r="D69" s="116"/>
      <c r="E69" s="64">
        <f>E57</f>
        <v>1894</v>
      </c>
      <c r="F69" s="65">
        <f>F57</f>
        <v>95</v>
      </c>
      <c r="G69" s="65">
        <f t="shared" ref="G69:I69" si="4">G57</f>
        <v>1799</v>
      </c>
      <c r="H69" s="65">
        <f t="shared" si="4"/>
        <v>0</v>
      </c>
      <c r="I69" s="66">
        <f t="shared" si="4"/>
        <v>0</v>
      </c>
      <c r="J69" s="25"/>
    </row>
    <row r="70" spans="1:13" s="10" customFormat="1" ht="37.15" customHeight="1" thickBot="1" x14ac:dyDescent="0.3">
      <c r="A70" s="260" t="s">
        <v>61</v>
      </c>
      <c r="B70" s="261"/>
      <c r="C70" s="261"/>
      <c r="D70" s="261"/>
      <c r="E70" s="261"/>
      <c r="F70" s="261"/>
      <c r="G70" s="261"/>
      <c r="H70" s="261"/>
      <c r="I70" s="262"/>
      <c r="J70" s="24"/>
    </row>
    <row r="71" spans="1:13" s="10" customFormat="1" ht="43.15" customHeight="1" x14ac:dyDescent="0.25">
      <c r="A71" s="179" t="s">
        <v>83</v>
      </c>
      <c r="B71" s="84" t="s">
        <v>84</v>
      </c>
      <c r="C71" s="107" t="s">
        <v>52</v>
      </c>
      <c r="D71" s="100" t="s">
        <v>37</v>
      </c>
      <c r="E71" s="63">
        <f t="shared" ref="E71:E80" si="5">F71+G71+H71+I71</f>
        <v>304819</v>
      </c>
      <c r="F71" s="38">
        <v>304819</v>
      </c>
      <c r="G71" s="38">
        <v>0</v>
      </c>
      <c r="H71" s="38">
        <v>0</v>
      </c>
      <c r="I71" s="39">
        <v>0</v>
      </c>
      <c r="J71" s="24"/>
    </row>
    <row r="72" spans="1:13" s="10" customFormat="1" ht="43.15" customHeight="1" x14ac:dyDescent="0.25">
      <c r="A72" s="180" t="s">
        <v>85</v>
      </c>
      <c r="B72" s="182" t="s">
        <v>44</v>
      </c>
      <c r="C72" s="108" t="s">
        <v>52</v>
      </c>
      <c r="D72" s="188" t="s">
        <v>132</v>
      </c>
      <c r="E72" s="60">
        <f t="shared" si="5"/>
        <v>26361</v>
      </c>
      <c r="F72" s="3">
        <v>26361</v>
      </c>
      <c r="G72" s="3">
        <v>0</v>
      </c>
      <c r="H72" s="3">
        <v>0</v>
      </c>
      <c r="I72" s="29">
        <v>0</v>
      </c>
      <c r="J72" s="24"/>
    </row>
    <row r="73" spans="1:13" s="10" customFormat="1" ht="43.15" customHeight="1" x14ac:dyDescent="0.25">
      <c r="A73" s="180" t="s">
        <v>86</v>
      </c>
      <c r="B73" s="182" t="s">
        <v>45</v>
      </c>
      <c r="C73" s="108" t="s">
        <v>52</v>
      </c>
      <c r="D73" s="188" t="s">
        <v>43</v>
      </c>
      <c r="E73" s="60">
        <f t="shared" si="5"/>
        <v>111086</v>
      </c>
      <c r="F73" s="3">
        <v>111086</v>
      </c>
      <c r="G73" s="3">
        <v>0</v>
      </c>
      <c r="H73" s="3">
        <v>0</v>
      </c>
      <c r="I73" s="29">
        <v>0</v>
      </c>
      <c r="J73" s="24"/>
    </row>
    <row r="74" spans="1:13" s="10" customFormat="1" ht="43.15" customHeight="1" x14ac:dyDescent="0.25">
      <c r="A74" s="180" t="s">
        <v>87</v>
      </c>
      <c r="B74" s="182" t="s">
        <v>46</v>
      </c>
      <c r="C74" s="108" t="s">
        <v>53</v>
      </c>
      <c r="D74" s="188" t="s">
        <v>37</v>
      </c>
      <c r="E74" s="60">
        <f t="shared" si="5"/>
        <v>143964</v>
      </c>
      <c r="F74" s="3">
        <v>143964</v>
      </c>
      <c r="G74" s="3">
        <v>0</v>
      </c>
      <c r="H74" s="3">
        <v>0</v>
      </c>
      <c r="I74" s="29">
        <v>0</v>
      </c>
      <c r="J74" s="24"/>
    </row>
    <row r="75" spans="1:13" s="10" customFormat="1" ht="54" customHeight="1" thickBot="1" x14ac:dyDescent="0.3">
      <c r="A75" s="190" t="s">
        <v>88</v>
      </c>
      <c r="B75" s="191" t="s">
        <v>47</v>
      </c>
      <c r="C75" s="109" t="s">
        <v>52</v>
      </c>
      <c r="D75" s="189" t="s">
        <v>37</v>
      </c>
      <c r="E75" s="61">
        <f t="shared" si="5"/>
        <v>36309</v>
      </c>
      <c r="F75" s="46">
        <v>36309</v>
      </c>
      <c r="G75" s="46">
        <v>0</v>
      </c>
      <c r="H75" s="46">
        <v>0</v>
      </c>
      <c r="I75" s="47">
        <v>0</v>
      </c>
      <c r="J75" s="24"/>
    </row>
    <row r="76" spans="1:13" s="13" customFormat="1" ht="37.15" customHeight="1" thickBot="1" x14ac:dyDescent="0.3">
      <c r="A76" s="252" t="s">
        <v>63</v>
      </c>
      <c r="B76" s="253"/>
      <c r="C76" s="253"/>
      <c r="D76" s="254"/>
      <c r="E76" s="62">
        <f t="shared" si="5"/>
        <v>622539</v>
      </c>
      <c r="F76" s="48">
        <f>SUM(F71:F75)</f>
        <v>622539</v>
      </c>
      <c r="G76" s="48">
        <f>SUM(G71:G75)</f>
        <v>0</v>
      </c>
      <c r="H76" s="48">
        <f>SUM(H71:H75)</f>
        <v>0</v>
      </c>
      <c r="I76" s="49">
        <f>SUM(I71:I75)</f>
        <v>0</v>
      </c>
      <c r="J76" s="23"/>
    </row>
    <row r="77" spans="1:13" s="10" customFormat="1" ht="41.25" customHeight="1" thickBot="1" x14ac:dyDescent="0.3">
      <c r="A77" s="252" t="s">
        <v>29</v>
      </c>
      <c r="B77" s="253"/>
      <c r="C77" s="253"/>
      <c r="D77" s="254"/>
      <c r="E77" s="62">
        <f t="shared" si="5"/>
        <v>9766318</v>
      </c>
      <c r="F77" s="48">
        <f>F16+F27+F39+F46+F66+F76</f>
        <v>9419515</v>
      </c>
      <c r="G77" s="48">
        <f>G16+G27+G39+G46+G66+G76</f>
        <v>331512</v>
      </c>
      <c r="H77" s="48">
        <f>H16+H27+H39+H46+H66+H76</f>
        <v>0</v>
      </c>
      <c r="I77" s="49">
        <f>I16+I27+I39+I46+I66+I76</f>
        <v>15291</v>
      </c>
      <c r="J77" s="28"/>
      <c r="K77" s="15"/>
      <c r="L77" s="15"/>
      <c r="M77" s="8"/>
    </row>
    <row r="78" spans="1:13" s="10" customFormat="1" ht="39.6" customHeight="1" x14ac:dyDescent="0.25">
      <c r="A78" s="170"/>
      <c r="B78" s="171" t="s">
        <v>48</v>
      </c>
      <c r="C78" s="184" t="s">
        <v>9</v>
      </c>
      <c r="D78" s="137"/>
      <c r="E78" s="57">
        <f t="shared" si="5"/>
        <v>6015033</v>
      </c>
      <c r="F78" s="58">
        <f>F17+F28+F40+F46+F67</f>
        <v>5950835</v>
      </c>
      <c r="G78" s="58">
        <f>G17+G28+G40+G46+G67</f>
        <v>48907</v>
      </c>
      <c r="H78" s="58">
        <f>H17+H28+H40+H46+H67</f>
        <v>0</v>
      </c>
      <c r="I78" s="59">
        <f>I17+I28+I40+I46+I67</f>
        <v>15291</v>
      </c>
      <c r="J78" s="24"/>
    </row>
    <row r="79" spans="1:13" s="10" customFormat="1" ht="39.6" customHeight="1" x14ac:dyDescent="0.25">
      <c r="A79" s="172"/>
      <c r="B79" s="173"/>
      <c r="C79" s="123" t="s">
        <v>51</v>
      </c>
      <c r="D79" s="153"/>
      <c r="E79" s="60">
        <f t="shared" si="5"/>
        <v>2831267</v>
      </c>
      <c r="F79" s="3">
        <f>F18+F29+F41+F68</f>
        <v>2831267</v>
      </c>
      <c r="G79" s="3">
        <f>G18+G29+G41+G68</f>
        <v>0</v>
      </c>
      <c r="H79" s="3">
        <f>H18+H29+H41+H68</f>
        <v>0</v>
      </c>
      <c r="I79" s="29">
        <f>I18+I29+I41+I68</f>
        <v>0</v>
      </c>
      <c r="J79" s="24"/>
    </row>
    <row r="80" spans="1:13" s="17" customFormat="1" ht="39.6" customHeight="1" x14ac:dyDescent="0.25">
      <c r="A80" s="172"/>
      <c r="B80" s="173"/>
      <c r="C80" s="176" t="s">
        <v>52</v>
      </c>
      <c r="D80" s="177"/>
      <c r="E80" s="168">
        <f t="shared" si="5"/>
        <v>624433</v>
      </c>
      <c r="F80" s="8">
        <f>F76+F69</f>
        <v>622634</v>
      </c>
      <c r="G80" s="8">
        <f>G76+G69</f>
        <v>1799</v>
      </c>
      <c r="H80" s="8">
        <f t="shared" ref="H80:I80" si="6">H76</f>
        <v>0</v>
      </c>
      <c r="I80" s="169">
        <f t="shared" si="6"/>
        <v>0</v>
      </c>
      <c r="J80" s="27"/>
      <c r="K80" s="16"/>
    </row>
    <row r="81" spans="1:11" s="119" customFormat="1" ht="39.6" customHeight="1" thickBot="1" x14ac:dyDescent="0.3">
      <c r="A81" s="174"/>
      <c r="B81" s="175"/>
      <c r="C81" s="178" t="s">
        <v>106</v>
      </c>
      <c r="D81" s="155"/>
      <c r="E81" s="111">
        <f>F81+G81</f>
        <v>295585</v>
      </c>
      <c r="F81" s="30">
        <f>F42</f>
        <v>14779</v>
      </c>
      <c r="G81" s="30">
        <f>G42</f>
        <v>280806</v>
      </c>
      <c r="H81" s="30">
        <v>0</v>
      </c>
      <c r="I81" s="31">
        <v>0</v>
      </c>
      <c r="J81" s="141"/>
      <c r="K81" s="194"/>
    </row>
    <row r="82" spans="1:11" s="119" customFormat="1" ht="27" customHeight="1" x14ac:dyDescent="0.25">
      <c r="A82" s="198"/>
      <c r="B82" s="201" t="s">
        <v>114</v>
      </c>
      <c r="C82" s="199"/>
      <c r="E82" s="200"/>
      <c r="F82" s="200"/>
      <c r="G82" s="200"/>
      <c r="H82" s="200"/>
      <c r="I82" s="200"/>
      <c r="J82" s="141"/>
      <c r="K82" s="194"/>
    </row>
    <row r="83" spans="1:11" s="1" customFormat="1" ht="33" customHeight="1" x14ac:dyDescent="0.25">
      <c r="B83" s="301" t="s">
        <v>113</v>
      </c>
      <c r="C83" s="301"/>
      <c r="D83" s="301"/>
      <c r="E83" s="301"/>
      <c r="F83" s="301"/>
      <c r="G83" s="301"/>
      <c r="H83" s="301"/>
      <c r="I83" s="301"/>
      <c r="J83" s="7"/>
      <c r="K83" s="183"/>
    </row>
    <row r="84" spans="1:11" s="1" customFormat="1" ht="33" customHeight="1" x14ac:dyDescent="0.25">
      <c r="B84" s="183"/>
      <c r="C84" s="183"/>
      <c r="D84" s="183"/>
      <c r="J84" s="7"/>
      <c r="K84" s="183"/>
    </row>
    <row r="85" spans="1:11" ht="39.6" customHeight="1" x14ac:dyDescent="0.25">
      <c r="E85" s="4"/>
      <c r="F85" s="4"/>
      <c r="G85" s="4"/>
      <c r="H85" s="4"/>
      <c r="I85" s="4"/>
    </row>
    <row r="89" spans="1:11" ht="33" customHeight="1" x14ac:dyDescent="0.25"/>
  </sheetData>
  <mergeCells count="45">
    <mergeCell ref="B83:I83"/>
    <mergeCell ref="A76:D76"/>
    <mergeCell ref="A77:D77"/>
    <mergeCell ref="A56:A57"/>
    <mergeCell ref="B56:B57"/>
    <mergeCell ref="A58:A59"/>
    <mergeCell ref="B58:B59"/>
    <mergeCell ref="A66:D66"/>
    <mergeCell ref="A70:I70"/>
    <mergeCell ref="B61:B62"/>
    <mergeCell ref="A61:A62"/>
    <mergeCell ref="A48:A49"/>
    <mergeCell ref="B48:B49"/>
    <mergeCell ref="A51:A52"/>
    <mergeCell ref="B51:B52"/>
    <mergeCell ref="A53:A54"/>
    <mergeCell ref="B53:B54"/>
    <mergeCell ref="A47:I47"/>
    <mergeCell ref="A19:I19"/>
    <mergeCell ref="A21:A22"/>
    <mergeCell ref="B21:B22"/>
    <mergeCell ref="A23:A24"/>
    <mergeCell ref="B23:B24"/>
    <mergeCell ref="A25:A26"/>
    <mergeCell ref="B25:B26"/>
    <mergeCell ref="D25:D26"/>
    <mergeCell ref="A27:D27"/>
    <mergeCell ref="A30:I30"/>
    <mergeCell ref="A39:D39"/>
    <mergeCell ref="A43:I43"/>
    <mergeCell ref="A46:D46"/>
    <mergeCell ref="B36:B37"/>
    <mergeCell ref="A36:A37"/>
    <mergeCell ref="A16:D16"/>
    <mergeCell ref="F1:I1"/>
    <mergeCell ref="A3:A4"/>
    <mergeCell ref="B3:B4"/>
    <mergeCell ref="C3:C4"/>
    <mergeCell ref="D3:D4"/>
    <mergeCell ref="E3:I3"/>
    <mergeCell ref="A6:I6"/>
    <mergeCell ref="A7:I7"/>
    <mergeCell ref="A12:A13"/>
    <mergeCell ref="B12:B13"/>
    <mergeCell ref="D12:D13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69" firstPageNumber="11" orientation="portrait" useFirstPageNumber="1" r:id="rId1"/>
  <headerFooter>
    <oddHeader>&amp;C&amp;10&amp;P</oddHeader>
  </headerFooter>
  <rowBreaks count="4" manualBreakCount="4">
    <brk id="22" max="8" man="1"/>
    <brk id="42" max="8" man="1"/>
    <brk id="63" max="8" man="1"/>
    <brk id="85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2025-2027</vt:lpstr>
      <vt:lpstr>2025-2030</vt:lpstr>
      <vt:lpstr>'2025-2027'!Заголовки_для_печати</vt:lpstr>
      <vt:lpstr>'2025-2030'!Заголовки_для_печати</vt:lpstr>
      <vt:lpstr>'2025-2027'!Область_печати</vt:lpstr>
      <vt:lpstr>'2025-2030'!Область_печати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2025-12-30T06:27:23Z</cp:lastPrinted>
  <dcterms:created xsi:type="dcterms:W3CDTF">2016-09-27T05:07:00Z</dcterms:created>
  <dcterms:modified xsi:type="dcterms:W3CDTF">2025-12-30T06:27:28Z</dcterms:modified>
</cp:coreProperties>
</file>