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70" yWindow="330" windowWidth="13110" windowHeight="6825" tabRatio="571" activeTab="1"/>
  </bookViews>
  <sheets>
    <sheet name="2025-2027" sheetId="10" r:id="rId1"/>
    <sheet name="2025-2030" sheetId="21" r:id="rId2"/>
  </sheets>
  <definedNames>
    <definedName name="_xlnm._FilterDatabase" localSheetId="0" hidden="1">'2025-2027'!$A$14:$W$88</definedName>
    <definedName name="_xlnm._FilterDatabase" localSheetId="1" hidden="1">'2025-2030'!$A$5:$M$79</definedName>
    <definedName name="_xlnm.Print_Titles" localSheetId="0">'2025-2027'!$14:$14</definedName>
    <definedName name="_xlnm.Print_Titles" localSheetId="1">'2025-2030'!$5:$5</definedName>
    <definedName name="_xlnm.Print_Area" localSheetId="0">'2025-2027'!$A$1:$S$89</definedName>
    <definedName name="_xlnm.Print_Area" localSheetId="1">'2025-2030'!$A$1:$I$79</definedName>
  </definedNames>
  <calcPr calcId="145621"/>
</workbook>
</file>

<file path=xl/calcChain.xml><?xml version="1.0" encoding="utf-8"?>
<calcChain xmlns="http://schemas.openxmlformats.org/spreadsheetml/2006/main">
  <c r="E78" i="21" l="1"/>
  <c r="G78" i="21"/>
  <c r="F78" i="21"/>
  <c r="E54" i="21"/>
  <c r="F45" i="21"/>
  <c r="E44" i="21"/>
  <c r="G38" i="21"/>
  <c r="F38" i="21"/>
  <c r="E38" i="21" s="1"/>
  <c r="E41" i="21"/>
  <c r="G41" i="21"/>
  <c r="F41" i="21"/>
  <c r="E37" i="21"/>
  <c r="I38" i="21"/>
  <c r="I39" i="21"/>
  <c r="H38" i="21"/>
  <c r="H39" i="21"/>
  <c r="J50" i="10"/>
  <c r="L50" i="10"/>
  <c r="K50" i="10"/>
  <c r="E50" i="10"/>
  <c r="G50" i="10"/>
  <c r="F50" i="10"/>
  <c r="G47" i="10"/>
  <c r="F47" i="10"/>
  <c r="I47" i="10"/>
  <c r="H47" i="10"/>
  <c r="E46" i="10"/>
  <c r="J46" i="10"/>
  <c r="P87" i="10"/>
  <c r="O87" i="10" s="1"/>
  <c r="Q87" i="10"/>
  <c r="L87" i="10"/>
  <c r="K87" i="10"/>
  <c r="J87" i="10" s="1"/>
  <c r="G87" i="10"/>
  <c r="E87" i="10" s="1"/>
  <c r="F87" i="10"/>
  <c r="O50" i="10"/>
  <c r="N47" i="10"/>
  <c r="M47" i="10"/>
  <c r="L47" i="10"/>
  <c r="K47" i="10"/>
  <c r="O47" i="10"/>
  <c r="P47" i="10"/>
  <c r="O46" i="10"/>
  <c r="S47" i="10"/>
  <c r="R47" i="10"/>
  <c r="Q47" i="10"/>
  <c r="F77" i="21" l="1"/>
  <c r="G77" i="21"/>
  <c r="F65" i="21"/>
  <c r="F63" i="21"/>
  <c r="E63" i="21" s="1"/>
  <c r="G64" i="21"/>
  <c r="G63" i="21"/>
  <c r="E55" i="21"/>
  <c r="F16" i="21"/>
  <c r="E16" i="21" l="1"/>
  <c r="I73" i="21"/>
  <c r="I77" i="21" s="1"/>
  <c r="H73" i="21"/>
  <c r="H77" i="21" s="1"/>
  <c r="G73" i="21"/>
  <c r="E72" i="21"/>
  <c r="E71" i="21"/>
  <c r="E70" i="21"/>
  <c r="E69" i="21"/>
  <c r="E68" i="21"/>
  <c r="I66" i="21"/>
  <c r="H66" i="21"/>
  <c r="G66" i="21"/>
  <c r="F66" i="21"/>
  <c r="E66" i="21"/>
  <c r="I65" i="21"/>
  <c r="H65" i="21"/>
  <c r="G65" i="21"/>
  <c r="I64" i="21"/>
  <c r="H64" i="21"/>
  <c r="I63" i="21"/>
  <c r="H63" i="21"/>
  <c r="E62" i="21"/>
  <c r="E61" i="21"/>
  <c r="E60" i="21"/>
  <c r="E59" i="21"/>
  <c r="E58" i="21"/>
  <c r="E57" i="21"/>
  <c r="E56" i="21"/>
  <c r="E53" i="21"/>
  <c r="E52" i="21"/>
  <c r="E51" i="21"/>
  <c r="E50" i="21"/>
  <c r="E49" i="21"/>
  <c r="E48" i="21"/>
  <c r="F64" i="21"/>
  <c r="E64" i="21" s="1"/>
  <c r="I45" i="21"/>
  <c r="H45" i="21"/>
  <c r="G45" i="21"/>
  <c r="E43" i="21"/>
  <c r="E45" i="21" s="1"/>
  <c r="I40" i="21"/>
  <c r="H40" i="21"/>
  <c r="G40" i="21"/>
  <c r="G39" i="21"/>
  <c r="F39" i="21"/>
  <c r="F40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E28" i="21" s="1"/>
  <c r="I27" i="21"/>
  <c r="H27" i="21"/>
  <c r="G27" i="21"/>
  <c r="E26" i="21"/>
  <c r="F29" i="21"/>
  <c r="E24" i="21"/>
  <c r="E23" i="21"/>
  <c r="E22" i="21"/>
  <c r="E21" i="21"/>
  <c r="E20" i="21"/>
  <c r="I18" i="21"/>
  <c r="H18" i="21"/>
  <c r="H76" i="21" s="1"/>
  <c r="G18" i="21"/>
  <c r="F18" i="21"/>
  <c r="H17" i="21"/>
  <c r="G17" i="21"/>
  <c r="I16" i="21"/>
  <c r="H16" i="21"/>
  <c r="G16" i="21"/>
  <c r="E15" i="21"/>
  <c r="E14" i="21"/>
  <c r="E13" i="21"/>
  <c r="E12" i="21"/>
  <c r="E11" i="21"/>
  <c r="E10" i="21"/>
  <c r="E8" i="21"/>
  <c r="G74" i="21" l="1"/>
  <c r="I74" i="21"/>
  <c r="H75" i="21"/>
  <c r="E29" i="21"/>
  <c r="E36" i="21"/>
  <c r="F27" i="21"/>
  <c r="E27" i="21" s="1"/>
  <c r="F17" i="21"/>
  <c r="F75" i="21" s="1"/>
  <c r="H74" i="21"/>
  <c r="G75" i="21"/>
  <c r="I17" i="21"/>
  <c r="I75" i="21" s="1"/>
  <c r="G76" i="21"/>
  <c r="I76" i="21"/>
  <c r="E25" i="21"/>
  <c r="E40" i="21"/>
  <c r="E39" i="21"/>
  <c r="E65" i="21"/>
  <c r="F73" i="21"/>
  <c r="E9" i="21"/>
  <c r="E18" i="21"/>
  <c r="E47" i="21"/>
  <c r="E75" i="21" l="1"/>
  <c r="E17" i="21"/>
  <c r="F74" i="21"/>
  <c r="E74" i="21" s="1"/>
  <c r="F76" i="21"/>
  <c r="E76" i="21" s="1"/>
  <c r="E73" i="21"/>
  <c r="E77" i="21"/>
  <c r="F56" i="10"/>
  <c r="F65" i="10"/>
  <c r="H73" i="10" l="1"/>
  <c r="I73" i="10"/>
  <c r="G63" i="10" l="1"/>
  <c r="G73" i="10" s="1"/>
  <c r="P57" i="10"/>
  <c r="P34" i="10"/>
  <c r="K57" i="10"/>
  <c r="K34" i="10"/>
  <c r="F57" i="10"/>
  <c r="F34" i="10"/>
  <c r="S75" i="10"/>
  <c r="R75" i="10"/>
  <c r="Q75" i="10"/>
  <c r="P75" i="10"/>
  <c r="O75" i="10"/>
  <c r="N75" i="10"/>
  <c r="M75" i="10"/>
  <c r="L75" i="10"/>
  <c r="K75" i="10"/>
  <c r="J75" i="10"/>
  <c r="L74" i="10"/>
  <c r="M74" i="10"/>
  <c r="N74" i="10"/>
  <c r="G74" i="10"/>
  <c r="H74" i="10"/>
  <c r="I74" i="10"/>
  <c r="Q72" i="10"/>
  <c r="R72" i="10"/>
  <c r="S72" i="10"/>
  <c r="L72" i="10"/>
  <c r="M72" i="10"/>
  <c r="N72" i="10"/>
  <c r="G72" i="10"/>
  <c r="H72" i="10"/>
  <c r="I72" i="10"/>
  <c r="O71" i="10"/>
  <c r="J71" i="10"/>
  <c r="E71" i="10"/>
  <c r="P70" i="10"/>
  <c r="P69" i="10"/>
  <c r="K69" i="10"/>
  <c r="F69" i="10"/>
  <c r="P68" i="10"/>
  <c r="K68" i="10"/>
  <c r="F68" i="10"/>
  <c r="P61" i="10"/>
  <c r="K61" i="10"/>
  <c r="P59" i="10"/>
  <c r="K59" i="10"/>
  <c r="F59" i="10"/>
  <c r="K45" i="10"/>
  <c r="P72" i="10" l="1"/>
  <c r="G75" i="10" l="1"/>
  <c r="H75" i="10"/>
  <c r="I75" i="10"/>
  <c r="F75" i="10"/>
  <c r="E64" i="10"/>
  <c r="E75" i="10" s="1"/>
  <c r="K70" i="10" l="1"/>
  <c r="F70" i="10"/>
  <c r="F74" i="10" s="1"/>
  <c r="K74" i="10" l="1"/>
  <c r="K72" i="10"/>
  <c r="F60" i="10"/>
  <c r="F72" i="10" s="1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8" i="10" l="1"/>
  <c r="R48" i="10"/>
  <c r="Q48" i="10"/>
  <c r="P48" i="10"/>
  <c r="N48" i="10"/>
  <c r="M48" i="10"/>
  <c r="L48" i="10"/>
  <c r="K48" i="10"/>
  <c r="F48" i="10"/>
  <c r="I48" i="10"/>
  <c r="H48" i="10"/>
  <c r="G48" i="10"/>
  <c r="O58" i="10" l="1"/>
  <c r="J58" i="10"/>
  <c r="E58" i="10"/>
  <c r="S82" i="10" l="1"/>
  <c r="S86" i="10" s="1"/>
  <c r="R82" i="10"/>
  <c r="R86" i="10" s="1"/>
  <c r="Q82" i="10"/>
  <c r="Q86" i="10" s="1"/>
  <c r="N82" i="10"/>
  <c r="N86" i="10" s="1"/>
  <c r="M82" i="10"/>
  <c r="M86" i="10" s="1"/>
  <c r="L82" i="10"/>
  <c r="L86" i="10" s="1"/>
  <c r="I82" i="10"/>
  <c r="I86" i="10" s="1"/>
  <c r="H82" i="10"/>
  <c r="H86" i="10" s="1"/>
  <c r="G82" i="10"/>
  <c r="G86" i="10" s="1"/>
  <c r="O81" i="10"/>
  <c r="J81" i="10"/>
  <c r="E81" i="10"/>
  <c r="O80" i="10"/>
  <c r="J80" i="10"/>
  <c r="E80" i="10"/>
  <c r="O79" i="10"/>
  <c r="J79" i="10"/>
  <c r="E79" i="10"/>
  <c r="O78" i="10"/>
  <c r="J78" i="10"/>
  <c r="E78" i="10"/>
  <c r="P82" i="10"/>
  <c r="K82" i="10"/>
  <c r="E77" i="10"/>
  <c r="S74" i="10"/>
  <c r="R74" i="10"/>
  <c r="Q74" i="10"/>
  <c r="S73" i="10"/>
  <c r="R73" i="10"/>
  <c r="Q73" i="10"/>
  <c r="N73" i="10"/>
  <c r="M73" i="10"/>
  <c r="L73" i="10"/>
  <c r="O70" i="10"/>
  <c r="J70" i="10"/>
  <c r="E70" i="10"/>
  <c r="O67" i="10"/>
  <c r="J67" i="10"/>
  <c r="E67" i="10"/>
  <c r="O59" i="10"/>
  <c r="J59" i="10"/>
  <c r="E59" i="10"/>
  <c r="O66" i="10"/>
  <c r="J66" i="10"/>
  <c r="E66" i="10"/>
  <c r="O65" i="10"/>
  <c r="J65" i="10"/>
  <c r="E65" i="10"/>
  <c r="P73" i="10"/>
  <c r="K73" i="10"/>
  <c r="F73" i="10"/>
  <c r="O61" i="10"/>
  <c r="J61" i="10"/>
  <c r="E61" i="10"/>
  <c r="O60" i="10"/>
  <c r="J60" i="10"/>
  <c r="E60" i="10"/>
  <c r="O63" i="10"/>
  <c r="J63" i="10"/>
  <c r="E63" i="10"/>
  <c r="S54" i="10"/>
  <c r="R54" i="10"/>
  <c r="Q54" i="10"/>
  <c r="P54" i="10"/>
  <c r="N54" i="10"/>
  <c r="M54" i="10"/>
  <c r="L54" i="10"/>
  <c r="K54" i="10"/>
  <c r="I54" i="10"/>
  <c r="H54" i="10"/>
  <c r="G54" i="10"/>
  <c r="F54" i="10"/>
  <c r="O53" i="10"/>
  <c r="J53" i="10"/>
  <c r="E53" i="10"/>
  <c r="O52" i="10"/>
  <c r="J52" i="10"/>
  <c r="E52" i="10"/>
  <c r="S49" i="10"/>
  <c r="R49" i="10"/>
  <c r="Q49" i="10"/>
  <c r="N49" i="10"/>
  <c r="M49" i="10"/>
  <c r="L49" i="10"/>
  <c r="I49" i="10"/>
  <c r="H49" i="10"/>
  <c r="G49" i="10"/>
  <c r="P49" i="10"/>
  <c r="K49" i="10"/>
  <c r="F49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69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F25" i="10"/>
  <c r="O21" i="10"/>
  <c r="J21" i="10"/>
  <c r="E21" i="10"/>
  <c r="P20" i="10"/>
  <c r="O20" i="10" s="1"/>
  <c r="J20" i="10"/>
  <c r="E20" i="10"/>
  <c r="O19" i="10"/>
  <c r="J19" i="10"/>
  <c r="E19" i="10"/>
  <c r="O18" i="10"/>
  <c r="J18" i="10"/>
  <c r="E18" i="10"/>
  <c r="K26" i="10"/>
  <c r="F84" i="10"/>
  <c r="F83" i="10" l="1"/>
  <c r="G83" i="10"/>
  <c r="M83" i="10"/>
  <c r="Q83" i="10"/>
  <c r="S83" i="10"/>
  <c r="H84" i="10"/>
  <c r="R84" i="10"/>
  <c r="H85" i="10"/>
  <c r="G84" i="10"/>
  <c r="L84" i="10"/>
  <c r="Q84" i="10"/>
  <c r="G85" i="10"/>
  <c r="I85" i="10"/>
  <c r="H83" i="10"/>
  <c r="L83" i="10"/>
  <c r="N83" i="10"/>
  <c r="R83" i="10"/>
  <c r="M84" i="10"/>
  <c r="K38" i="10"/>
  <c r="K36" i="10"/>
  <c r="F36" i="10"/>
  <c r="E36" i="10" s="1"/>
  <c r="I83" i="10"/>
  <c r="E25" i="10"/>
  <c r="E68" i="10"/>
  <c r="E74" i="10"/>
  <c r="O68" i="10"/>
  <c r="P74" i="10"/>
  <c r="O74" i="10" s="1"/>
  <c r="E34" i="10"/>
  <c r="F38" i="10"/>
  <c r="E38" i="10" s="1"/>
  <c r="O34" i="10"/>
  <c r="P38" i="10"/>
  <c r="J68" i="10"/>
  <c r="K85" i="10"/>
  <c r="J48" i="10"/>
  <c r="K84" i="10"/>
  <c r="L85" i="10"/>
  <c r="N85" i="10"/>
  <c r="R85" i="10"/>
  <c r="M85" i="10"/>
  <c r="Q85" i="10"/>
  <c r="S85" i="10"/>
  <c r="J27" i="10"/>
  <c r="E69" i="10"/>
  <c r="J34" i="10"/>
  <c r="J37" i="10"/>
  <c r="J77" i="10"/>
  <c r="O77" i="10"/>
  <c r="O37" i="10"/>
  <c r="E45" i="10"/>
  <c r="J45" i="10"/>
  <c r="O45" i="10"/>
  <c r="F27" i="10"/>
  <c r="E22" i="10"/>
  <c r="J54" i="10"/>
  <c r="O48" i="10"/>
  <c r="O44" i="10"/>
  <c r="P26" i="10"/>
  <c r="P84" i="10" s="1"/>
  <c r="O36" i="10"/>
  <c r="E37" i="10"/>
  <c r="E48" i="10"/>
  <c r="E49" i="10"/>
  <c r="J49" i="10"/>
  <c r="O49" i="10"/>
  <c r="E54" i="10"/>
  <c r="O54" i="10"/>
  <c r="E62" i="10"/>
  <c r="J62" i="10"/>
  <c r="O62" i="10"/>
  <c r="E56" i="10"/>
  <c r="J56" i="10"/>
  <c r="O56" i="10"/>
  <c r="F82" i="10"/>
  <c r="J38" i="10"/>
  <c r="E17" i="10"/>
  <c r="J17" i="10"/>
  <c r="O17" i="10"/>
  <c r="O22" i="10"/>
  <c r="P25" i="10"/>
  <c r="N26" i="10"/>
  <c r="N84" i="10" s="1"/>
  <c r="P27" i="10"/>
  <c r="O27" i="10" s="1"/>
  <c r="O69" i="10"/>
  <c r="J36" i="10"/>
  <c r="E73" i="10"/>
  <c r="J73" i="10"/>
  <c r="O73" i="10"/>
  <c r="K25" i="10"/>
  <c r="I26" i="10"/>
  <c r="I84" i="10" s="1"/>
  <c r="S26" i="10"/>
  <c r="S84" i="10" s="1"/>
  <c r="E42" i="10"/>
  <c r="J47" i="10"/>
  <c r="E57" i="10"/>
  <c r="J57" i="10"/>
  <c r="O57" i="10"/>
  <c r="J72" i="10"/>
  <c r="E47" i="10"/>
  <c r="E72" i="10"/>
  <c r="O72" i="10"/>
  <c r="J82" i="10"/>
  <c r="K86" i="10"/>
  <c r="J86" i="10" s="1"/>
  <c r="P86" i="10"/>
  <c r="O86" i="10" s="1"/>
  <c r="O82" i="10"/>
  <c r="E84" i="10" l="1"/>
  <c r="E82" i="10"/>
  <c r="F86" i="10"/>
  <c r="E86" i="10" s="1"/>
  <c r="P85" i="10"/>
  <c r="O85" i="10" s="1"/>
  <c r="J74" i="10"/>
  <c r="E27" i="10"/>
  <c r="F85" i="10"/>
  <c r="E85" i="10" s="1"/>
  <c r="K83" i="10"/>
  <c r="P83" i="10"/>
  <c r="O38" i="10"/>
  <c r="J85" i="10"/>
  <c r="O26" i="10"/>
  <c r="E26" i="10"/>
  <c r="J26" i="10"/>
  <c r="J25" i="10"/>
  <c r="O25" i="10"/>
  <c r="O84" i="10"/>
  <c r="J84" i="10"/>
  <c r="J83" i="10" l="1"/>
  <c r="O83" i="10"/>
  <c r="E83" i="10"/>
</calcChain>
</file>

<file path=xl/comments1.xml><?xml version="1.0" encoding="utf-8"?>
<comments xmlns="http://schemas.openxmlformats.org/spreadsheetml/2006/main">
  <authors>
    <author>user</author>
  </authors>
  <commentList>
    <comment ref="F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<sst xmlns="http://schemas.openxmlformats.org/spreadsheetml/2006/main" count="423" uniqueCount="130">
  <si>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</si>
  <si>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</si>
  <si>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</si>
  <si>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</si>
  <si>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</si>
  <si>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</si>
  <si>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</si>
  <si>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</si>
  <si>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</si>
  <si>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</si>
  <si>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</si>
  <si>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</si>
  <si>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</si>
  <si>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</si>
  <si>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</si>
  <si>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</si>
  <si>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</si>
  <si>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</si>
  <si>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</si>
  <si>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</si>
  <si>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</si>
  <si>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</si>
  <si>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 xml:space="preserve">Ремонт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</si>
  <si>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</si>
  <si>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</si>
  <si>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</si>
  <si>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</si>
  <si>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</si>
  <si>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</si>
  <si>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</si>
  <si>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</si>
  <si>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&lt;1&gt; - за исключением объектов, вкюченных в иные муниципальные программы с аналогичным видом работ</t>
  </si>
  <si>
    <t>Ремонт, восстановление и устройство внутриквартального освещения &lt;1&gt;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</si>
  <si>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</si>
  <si>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</si>
  <si>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</si>
  <si>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</si>
  <si>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</si>
  <si>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Приложение № 1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</si>
  <si>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</si>
  <si>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</si>
  <si>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</si>
  <si>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</si>
  <si>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</si>
  <si>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</si>
  <si>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</si>
  <si>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</si>
  <si>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</si>
  <si>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</si>
  <si>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</si>
  <si>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</si>
  <si>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</si>
  <si>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</si>
  <si>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</si>
  <si>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</si>
  <si>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</si>
  <si>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</si>
  <si>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</si>
  <si>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</si>
  <si>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</si>
  <si>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</si>
  <si>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</si>
  <si>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</si>
  <si>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</si>
  <si>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>5.3</t>
  </si>
  <si>
    <t xml:space="preserve">5.1 </t>
  </si>
  <si>
    <t>5.5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</si>
  <si>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</si>
  <si>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</si>
  <si>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</si>
  <si>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</si>
  <si>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</si>
  <si>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</si>
  <si>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</si>
  <si>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</si>
  <si>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</si>
  <si>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</si>
  <si>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</si>
  <si>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</si>
  <si>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</si>
  <si>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</si>
  <si>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</si>
  <si>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</si>
  <si>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</si>
  <si>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</si>
  <si>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</si>
  <si>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5.2 </t>
  </si>
  <si>
    <r>
      <t>5.4</t>
    </r>
    <r>
      <rPr>
        <i/>
        <sz val="10"/>
        <rFont val="Times New Roman"/>
        <family val="1"/>
        <charset val="204"/>
      </rPr>
      <t xml:space="preserve"> </t>
    </r>
  </si>
  <si>
    <t xml:space="preserve">5.6 </t>
  </si>
  <si>
    <t xml:space="preserve">5.7 </t>
  </si>
  <si>
    <t xml:space="preserve">5.8 </t>
  </si>
  <si>
    <r>
      <t>5.9</t>
    </r>
    <r>
      <rPr>
        <i/>
        <sz val="10"/>
        <rFont val="Times New Roman"/>
        <family val="1"/>
        <charset val="204"/>
      </rPr>
      <t xml:space="preserve"> </t>
    </r>
  </si>
  <si>
    <t xml:space="preserve">5.10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</si>
  <si>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</si>
  <si>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</si>
  <si>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</si>
  <si>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</si>
  <si>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</si>
  <si>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</si>
  <si>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</si>
  <si>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</si>
  <si>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</si>
  <si>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</si>
  <si>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2028-2029</t>
  </si>
  <si>
    <t>5.11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</si>
  <si>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</si>
  <si>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</si>
  <si>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</si>
  <si>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</si>
  <si>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</si>
  <si>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Озеленение, Цветочное оформление территорий 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</si>
  <si>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</si>
  <si>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</si>
  <si>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</si>
  <si>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Комплексное содержание городских территорий </t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</si>
  <si>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</si>
  <si>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</si>
  <si>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2026-2028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</si>
  <si>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</si>
  <si>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</si>
  <si>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</si>
  <si>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</si>
  <si>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Преддекларационные обследования, разработка деклараций безопасности объектов гидротехнических сооружений с государственной экспертизой, технические обследования, комплексные (многофакторные) обследования объектов гидротехнических сооружений</t>
  </si>
  <si>
    <t>ДГД</t>
  </si>
  <si>
    <t>2025, 2026</t>
  </si>
  <si>
    <t>3.7</t>
  </si>
  <si>
    <t>Проектирование и реконструкция объектов гидротехнических сооружений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</si>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</sst>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88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5" borderId="1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67" xfId="0" applyFont="1" applyFill="1" applyBorder="1" applyAlignment="1">
      <alignment horizontal="left" vertical="center"/>
    </xf>
    <xf numFmtId="3" fontId="24" fillId="2" borderId="67" xfId="0" applyNumberFormat="1" applyFont="1" applyFill="1" applyBorder="1" applyAlignment="1">
      <alignment horizontal="left" vertical="center"/>
    </xf>
    <xf numFmtId="0" fontId="24" fillId="2" borderId="67" xfId="0" applyFont="1" applyFill="1" applyBorder="1" applyAlignment="1">
      <alignment horizontal="center" vertical="center"/>
    </xf>
    <xf numFmtId="3" fontId="24" fillId="2" borderId="67" xfId="0" applyNumberFormat="1" applyFont="1" applyFill="1" applyBorder="1" applyAlignment="1">
      <alignment horizontal="center" vertical="center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1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1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4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5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4" xfId="0" applyFont="1" applyFill="1" applyBorder="1" applyAlignment="1">
      <alignment vertical="center"/>
    </xf>
    <xf numFmtId="3" fontId="24" fillId="2" borderId="74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4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0" fontId="29" fillId="2" borderId="73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0" fontId="24" fillId="2" borderId="70" xfId="0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topLeftCell="A23" zoomScale="60" zoomScaleNormal="60" zoomScaleSheetLayoutView="40" workbookViewId="0">
      <selection activeCell="B34" sqref="B34:B35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20"/>
      <c r="H1" s="230" t="s">
        <v>38</v>
      </c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0" x14ac:dyDescent="0.25">
      <c r="A2" s="20"/>
      <c r="H2" s="230" t="s">
        <v>34</v>
      </c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20" x14ac:dyDescent="0.25">
      <c r="A3" s="20"/>
      <c r="H3" s="230" t="s">
        <v>35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1:20" x14ac:dyDescent="0.25">
      <c r="A4" s="20"/>
      <c r="H4" s="230" t="s">
        <v>36</v>
      </c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</row>
    <row r="5" spans="1:20" x14ac:dyDescent="0.25">
      <c r="A5" s="20"/>
      <c r="H5" s="230" t="s">
        <v>37</v>
      </c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20" x14ac:dyDescent="0.25">
      <c r="A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0" x14ac:dyDescent="0.25">
      <c r="B7" s="207" t="s">
        <v>59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</row>
    <row r="8" spans="1:20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20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07" t="s">
        <v>107</v>
      </c>
      <c r="Q9" s="207"/>
      <c r="R9" s="207"/>
      <c r="S9" s="207"/>
    </row>
    <row r="10" spans="1:20" ht="12.75" customHeight="1" thickBot="1" x14ac:dyDescent="0.3"/>
    <row r="11" spans="1:20" s="10" customFormat="1" ht="22.5" customHeight="1" thickBot="1" x14ac:dyDescent="0.3">
      <c r="A11" s="213" t="s">
        <v>102</v>
      </c>
      <c r="B11" s="216" t="s">
        <v>0</v>
      </c>
      <c r="C11" s="219" t="s">
        <v>1</v>
      </c>
      <c r="D11" s="216" t="s">
        <v>2</v>
      </c>
      <c r="E11" s="222" t="s">
        <v>3</v>
      </c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4"/>
      <c r="T11" s="21"/>
    </row>
    <row r="12" spans="1:20" s="10" customFormat="1" ht="23.25" customHeight="1" x14ac:dyDescent="0.25">
      <c r="A12" s="214"/>
      <c r="B12" s="217"/>
      <c r="C12" s="220"/>
      <c r="D12" s="217"/>
      <c r="E12" s="227" t="s">
        <v>23</v>
      </c>
      <c r="F12" s="228"/>
      <c r="G12" s="228"/>
      <c r="H12" s="228"/>
      <c r="I12" s="229"/>
      <c r="J12" s="227" t="s">
        <v>24</v>
      </c>
      <c r="K12" s="228"/>
      <c r="L12" s="228"/>
      <c r="M12" s="228"/>
      <c r="N12" s="231"/>
      <c r="O12" s="227" t="s">
        <v>25</v>
      </c>
      <c r="P12" s="228"/>
      <c r="Q12" s="228"/>
      <c r="R12" s="228"/>
      <c r="S12" s="231"/>
      <c r="T12" s="21"/>
    </row>
    <row r="13" spans="1:20" s="10" customFormat="1" ht="90" customHeight="1" thickBot="1" x14ac:dyDescent="0.3">
      <c r="A13" s="215"/>
      <c r="B13" s="218"/>
      <c r="C13" s="221"/>
      <c r="D13" s="218"/>
      <c r="E13" s="48" t="s">
        <v>4</v>
      </c>
      <c r="F13" s="36" t="s">
        <v>5</v>
      </c>
      <c r="G13" s="36" t="s">
        <v>6</v>
      </c>
      <c r="H13" s="36" t="s">
        <v>7</v>
      </c>
      <c r="I13" s="49" t="s">
        <v>8</v>
      </c>
      <c r="J13" s="51" t="s">
        <v>4</v>
      </c>
      <c r="K13" s="36" t="s">
        <v>5</v>
      </c>
      <c r="L13" s="36" t="s">
        <v>6</v>
      </c>
      <c r="M13" s="36" t="s">
        <v>7</v>
      </c>
      <c r="N13" s="37" t="s">
        <v>8</v>
      </c>
      <c r="O13" s="51" t="s">
        <v>4</v>
      </c>
      <c r="P13" s="36" t="s">
        <v>5</v>
      </c>
      <c r="Q13" s="36" t="s">
        <v>6</v>
      </c>
      <c r="R13" s="36" t="s">
        <v>7</v>
      </c>
      <c r="S13" s="37" t="s">
        <v>8</v>
      </c>
      <c r="T13" s="21"/>
    </row>
    <row r="14" spans="1:20" s="10" customFormat="1" ht="15.75" customHeight="1" thickBot="1" x14ac:dyDescent="0.3">
      <c r="A14" s="43">
        <v>1</v>
      </c>
      <c r="B14" s="45">
        <v>2</v>
      </c>
      <c r="C14" s="46">
        <v>3</v>
      </c>
      <c r="D14" s="45">
        <v>4</v>
      </c>
      <c r="E14" s="44">
        <v>5</v>
      </c>
      <c r="F14" s="39">
        <v>6</v>
      </c>
      <c r="G14" s="39">
        <v>7</v>
      </c>
      <c r="H14" s="39">
        <v>8</v>
      </c>
      <c r="I14" s="50">
        <v>9</v>
      </c>
      <c r="J14" s="38">
        <v>10</v>
      </c>
      <c r="K14" s="39">
        <v>11</v>
      </c>
      <c r="L14" s="39">
        <v>12</v>
      </c>
      <c r="M14" s="39">
        <v>13</v>
      </c>
      <c r="N14" s="40">
        <v>14</v>
      </c>
      <c r="O14" s="38">
        <v>15</v>
      </c>
      <c r="P14" s="39">
        <v>16</v>
      </c>
      <c r="Q14" s="39">
        <v>17</v>
      </c>
      <c r="R14" s="39">
        <v>18</v>
      </c>
      <c r="S14" s="40">
        <v>19</v>
      </c>
      <c r="T14" s="21"/>
    </row>
    <row r="15" spans="1:20" s="10" customFormat="1" ht="36.75" customHeight="1" thickBot="1" x14ac:dyDescent="0.3">
      <c r="A15" s="208" t="s">
        <v>39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10"/>
      <c r="T15" s="21"/>
    </row>
    <row r="16" spans="1:20" s="10" customFormat="1" ht="21" customHeight="1" thickBot="1" x14ac:dyDescent="0.3">
      <c r="A16" s="208" t="s">
        <v>20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10"/>
      <c r="T16" s="21"/>
    </row>
    <row r="17" spans="1:21" s="10" customFormat="1" ht="174.75" customHeight="1" x14ac:dyDescent="0.25">
      <c r="A17" s="89" t="s">
        <v>14</v>
      </c>
      <c r="B17" s="95" t="s">
        <v>108</v>
      </c>
      <c r="C17" s="92" t="s">
        <v>9</v>
      </c>
      <c r="D17" s="56" t="s">
        <v>101</v>
      </c>
      <c r="E17" s="64">
        <f t="shared" ref="E17:E23" si="0">F17+G17+H17+I17</f>
        <v>31607</v>
      </c>
      <c r="F17" s="65">
        <v>31607</v>
      </c>
      <c r="G17" s="65">
        <v>0</v>
      </c>
      <c r="H17" s="65">
        <v>0</v>
      </c>
      <c r="I17" s="66">
        <v>0</v>
      </c>
      <c r="J17" s="60">
        <f t="shared" ref="J17:J24" si="1">K17+L17+M17+N17</f>
        <v>8521</v>
      </c>
      <c r="K17" s="41">
        <v>8521</v>
      </c>
      <c r="L17" s="41">
        <v>0</v>
      </c>
      <c r="M17" s="41">
        <v>0</v>
      </c>
      <c r="N17" s="74">
        <v>0</v>
      </c>
      <c r="O17" s="64">
        <f t="shared" ref="O17:O24" si="2">P17+Q17+R17+S17</f>
        <v>8862</v>
      </c>
      <c r="P17" s="65">
        <v>8862</v>
      </c>
      <c r="Q17" s="65">
        <v>0</v>
      </c>
      <c r="R17" s="65">
        <v>0</v>
      </c>
      <c r="S17" s="66">
        <v>0</v>
      </c>
      <c r="T17" s="21"/>
    </row>
    <row r="18" spans="1:21" s="10" customFormat="1" ht="66.599999999999994" customHeight="1" x14ac:dyDescent="0.25">
      <c r="A18" s="90" t="s">
        <v>63</v>
      </c>
      <c r="B18" s="96" t="s">
        <v>109</v>
      </c>
      <c r="C18" s="93" t="s">
        <v>9</v>
      </c>
      <c r="D18" s="57" t="s">
        <v>41</v>
      </c>
      <c r="E18" s="67">
        <f t="shared" si="0"/>
        <v>21084</v>
      </c>
      <c r="F18" s="3">
        <v>21084</v>
      </c>
      <c r="G18" s="3">
        <v>0</v>
      </c>
      <c r="H18" s="3">
        <v>0</v>
      </c>
      <c r="I18" s="32">
        <v>0</v>
      </c>
      <c r="J18" s="61">
        <f t="shared" si="1"/>
        <v>52297</v>
      </c>
      <c r="K18" s="3">
        <f>15615+36682</f>
        <v>52297</v>
      </c>
      <c r="L18" s="3">
        <v>0</v>
      </c>
      <c r="M18" s="3">
        <v>0</v>
      </c>
      <c r="N18" s="75">
        <v>0</v>
      </c>
      <c r="O18" s="67">
        <f t="shared" si="2"/>
        <v>86240</v>
      </c>
      <c r="P18" s="3">
        <f>70000+16240</f>
        <v>86240</v>
      </c>
      <c r="Q18" s="3">
        <v>0</v>
      </c>
      <c r="R18" s="3">
        <v>0</v>
      </c>
      <c r="S18" s="32">
        <v>0</v>
      </c>
      <c r="T18" s="22"/>
      <c r="U18" s="11"/>
    </row>
    <row r="19" spans="1:21" s="10" customFormat="1" ht="54" customHeight="1" x14ac:dyDescent="0.25">
      <c r="A19" s="90" t="s">
        <v>15</v>
      </c>
      <c r="B19" s="96" t="s">
        <v>32</v>
      </c>
      <c r="C19" s="93" t="s">
        <v>9</v>
      </c>
      <c r="D19" s="57" t="s">
        <v>58</v>
      </c>
      <c r="E19" s="67">
        <f t="shared" si="0"/>
        <v>46452</v>
      </c>
      <c r="F19" s="3">
        <v>46452</v>
      </c>
      <c r="G19" s="3">
        <v>0</v>
      </c>
      <c r="H19" s="3">
        <v>0</v>
      </c>
      <c r="I19" s="32">
        <v>0</v>
      </c>
      <c r="J19" s="61">
        <f t="shared" si="1"/>
        <v>17127</v>
      </c>
      <c r="K19" s="3">
        <v>17127</v>
      </c>
      <c r="L19" s="3">
        <v>0</v>
      </c>
      <c r="M19" s="3">
        <v>0</v>
      </c>
      <c r="N19" s="75">
        <v>0</v>
      </c>
      <c r="O19" s="67">
        <f t="shared" si="2"/>
        <v>17812</v>
      </c>
      <c r="P19" s="3">
        <v>17812</v>
      </c>
      <c r="Q19" s="3">
        <v>0</v>
      </c>
      <c r="R19" s="3">
        <v>0</v>
      </c>
      <c r="S19" s="32">
        <v>0</v>
      </c>
      <c r="T19" s="23"/>
      <c r="U19" s="11"/>
    </row>
    <row r="20" spans="1:21" s="10" customFormat="1" ht="45.6" customHeight="1" x14ac:dyDescent="0.25">
      <c r="A20" s="90" t="s">
        <v>16</v>
      </c>
      <c r="B20" s="96" t="s">
        <v>71</v>
      </c>
      <c r="C20" s="93" t="s">
        <v>9</v>
      </c>
      <c r="D20" s="57" t="s">
        <v>40</v>
      </c>
      <c r="E20" s="67">
        <f t="shared" si="0"/>
        <v>34295</v>
      </c>
      <c r="F20" s="3">
        <v>34295</v>
      </c>
      <c r="G20" s="3">
        <v>0</v>
      </c>
      <c r="H20" s="3">
        <v>0</v>
      </c>
      <c r="I20" s="32">
        <v>0</v>
      </c>
      <c r="J20" s="61">
        <f t="shared" si="1"/>
        <v>33318</v>
      </c>
      <c r="K20" s="3">
        <v>33318</v>
      </c>
      <c r="L20" s="3">
        <v>0</v>
      </c>
      <c r="M20" s="3">
        <v>0</v>
      </c>
      <c r="N20" s="75">
        <v>0</v>
      </c>
      <c r="O20" s="67">
        <f t="shared" si="2"/>
        <v>178477</v>
      </c>
      <c r="P20" s="3">
        <f>34269+144208</f>
        <v>178477</v>
      </c>
      <c r="Q20" s="3">
        <v>0</v>
      </c>
      <c r="R20" s="3">
        <v>0</v>
      </c>
      <c r="S20" s="32">
        <v>0</v>
      </c>
      <c r="T20" s="21"/>
    </row>
    <row r="21" spans="1:21" s="10" customFormat="1" ht="36" customHeight="1" x14ac:dyDescent="0.25">
      <c r="A21" s="211" t="s">
        <v>80</v>
      </c>
      <c r="B21" s="212" t="s">
        <v>60</v>
      </c>
      <c r="C21" s="93" t="s">
        <v>9</v>
      </c>
      <c r="D21" s="232" t="s">
        <v>41</v>
      </c>
      <c r="E21" s="67">
        <f>F21+G21+H21+I21</f>
        <v>5689</v>
      </c>
      <c r="F21" s="3">
        <v>5689</v>
      </c>
      <c r="G21" s="3">
        <v>0</v>
      </c>
      <c r="H21" s="3">
        <v>0</v>
      </c>
      <c r="I21" s="32">
        <v>0</v>
      </c>
      <c r="J21" s="61">
        <f t="shared" si="1"/>
        <v>2197</v>
      </c>
      <c r="K21" s="3">
        <v>2197</v>
      </c>
      <c r="L21" s="3">
        <v>0</v>
      </c>
      <c r="M21" s="3">
        <v>0</v>
      </c>
      <c r="N21" s="75">
        <v>0</v>
      </c>
      <c r="O21" s="67">
        <f>P21+Q21+R21+S21</f>
        <v>2285</v>
      </c>
      <c r="P21" s="3">
        <v>2285</v>
      </c>
      <c r="Q21" s="3">
        <v>0</v>
      </c>
      <c r="R21" s="3">
        <v>0</v>
      </c>
      <c r="S21" s="32">
        <v>0</v>
      </c>
      <c r="T21" s="21"/>
    </row>
    <row r="22" spans="1:21" s="10" customFormat="1" ht="42.75" customHeight="1" x14ac:dyDescent="0.25">
      <c r="A22" s="211"/>
      <c r="B22" s="212"/>
      <c r="C22" s="93" t="s">
        <v>54</v>
      </c>
      <c r="D22" s="232"/>
      <c r="E22" s="67">
        <f>F22+G22+H22+I22</f>
        <v>3635</v>
      </c>
      <c r="F22" s="3">
        <v>3635</v>
      </c>
      <c r="G22" s="3">
        <v>0</v>
      </c>
      <c r="H22" s="3">
        <v>0</v>
      </c>
      <c r="I22" s="32">
        <v>0</v>
      </c>
      <c r="J22" s="61">
        <f t="shared" si="1"/>
        <v>3594</v>
      </c>
      <c r="K22" s="3">
        <v>3594</v>
      </c>
      <c r="L22" s="3">
        <v>0</v>
      </c>
      <c r="M22" s="3">
        <v>0</v>
      </c>
      <c r="N22" s="75">
        <v>0</v>
      </c>
      <c r="O22" s="67">
        <f t="shared" ref="O22" si="3">P22+Q22+R22+S22</f>
        <v>3737</v>
      </c>
      <c r="P22" s="3">
        <v>3737</v>
      </c>
      <c r="Q22" s="3">
        <v>0</v>
      </c>
      <c r="R22" s="3">
        <v>0</v>
      </c>
      <c r="S22" s="32">
        <v>0</v>
      </c>
      <c r="T22" s="21"/>
    </row>
    <row r="23" spans="1:21" s="10" customFormat="1" ht="54" customHeight="1" x14ac:dyDescent="0.25">
      <c r="A23" s="90" t="s">
        <v>61</v>
      </c>
      <c r="B23" s="96" t="s">
        <v>72</v>
      </c>
      <c r="C23" s="93" t="s">
        <v>9</v>
      </c>
      <c r="D23" s="57" t="s">
        <v>41</v>
      </c>
      <c r="E23" s="67">
        <f t="shared" si="0"/>
        <v>24928</v>
      </c>
      <c r="F23" s="3">
        <v>24928</v>
      </c>
      <c r="G23" s="3">
        <v>0</v>
      </c>
      <c r="H23" s="3">
        <v>0</v>
      </c>
      <c r="I23" s="32">
        <v>0</v>
      </c>
      <c r="J23" s="61">
        <f t="shared" si="1"/>
        <v>19256</v>
      </c>
      <c r="K23" s="3">
        <v>19256</v>
      </c>
      <c r="L23" s="3">
        <v>0</v>
      </c>
      <c r="M23" s="3">
        <v>0</v>
      </c>
      <c r="N23" s="75">
        <v>0</v>
      </c>
      <c r="O23" s="67">
        <f t="shared" si="2"/>
        <v>5100</v>
      </c>
      <c r="P23" s="3">
        <v>5100</v>
      </c>
      <c r="Q23" s="3">
        <v>0</v>
      </c>
      <c r="R23" s="3">
        <v>0</v>
      </c>
      <c r="S23" s="32">
        <v>0</v>
      </c>
      <c r="T23" s="21"/>
    </row>
    <row r="24" spans="1:21" s="10" customFormat="1" ht="54" customHeight="1" thickBot="1" x14ac:dyDescent="0.3">
      <c r="A24" s="91" t="s">
        <v>62</v>
      </c>
      <c r="B24" s="97" t="s">
        <v>100</v>
      </c>
      <c r="C24" s="94" t="s">
        <v>9</v>
      </c>
      <c r="D24" s="58" t="s">
        <v>41</v>
      </c>
      <c r="E24" s="68">
        <f>F24+G24+H24+I24</f>
        <v>164189</v>
      </c>
      <c r="F24" s="52">
        <v>159263</v>
      </c>
      <c r="G24" s="52">
        <v>0</v>
      </c>
      <c r="H24" s="52">
        <v>0</v>
      </c>
      <c r="I24" s="53">
        <v>4926</v>
      </c>
      <c r="J24" s="62">
        <f t="shared" si="1"/>
        <v>54124</v>
      </c>
      <c r="K24" s="52">
        <v>52500</v>
      </c>
      <c r="L24" s="52">
        <v>0</v>
      </c>
      <c r="M24" s="52">
        <v>0</v>
      </c>
      <c r="N24" s="76">
        <v>1624</v>
      </c>
      <c r="O24" s="68">
        <f t="shared" si="2"/>
        <v>54124</v>
      </c>
      <c r="P24" s="52">
        <v>52500</v>
      </c>
      <c r="Q24" s="52">
        <v>0</v>
      </c>
      <c r="R24" s="52">
        <v>0</v>
      </c>
      <c r="S24" s="53">
        <v>1624</v>
      </c>
      <c r="T24" s="24"/>
    </row>
    <row r="25" spans="1:21" s="13" customFormat="1" ht="35.25" customHeight="1" thickBot="1" x14ac:dyDescent="0.3">
      <c r="A25" s="241" t="s">
        <v>10</v>
      </c>
      <c r="B25" s="242"/>
      <c r="C25" s="242"/>
      <c r="D25" s="243"/>
      <c r="E25" s="69">
        <f>F25+I25</f>
        <v>331879</v>
      </c>
      <c r="F25" s="54">
        <f>SUM(F17:F24)</f>
        <v>326953</v>
      </c>
      <c r="G25" s="54">
        <f>G23+G20+G18+G17+G19+G24</f>
        <v>0</v>
      </c>
      <c r="H25" s="54">
        <f>H23+H20+H18+H17+H19+H24</f>
        <v>0</v>
      </c>
      <c r="I25" s="55">
        <f>I23+I20+I18+I17+I19+I24</f>
        <v>4926</v>
      </c>
      <c r="J25" s="63">
        <f>K25+N25</f>
        <v>190434</v>
      </c>
      <c r="K25" s="54">
        <f>SUM(K17:K24)</f>
        <v>188810</v>
      </c>
      <c r="L25" s="54">
        <f>L23+L20+L18+L17+L19+L24</f>
        <v>0</v>
      </c>
      <c r="M25" s="54">
        <f>M23+M20+M18+M17+M19+M24</f>
        <v>0</v>
      </c>
      <c r="N25" s="77">
        <f>N23+N20+N18+N17+N19+N24</f>
        <v>1624</v>
      </c>
      <c r="O25" s="69">
        <f>P25+S25</f>
        <v>356637</v>
      </c>
      <c r="P25" s="54">
        <f>SUM(P17:P24)</f>
        <v>355013</v>
      </c>
      <c r="Q25" s="54">
        <f>Q19+Q23+Q20+Q18+Q17+Q24</f>
        <v>0</v>
      </c>
      <c r="R25" s="54">
        <f>R19+R23+R20+R18+R17+R24</f>
        <v>0</v>
      </c>
      <c r="S25" s="55">
        <f>S19+S23+S20+S18+S17+S24</f>
        <v>1624</v>
      </c>
      <c r="T25" s="25"/>
      <c r="U25" s="12"/>
    </row>
    <row r="26" spans="1:21" s="10" customFormat="1" ht="32.450000000000003" customHeight="1" x14ac:dyDescent="0.25">
      <c r="A26" s="98"/>
      <c r="B26" s="225" t="s">
        <v>52</v>
      </c>
      <c r="C26" s="100" t="s">
        <v>9</v>
      </c>
      <c r="D26" s="81"/>
      <c r="E26" s="64">
        <f>F26+G26+H26+I26</f>
        <v>328244</v>
      </c>
      <c r="F26" s="65">
        <f>F17+F18+F20+F23+F24+F21+F19</f>
        <v>323318</v>
      </c>
      <c r="G26" s="65">
        <f>G17+G18</f>
        <v>0</v>
      </c>
      <c r="H26" s="65">
        <f>H17+H18</f>
        <v>0</v>
      </c>
      <c r="I26" s="66">
        <f>I25</f>
        <v>4926</v>
      </c>
      <c r="J26" s="82">
        <f>K26+L26+M26+N26</f>
        <v>186840</v>
      </c>
      <c r="K26" s="65">
        <f>K17+K18+K20+K23+K24+K21+K19</f>
        <v>185216</v>
      </c>
      <c r="L26" s="65">
        <f>L17+L18</f>
        <v>0</v>
      </c>
      <c r="M26" s="65">
        <f>M17+M18</f>
        <v>0</v>
      </c>
      <c r="N26" s="83">
        <f>N25</f>
        <v>1624</v>
      </c>
      <c r="O26" s="64">
        <f t="shared" ref="O26:O27" si="4">P26+Q26+R26+S26</f>
        <v>352900</v>
      </c>
      <c r="P26" s="65">
        <f>P17+P18+P20+P23+P24+P21+P19</f>
        <v>351276</v>
      </c>
      <c r="Q26" s="65">
        <f>Q17+Q18</f>
        <v>0</v>
      </c>
      <c r="R26" s="65">
        <f>R17+R18</f>
        <v>0</v>
      </c>
      <c r="S26" s="66">
        <f>S25</f>
        <v>1624</v>
      </c>
      <c r="T26" s="26"/>
      <c r="U26" s="14"/>
    </row>
    <row r="27" spans="1:21" s="10" customFormat="1" ht="51.6" customHeight="1" thickBot="1" x14ac:dyDescent="0.3">
      <c r="A27" s="99"/>
      <c r="B27" s="226"/>
      <c r="C27" s="47" t="s">
        <v>54</v>
      </c>
      <c r="D27" s="86"/>
      <c r="E27" s="71">
        <f>F27+G27+H27+I27</f>
        <v>3635</v>
      </c>
      <c r="F27" s="72">
        <f>F22</f>
        <v>3635</v>
      </c>
      <c r="G27" s="72">
        <f>G19</f>
        <v>0</v>
      </c>
      <c r="H27" s="72">
        <f>H19</f>
        <v>0</v>
      </c>
      <c r="I27" s="73">
        <f>I19</f>
        <v>0</v>
      </c>
      <c r="J27" s="87">
        <f>K27+L27+M27+N27</f>
        <v>3594</v>
      </c>
      <c r="K27" s="72">
        <f>K22</f>
        <v>3594</v>
      </c>
      <c r="L27" s="72">
        <f>L19</f>
        <v>0</v>
      </c>
      <c r="M27" s="72">
        <f>M19</f>
        <v>0</v>
      </c>
      <c r="N27" s="88">
        <f>N19</f>
        <v>0</v>
      </c>
      <c r="O27" s="71">
        <f t="shared" si="4"/>
        <v>3737</v>
      </c>
      <c r="P27" s="72">
        <f>P22</f>
        <v>3737</v>
      </c>
      <c r="Q27" s="72">
        <f>Q19</f>
        <v>0</v>
      </c>
      <c r="R27" s="72">
        <f>R19</f>
        <v>0</v>
      </c>
      <c r="S27" s="73">
        <f>S19</f>
        <v>0</v>
      </c>
      <c r="T27" s="26"/>
    </row>
    <row r="28" spans="1:21" s="10" customFormat="1" ht="30" customHeight="1" thickBot="1" x14ac:dyDescent="0.3">
      <c r="A28" s="208" t="s">
        <v>74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10"/>
      <c r="T28" s="24"/>
    </row>
    <row r="29" spans="1:21" s="10" customFormat="1" ht="66" customHeight="1" x14ac:dyDescent="0.25">
      <c r="A29" s="89" t="s">
        <v>17</v>
      </c>
      <c r="B29" s="95" t="s">
        <v>73</v>
      </c>
      <c r="C29" s="92" t="s">
        <v>9</v>
      </c>
      <c r="D29" s="56" t="s">
        <v>41</v>
      </c>
      <c r="E29" s="70">
        <f>F29</f>
        <v>39231</v>
      </c>
      <c r="F29" s="41">
        <v>39231</v>
      </c>
      <c r="G29" s="41">
        <v>0</v>
      </c>
      <c r="H29" s="41">
        <v>0</v>
      </c>
      <c r="I29" s="42">
        <v>0</v>
      </c>
      <c r="J29" s="70">
        <f>K29</f>
        <v>0</v>
      </c>
      <c r="K29" s="41">
        <v>0</v>
      </c>
      <c r="L29" s="41">
        <v>0</v>
      </c>
      <c r="M29" s="41">
        <v>0</v>
      </c>
      <c r="N29" s="42">
        <v>0</v>
      </c>
      <c r="O29" s="60">
        <f t="shared" ref="O29:O38" si="5">P29+Q29+R29+S29</f>
        <v>121635</v>
      </c>
      <c r="P29" s="41">
        <f>72351+49284</f>
        <v>121635</v>
      </c>
      <c r="Q29" s="41">
        <v>0</v>
      </c>
      <c r="R29" s="41">
        <v>0</v>
      </c>
      <c r="S29" s="42">
        <v>0</v>
      </c>
      <c r="T29" s="21"/>
    </row>
    <row r="30" spans="1:21" s="10" customFormat="1" ht="49.15" customHeight="1" x14ac:dyDescent="0.25">
      <c r="A30" s="211" t="s">
        <v>81</v>
      </c>
      <c r="B30" s="212" t="s">
        <v>129</v>
      </c>
      <c r="C30" s="93" t="s">
        <v>9</v>
      </c>
      <c r="D30" s="103" t="s">
        <v>41</v>
      </c>
      <c r="E30" s="67">
        <f t="shared" ref="E30:E38" si="6">F30+G30+H30+I30</f>
        <v>6000</v>
      </c>
      <c r="F30" s="3">
        <v>6000</v>
      </c>
      <c r="G30" s="3">
        <v>0</v>
      </c>
      <c r="H30" s="3">
        <v>0</v>
      </c>
      <c r="I30" s="32">
        <v>0</v>
      </c>
      <c r="J30" s="67">
        <f t="shared" ref="J30:J38" si="7">K30+L30+M30+N30</f>
        <v>3019</v>
      </c>
      <c r="K30" s="3">
        <v>3019</v>
      </c>
      <c r="L30" s="3">
        <v>0</v>
      </c>
      <c r="M30" s="3">
        <v>0</v>
      </c>
      <c r="N30" s="32">
        <v>0</v>
      </c>
      <c r="O30" s="61">
        <f t="shared" si="5"/>
        <v>3140</v>
      </c>
      <c r="P30" s="3">
        <v>3140</v>
      </c>
      <c r="Q30" s="3">
        <v>0</v>
      </c>
      <c r="R30" s="3">
        <v>0</v>
      </c>
      <c r="S30" s="32">
        <v>0</v>
      </c>
      <c r="T30" s="21"/>
    </row>
    <row r="31" spans="1:21" s="10" customFormat="1" ht="54" customHeight="1" x14ac:dyDescent="0.25">
      <c r="A31" s="211"/>
      <c r="B31" s="212"/>
      <c r="C31" s="93" t="s">
        <v>54</v>
      </c>
      <c r="D31" s="103" t="s">
        <v>106</v>
      </c>
      <c r="E31" s="67">
        <f t="shared" si="6"/>
        <v>0</v>
      </c>
      <c r="F31" s="3">
        <v>0</v>
      </c>
      <c r="G31" s="3">
        <v>0</v>
      </c>
      <c r="H31" s="3">
        <v>0</v>
      </c>
      <c r="I31" s="32">
        <v>0</v>
      </c>
      <c r="J31" s="67">
        <f t="shared" si="7"/>
        <v>0</v>
      </c>
      <c r="K31" s="3">
        <v>0</v>
      </c>
      <c r="L31" s="3">
        <v>0</v>
      </c>
      <c r="M31" s="3">
        <v>0</v>
      </c>
      <c r="N31" s="32">
        <v>0</v>
      </c>
      <c r="O31" s="61">
        <f t="shared" si="5"/>
        <v>0</v>
      </c>
      <c r="P31" s="3">
        <v>0</v>
      </c>
      <c r="Q31" s="3">
        <v>0</v>
      </c>
      <c r="R31" s="3">
        <v>0</v>
      </c>
      <c r="S31" s="32">
        <v>0</v>
      </c>
      <c r="T31" s="21"/>
    </row>
    <row r="32" spans="1:21" s="10" customFormat="1" ht="39.6" customHeight="1" x14ac:dyDescent="0.25">
      <c r="A32" s="211" t="s">
        <v>83</v>
      </c>
      <c r="B32" s="212" t="s">
        <v>82</v>
      </c>
      <c r="C32" s="93" t="s">
        <v>9</v>
      </c>
      <c r="D32" s="103" t="s">
        <v>41</v>
      </c>
      <c r="E32" s="67">
        <f t="shared" si="6"/>
        <v>15297</v>
      </c>
      <c r="F32" s="3">
        <v>15297</v>
      </c>
      <c r="G32" s="3">
        <v>0</v>
      </c>
      <c r="H32" s="3">
        <v>0</v>
      </c>
      <c r="I32" s="32">
        <v>0</v>
      </c>
      <c r="J32" s="67">
        <f t="shared" si="7"/>
        <v>15924</v>
      </c>
      <c r="K32" s="3">
        <v>15924</v>
      </c>
      <c r="L32" s="3">
        <v>0</v>
      </c>
      <c r="M32" s="3">
        <v>0</v>
      </c>
      <c r="N32" s="32">
        <v>0</v>
      </c>
      <c r="O32" s="61">
        <f>P32+Q32+R32+S32</f>
        <v>16561</v>
      </c>
      <c r="P32" s="3">
        <v>16561</v>
      </c>
      <c r="Q32" s="3">
        <v>0</v>
      </c>
      <c r="R32" s="3">
        <v>0</v>
      </c>
      <c r="S32" s="32">
        <v>0</v>
      </c>
      <c r="T32" s="27"/>
    </row>
    <row r="33" spans="1:21" s="10" customFormat="1" ht="45" customHeight="1" x14ac:dyDescent="0.25">
      <c r="A33" s="211"/>
      <c r="B33" s="212"/>
      <c r="C33" s="93" t="s">
        <v>55</v>
      </c>
      <c r="D33" s="103" t="s">
        <v>41</v>
      </c>
      <c r="E33" s="67">
        <f t="shared" si="6"/>
        <v>3020</v>
      </c>
      <c r="F33" s="3">
        <v>3020</v>
      </c>
      <c r="G33" s="3">
        <v>0</v>
      </c>
      <c r="H33" s="3">
        <v>0</v>
      </c>
      <c r="I33" s="32">
        <v>0</v>
      </c>
      <c r="J33" s="67">
        <f t="shared" si="7"/>
        <v>3138</v>
      </c>
      <c r="K33" s="3">
        <v>3138</v>
      </c>
      <c r="L33" s="3">
        <v>0</v>
      </c>
      <c r="M33" s="3">
        <v>0</v>
      </c>
      <c r="N33" s="32">
        <v>0</v>
      </c>
      <c r="O33" s="61">
        <f>P33+Q33+R33+S33</f>
        <v>3263</v>
      </c>
      <c r="P33" s="3">
        <v>3263</v>
      </c>
      <c r="Q33" s="3">
        <v>0</v>
      </c>
      <c r="R33" s="3">
        <v>0</v>
      </c>
      <c r="S33" s="32">
        <v>0</v>
      </c>
      <c r="T33" s="27"/>
    </row>
    <row r="34" spans="1:21" s="10" customFormat="1" ht="42.75" customHeight="1" x14ac:dyDescent="0.25">
      <c r="A34" s="211" t="s">
        <v>84</v>
      </c>
      <c r="B34" s="212" t="s">
        <v>110</v>
      </c>
      <c r="C34" s="93" t="s">
        <v>55</v>
      </c>
      <c r="D34" s="235" t="s">
        <v>41</v>
      </c>
      <c r="E34" s="67">
        <f t="shared" si="6"/>
        <v>23053</v>
      </c>
      <c r="F34" s="3">
        <f>16735+6318</f>
        <v>23053</v>
      </c>
      <c r="G34" s="3">
        <v>0</v>
      </c>
      <c r="H34" s="3">
        <v>0</v>
      </c>
      <c r="I34" s="32">
        <v>0</v>
      </c>
      <c r="J34" s="67">
        <f t="shared" si="7"/>
        <v>23958</v>
      </c>
      <c r="K34" s="3">
        <f>16818+7140</f>
        <v>23958</v>
      </c>
      <c r="L34" s="3">
        <v>0</v>
      </c>
      <c r="M34" s="3">
        <v>0</v>
      </c>
      <c r="N34" s="32">
        <v>0</v>
      </c>
      <c r="O34" s="61">
        <f>P34+Q34+R34+S34</f>
        <v>24917</v>
      </c>
      <c r="P34" s="3">
        <f>17491+7426</f>
        <v>24917</v>
      </c>
      <c r="Q34" s="3">
        <v>0</v>
      </c>
      <c r="R34" s="3">
        <v>0</v>
      </c>
      <c r="S34" s="32">
        <v>0</v>
      </c>
      <c r="T34" s="27"/>
    </row>
    <row r="35" spans="1:21" s="10" customFormat="1" ht="48.75" customHeight="1" thickBot="1" x14ac:dyDescent="0.3">
      <c r="A35" s="237"/>
      <c r="B35" s="244"/>
      <c r="C35" s="94" t="s">
        <v>9</v>
      </c>
      <c r="D35" s="236"/>
      <c r="E35" s="68">
        <f>F35</f>
        <v>1801</v>
      </c>
      <c r="F35" s="52">
        <v>1801</v>
      </c>
      <c r="G35" s="52">
        <v>0</v>
      </c>
      <c r="H35" s="52">
        <v>0</v>
      </c>
      <c r="I35" s="53">
        <v>0</v>
      </c>
      <c r="J35" s="68">
        <f>K35</f>
        <v>801</v>
      </c>
      <c r="K35" s="52">
        <v>801</v>
      </c>
      <c r="L35" s="52">
        <v>0</v>
      </c>
      <c r="M35" s="52">
        <v>0</v>
      </c>
      <c r="N35" s="53">
        <v>0</v>
      </c>
      <c r="O35" s="62">
        <f>P35</f>
        <v>801</v>
      </c>
      <c r="P35" s="52">
        <v>801</v>
      </c>
      <c r="Q35" s="52">
        <v>0</v>
      </c>
      <c r="R35" s="52">
        <v>0</v>
      </c>
      <c r="S35" s="53">
        <v>0</v>
      </c>
      <c r="T35" s="27"/>
    </row>
    <row r="36" spans="1:21" s="13" customFormat="1" ht="36" customHeight="1" thickBot="1" x14ac:dyDescent="0.3">
      <c r="A36" s="238" t="s">
        <v>53</v>
      </c>
      <c r="B36" s="239"/>
      <c r="C36" s="239"/>
      <c r="D36" s="240"/>
      <c r="E36" s="69">
        <f t="shared" si="6"/>
        <v>88402</v>
      </c>
      <c r="F36" s="54">
        <f>SUM(F29:F35)</f>
        <v>88402</v>
      </c>
      <c r="G36" s="54">
        <f>SUM(G29:G31)</f>
        <v>0</v>
      </c>
      <c r="H36" s="54">
        <f>SUM(H29:H31)</f>
        <v>0</v>
      </c>
      <c r="I36" s="55">
        <f>SUM(I29:I31)</f>
        <v>0</v>
      </c>
      <c r="J36" s="69">
        <f t="shared" si="7"/>
        <v>46840</v>
      </c>
      <c r="K36" s="54">
        <f>SUM(K29:K35)</f>
        <v>46840</v>
      </c>
      <c r="L36" s="54">
        <f>SUM(L29:L31)</f>
        <v>0</v>
      </c>
      <c r="M36" s="54">
        <f>SUM(M29:M31)</f>
        <v>0</v>
      </c>
      <c r="N36" s="55">
        <f>SUM(N29:N31)</f>
        <v>0</v>
      </c>
      <c r="O36" s="63">
        <f t="shared" si="5"/>
        <v>170317</v>
      </c>
      <c r="P36" s="54">
        <f>SUM(P29:P35)</f>
        <v>170317</v>
      </c>
      <c r="Q36" s="54">
        <f>SUM(Q29:Q31)</f>
        <v>0</v>
      </c>
      <c r="R36" s="54">
        <f>SUM(R29:R31)</f>
        <v>0</v>
      </c>
      <c r="S36" s="55">
        <f>SUM(S29:S31)</f>
        <v>0</v>
      </c>
      <c r="T36" s="28"/>
    </row>
    <row r="37" spans="1:21" s="10" customFormat="1" ht="32.450000000000003" customHeight="1" x14ac:dyDescent="0.25">
      <c r="A37" s="105"/>
      <c r="B37" s="225" t="s">
        <v>52</v>
      </c>
      <c r="C37" s="92" t="s">
        <v>9</v>
      </c>
      <c r="D37" s="59"/>
      <c r="E37" s="70">
        <f t="shared" si="6"/>
        <v>62329</v>
      </c>
      <c r="F37" s="41">
        <f>F29+F30+F32+F35</f>
        <v>62329</v>
      </c>
      <c r="G37" s="41">
        <f>G29+G30</f>
        <v>0</v>
      </c>
      <c r="H37" s="41">
        <f>H29+H30</f>
        <v>0</v>
      </c>
      <c r="I37" s="42">
        <f>I29+I30</f>
        <v>0</v>
      </c>
      <c r="J37" s="70">
        <f t="shared" si="7"/>
        <v>19744</v>
      </c>
      <c r="K37" s="41">
        <f>K29+K30+K32+K35</f>
        <v>19744</v>
      </c>
      <c r="L37" s="41">
        <f>L29+L30</f>
        <v>0</v>
      </c>
      <c r="M37" s="41">
        <f>M29+M30</f>
        <v>0</v>
      </c>
      <c r="N37" s="42">
        <f>N29+N30</f>
        <v>0</v>
      </c>
      <c r="O37" s="60">
        <f t="shared" si="5"/>
        <v>142137</v>
      </c>
      <c r="P37" s="41">
        <f>P29+P30+P32+P35</f>
        <v>142137</v>
      </c>
      <c r="Q37" s="41">
        <f>Q29+Q30</f>
        <v>0</v>
      </c>
      <c r="R37" s="41">
        <f>R29+R30</f>
        <v>0</v>
      </c>
      <c r="S37" s="42">
        <f>S29+S30</f>
        <v>0</v>
      </c>
      <c r="T37" s="26"/>
      <c r="U37" s="14"/>
    </row>
    <row r="38" spans="1:21" s="10" customFormat="1" ht="51.6" customHeight="1" thickBot="1" x14ac:dyDescent="0.3">
      <c r="A38" s="99"/>
      <c r="B38" s="226"/>
      <c r="C38" s="47" t="s">
        <v>54</v>
      </c>
      <c r="D38" s="86"/>
      <c r="E38" s="71">
        <f t="shared" si="6"/>
        <v>26073</v>
      </c>
      <c r="F38" s="72">
        <f>F31+F33+F34</f>
        <v>26073</v>
      </c>
      <c r="G38" s="72">
        <f>G31</f>
        <v>0</v>
      </c>
      <c r="H38" s="72">
        <f>H31</f>
        <v>0</v>
      </c>
      <c r="I38" s="73">
        <f>I31</f>
        <v>0</v>
      </c>
      <c r="J38" s="71">
        <f t="shared" si="7"/>
        <v>27096</v>
      </c>
      <c r="K38" s="72">
        <f>K31+K33+K34</f>
        <v>27096</v>
      </c>
      <c r="L38" s="72">
        <f>L31</f>
        <v>0</v>
      </c>
      <c r="M38" s="72">
        <f>M31</f>
        <v>0</v>
      </c>
      <c r="N38" s="73">
        <f>N31</f>
        <v>0</v>
      </c>
      <c r="O38" s="87">
        <f t="shared" si="5"/>
        <v>28180</v>
      </c>
      <c r="P38" s="72">
        <f>P31+P33+P34</f>
        <v>28180</v>
      </c>
      <c r="Q38" s="72">
        <f>Q31</f>
        <v>0</v>
      </c>
      <c r="R38" s="72">
        <f>R31</f>
        <v>0</v>
      </c>
      <c r="S38" s="73">
        <f>S31</f>
        <v>0</v>
      </c>
      <c r="T38" s="26"/>
    </row>
    <row r="39" spans="1:21" s="10" customFormat="1" ht="38.450000000000003" customHeight="1" thickBot="1" x14ac:dyDescent="0.3">
      <c r="A39" s="208" t="s">
        <v>75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33"/>
      <c r="P39" s="233"/>
      <c r="Q39" s="233"/>
      <c r="R39" s="233"/>
      <c r="S39" s="234"/>
      <c r="T39" s="21"/>
    </row>
    <row r="40" spans="1:21" s="10" customFormat="1" ht="69" customHeight="1" x14ac:dyDescent="0.25">
      <c r="A40" s="152" t="s">
        <v>18</v>
      </c>
      <c r="B40" s="156" t="s">
        <v>70</v>
      </c>
      <c r="C40" s="146" t="s">
        <v>9</v>
      </c>
      <c r="D40" s="147" t="s">
        <v>117</v>
      </c>
      <c r="E40" s="82">
        <f t="shared" ref="E40:E49" si="8">F40+G40+H40+I40</f>
        <v>3866</v>
      </c>
      <c r="F40" s="65">
        <v>3866</v>
      </c>
      <c r="G40" s="65">
        <v>0</v>
      </c>
      <c r="H40" s="65">
        <v>0</v>
      </c>
      <c r="I40" s="83">
        <v>0</v>
      </c>
      <c r="J40" s="64">
        <f t="shared" ref="J40:J49" si="9">K40+L40+M40+N40</f>
        <v>2608</v>
      </c>
      <c r="K40" s="65">
        <v>2608</v>
      </c>
      <c r="L40" s="65">
        <v>0</v>
      </c>
      <c r="M40" s="65">
        <v>0</v>
      </c>
      <c r="N40" s="66">
        <v>0</v>
      </c>
      <c r="O40" s="64">
        <f t="shared" ref="O40:O50" si="10">P40+Q40+R40+S40</f>
        <v>2713</v>
      </c>
      <c r="P40" s="65">
        <v>2713</v>
      </c>
      <c r="Q40" s="65">
        <v>0</v>
      </c>
      <c r="R40" s="65">
        <v>0</v>
      </c>
      <c r="S40" s="66">
        <v>0</v>
      </c>
      <c r="T40" s="21"/>
    </row>
    <row r="41" spans="1:21" s="10" customFormat="1" ht="126.75" customHeight="1" x14ac:dyDescent="0.25">
      <c r="A41" s="153" t="s">
        <v>19</v>
      </c>
      <c r="B41" s="157" t="s">
        <v>122</v>
      </c>
      <c r="C41" s="149" t="s">
        <v>9</v>
      </c>
      <c r="D41" s="151" t="s">
        <v>76</v>
      </c>
      <c r="E41" s="61">
        <f t="shared" si="8"/>
        <v>7750</v>
      </c>
      <c r="F41" s="3">
        <v>7750</v>
      </c>
      <c r="G41" s="3">
        <v>0</v>
      </c>
      <c r="H41" s="3">
        <v>0</v>
      </c>
      <c r="I41" s="75">
        <v>0</v>
      </c>
      <c r="J41" s="67">
        <f t="shared" si="9"/>
        <v>1750</v>
      </c>
      <c r="K41" s="3">
        <v>1750</v>
      </c>
      <c r="L41" s="3">
        <v>0</v>
      </c>
      <c r="M41" s="3">
        <v>0</v>
      </c>
      <c r="N41" s="32">
        <v>0</v>
      </c>
      <c r="O41" s="67">
        <f t="shared" si="10"/>
        <v>1820</v>
      </c>
      <c r="P41" s="3">
        <v>1820</v>
      </c>
      <c r="Q41" s="3">
        <v>0</v>
      </c>
      <c r="R41" s="3">
        <v>0</v>
      </c>
      <c r="S41" s="32">
        <v>0</v>
      </c>
      <c r="T41" s="21"/>
    </row>
    <row r="42" spans="1:21" s="10" customFormat="1" ht="75.599999999999994" customHeight="1" x14ac:dyDescent="0.25">
      <c r="A42" s="153" t="s">
        <v>27</v>
      </c>
      <c r="B42" s="157" t="s">
        <v>33</v>
      </c>
      <c r="C42" s="149" t="s">
        <v>9</v>
      </c>
      <c r="D42" s="151" t="s">
        <v>41</v>
      </c>
      <c r="E42" s="61">
        <f t="shared" si="8"/>
        <v>182</v>
      </c>
      <c r="F42" s="3">
        <v>182</v>
      </c>
      <c r="G42" s="3">
        <v>0</v>
      </c>
      <c r="H42" s="3">
        <v>0</v>
      </c>
      <c r="I42" s="75">
        <v>0</v>
      </c>
      <c r="J42" s="67">
        <f t="shared" si="9"/>
        <v>161</v>
      </c>
      <c r="K42" s="3">
        <v>161</v>
      </c>
      <c r="L42" s="3">
        <v>0</v>
      </c>
      <c r="M42" s="3">
        <v>0</v>
      </c>
      <c r="N42" s="32">
        <v>0</v>
      </c>
      <c r="O42" s="67">
        <f t="shared" si="10"/>
        <v>167</v>
      </c>
      <c r="P42" s="3">
        <v>167</v>
      </c>
      <c r="Q42" s="3">
        <v>0</v>
      </c>
      <c r="R42" s="3">
        <v>0</v>
      </c>
      <c r="S42" s="32">
        <v>0</v>
      </c>
      <c r="T42" s="21"/>
    </row>
    <row r="43" spans="1:21" s="10" customFormat="1" ht="56.25" customHeight="1" x14ac:dyDescent="0.25">
      <c r="A43" s="153" t="s">
        <v>28</v>
      </c>
      <c r="B43" s="157" t="s">
        <v>21</v>
      </c>
      <c r="C43" s="149" t="s">
        <v>9</v>
      </c>
      <c r="D43" s="151" t="s">
        <v>41</v>
      </c>
      <c r="E43" s="61">
        <f t="shared" si="8"/>
        <v>2205</v>
      </c>
      <c r="F43" s="3">
        <v>2205</v>
      </c>
      <c r="G43" s="3">
        <v>0</v>
      </c>
      <c r="H43" s="3">
        <v>0</v>
      </c>
      <c r="I43" s="75">
        <v>0</v>
      </c>
      <c r="J43" s="67">
        <f t="shared" si="9"/>
        <v>2294</v>
      </c>
      <c r="K43" s="3">
        <v>2294</v>
      </c>
      <c r="L43" s="3">
        <v>0</v>
      </c>
      <c r="M43" s="3">
        <v>0</v>
      </c>
      <c r="N43" s="32">
        <v>0</v>
      </c>
      <c r="O43" s="67">
        <f t="shared" si="10"/>
        <v>2386</v>
      </c>
      <c r="P43" s="3">
        <v>2386</v>
      </c>
      <c r="Q43" s="3">
        <v>0</v>
      </c>
      <c r="R43" s="3">
        <v>0</v>
      </c>
      <c r="S43" s="32">
        <v>0</v>
      </c>
      <c r="T43" s="21"/>
    </row>
    <row r="44" spans="1:21" s="10" customFormat="1" ht="39.75" customHeight="1" x14ac:dyDescent="0.25">
      <c r="A44" s="153" t="s">
        <v>29</v>
      </c>
      <c r="B44" s="157" t="s">
        <v>22</v>
      </c>
      <c r="C44" s="149" t="s">
        <v>9</v>
      </c>
      <c r="D44" s="151" t="s">
        <v>42</v>
      </c>
      <c r="E44" s="61">
        <f t="shared" si="8"/>
        <v>1662</v>
      </c>
      <c r="F44" s="3">
        <v>1662</v>
      </c>
      <c r="G44" s="3">
        <v>0</v>
      </c>
      <c r="H44" s="3">
        <v>0</v>
      </c>
      <c r="I44" s="75">
        <v>0</v>
      </c>
      <c r="J44" s="67">
        <f t="shared" si="9"/>
        <v>8700</v>
      </c>
      <c r="K44" s="3">
        <v>8700</v>
      </c>
      <c r="L44" s="3">
        <v>0</v>
      </c>
      <c r="M44" s="3">
        <v>0</v>
      </c>
      <c r="N44" s="32">
        <v>0</v>
      </c>
      <c r="O44" s="67">
        <f t="shared" si="10"/>
        <v>9048</v>
      </c>
      <c r="P44" s="3">
        <v>9048</v>
      </c>
      <c r="Q44" s="3">
        <v>0</v>
      </c>
      <c r="R44" s="3">
        <v>0</v>
      </c>
      <c r="S44" s="32">
        <v>0</v>
      </c>
      <c r="T44" s="21"/>
    </row>
    <row r="45" spans="1:21" s="10" customFormat="1" ht="72" customHeight="1" x14ac:dyDescent="0.25">
      <c r="A45" s="154" t="s">
        <v>85</v>
      </c>
      <c r="B45" s="158" t="s">
        <v>111</v>
      </c>
      <c r="C45" s="159" t="s">
        <v>55</v>
      </c>
      <c r="D45" s="160" t="s">
        <v>41</v>
      </c>
      <c r="E45" s="62">
        <f t="shared" si="8"/>
        <v>107364</v>
      </c>
      <c r="F45" s="52">
        <v>107364</v>
      </c>
      <c r="G45" s="52">
        <v>0</v>
      </c>
      <c r="H45" s="52">
        <v>0</v>
      </c>
      <c r="I45" s="76">
        <v>0</v>
      </c>
      <c r="J45" s="68">
        <f t="shared" si="9"/>
        <v>114028</v>
      </c>
      <c r="K45" s="52">
        <f>13672+74164+15615+5536+5041</f>
        <v>114028</v>
      </c>
      <c r="L45" s="52">
        <v>0</v>
      </c>
      <c r="M45" s="52">
        <v>0</v>
      </c>
      <c r="N45" s="53">
        <v>0</v>
      </c>
      <c r="O45" s="68">
        <f t="shared" si="10"/>
        <v>118584</v>
      </c>
      <c r="P45" s="52">
        <v>118584</v>
      </c>
      <c r="Q45" s="52">
        <v>0</v>
      </c>
      <c r="R45" s="52">
        <v>0</v>
      </c>
      <c r="S45" s="53">
        <v>0</v>
      </c>
      <c r="T45" s="27"/>
    </row>
    <row r="46" spans="1:21" s="10" customFormat="1" ht="72" customHeight="1" thickBot="1" x14ac:dyDescent="0.3">
      <c r="A46" s="155" t="s">
        <v>125</v>
      </c>
      <c r="B46" s="158" t="s">
        <v>126</v>
      </c>
      <c r="C46" s="150" t="s">
        <v>123</v>
      </c>
      <c r="D46" s="119" t="s">
        <v>124</v>
      </c>
      <c r="E46" s="62">
        <f>F46+G46</f>
        <v>105263</v>
      </c>
      <c r="F46" s="52">
        <v>5263</v>
      </c>
      <c r="G46" s="52">
        <v>100000</v>
      </c>
      <c r="H46" s="52">
        <v>0</v>
      </c>
      <c r="I46" s="76">
        <v>0</v>
      </c>
      <c r="J46" s="71">
        <f>K46+L46</f>
        <v>190322</v>
      </c>
      <c r="K46" s="72">
        <v>9516</v>
      </c>
      <c r="L46" s="72">
        <v>180806</v>
      </c>
      <c r="M46" s="72">
        <v>0</v>
      </c>
      <c r="N46" s="73">
        <v>0</v>
      </c>
      <c r="O46" s="68">
        <f t="shared" si="10"/>
        <v>0</v>
      </c>
      <c r="P46" s="72">
        <v>0</v>
      </c>
      <c r="Q46" s="72">
        <v>0</v>
      </c>
      <c r="R46" s="72">
        <v>0</v>
      </c>
      <c r="S46" s="73">
        <v>0</v>
      </c>
      <c r="T46" s="27"/>
    </row>
    <row r="47" spans="1:21" s="13" customFormat="1" ht="43.15" customHeight="1" thickBot="1" x14ac:dyDescent="0.3">
      <c r="A47" s="252" t="s">
        <v>11</v>
      </c>
      <c r="B47" s="253"/>
      <c r="C47" s="269"/>
      <c r="D47" s="104"/>
      <c r="E47" s="69">
        <f>F47+G47+H47+I47</f>
        <v>228292</v>
      </c>
      <c r="F47" s="54">
        <f>SUM(F40:F46)</f>
        <v>128292</v>
      </c>
      <c r="G47" s="54">
        <f>SUM(G40:G46)</f>
        <v>100000</v>
      </c>
      <c r="H47" s="54">
        <f>SUM(H40:H46)</f>
        <v>0</v>
      </c>
      <c r="I47" s="55">
        <f>SUM(I40:I46)</f>
        <v>0</v>
      </c>
      <c r="J47" s="63">
        <f>K47+L47+M47+N47</f>
        <v>319863</v>
      </c>
      <c r="K47" s="54">
        <f>SUM(K40:K46)</f>
        <v>139057</v>
      </c>
      <c r="L47" s="54">
        <f>SUM(L40:L46)</f>
        <v>180806</v>
      </c>
      <c r="M47" s="54">
        <f>SUM(M40:M46)</f>
        <v>0</v>
      </c>
      <c r="N47" s="77">
        <f>SUM(N40:N46)</f>
        <v>0</v>
      </c>
      <c r="O47" s="69">
        <f>P47+Q47+R47+S47</f>
        <v>134718</v>
      </c>
      <c r="P47" s="54">
        <f>SUM(P40:P46)</f>
        <v>134718</v>
      </c>
      <c r="Q47" s="54">
        <f>SUM(Q40:Q46)</f>
        <v>0</v>
      </c>
      <c r="R47" s="54">
        <f>SUM(R40:R46)</f>
        <v>0</v>
      </c>
      <c r="S47" s="55">
        <f>SUM(S40:S46)</f>
        <v>0</v>
      </c>
      <c r="T47" s="28"/>
    </row>
    <row r="48" spans="1:21" s="10" customFormat="1" ht="45.75" customHeight="1" x14ac:dyDescent="0.25">
      <c r="A48" s="162"/>
      <c r="B48" s="163" t="s">
        <v>52</v>
      </c>
      <c r="C48" s="146" t="s">
        <v>9</v>
      </c>
      <c r="D48" s="165"/>
      <c r="E48" s="82">
        <f t="shared" si="8"/>
        <v>15665</v>
      </c>
      <c r="F48" s="65">
        <f>F41+F40+F42+F43+F44</f>
        <v>15665</v>
      </c>
      <c r="G48" s="65">
        <f>G41+G40+G42+G43+G44+G45</f>
        <v>0</v>
      </c>
      <c r="H48" s="65">
        <f>H41+H40+H42+H43+H44+H45</f>
        <v>0</v>
      </c>
      <c r="I48" s="83">
        <f>I41+I40+I42+I43+I44+I45</f>
        <v>0</v>
      </c>
      <c r="J48" s="64">
        <f t="shared" si="9"/>
        <v>15513</v>
      </c>
      <c r="K48" s="65">
        <f>K41+K40+K42+K43+K44</f>
        <v>15513</v>
      </c>
      <c r="L48" s="65">
        <f>L41+L40+L42+L43+L44+L45</f>
        <v>0</v>
      </c>
      <c r="M48" s="65">
        <f>M41+M40+M42+M43+M44+M45</f>
        <v>0</v>
      </c>
      <c r="N48" s="66">
        <f>N41+N40+N42+N43+N44+N45</f>
        <v>0</v>
      </c>
      <c r="O48" s="64">
        <f t="shared" si="10"/>
        <v>16134</v>
      </c>
      <c r="P48" s="65">
        <f>P40+P41+P42+P43+P44</f>
        <v>16134</v>
      </c>
      <c r="Q48" s="65">
        <f>Q40+Q41+Q42+Q43+Q44+Q45</f>
        <v>0</v>
      </c>
      <c r="R48" s="65">
        <f>R40+R41+R42+R43+R44+R45</f>
        <v>0</v>
      </c>
      <c r="S48" s="66">
        <f>S40+S41+S42+S43+S44+S45</f>
        <v>0</v>
      </c>
      <c r="T48" s="26"/>
    </row>
    <row r="49" spans="1:20" s="10" customFormat="1" ht="57" customHeight="1" x14ac:dyDescent="0.25">
      <c r="A49" s="161"/>
      <c r="B49" s="164"/>
      <c r="C49" s="159" t="s">
        <v>55</v>
      </c>
      <c r="D49" s="166"/>
      <c r="E49" s="62">
        <f t="shared" si="8"/>
        <v>107364</v>
      </c>
      <c r="F49" s="52">
        <f>F45</f>
        <v>107364</v>
      </c>
      <c r="G49" s="52">
        <f>G45</f>
        <v>0</v>
      </c>
      <c r="H49" s="52">
        <f>H45</f>
        <v>0</v>
      </c>
      <c r="I49" s="76">
        <f>I45</f>
        <v>0</v>
      </c>
      <c r="J49" s="68">
        <f t="shared" si="9"/>
        <v>114028</v>
      </c>
      <c r="K49" s="52">
        <f>K45</f>
        <v>114028</v>
      </c>
      <c r="L49" s="52">
        <f>L45</f>
        <v>0</v>
      </c>
      <c r="M49" s="52">
        <f>M45</f>
        <v>0</v>
      </c>
      <c r="N49" s="53">
        <f>N45</f>
        <v>0</v>
      </c>
      <c r="O49" s="68">
        <f t="shared" si="10"/>
        <v>118584</v>
      </c>
      <c r="P49" s="52">
        <f>P45</f>
        <v>118584</v>
      </c>
      <c r="Q49" s="52">
        <f>Q45</f>
        <v>0</v>
      </c>
      <c r="R49" s="52">
        <f>R45</f>
        <v>0</v>
      </c>
      <c r="S49" s="53">
        <f>S45</f>
        <v>0</v>
      </c>
      <c r="T49" s="26"/>
    </row>
    <row r="50" spans="1:20" s="10" customFormat="1" ht="57" customHeight="1" thickBot="1" x14ac:dyDescent="0.3">
      <c r="A50" s="109"/>
      <c r="B50" s="168"/>
      <c r="C50" s="150" t="s">
        <v>123</v>
      </c>
      <c r="D50" s="167"/>
      <c r="E50" s="87">
        <f>F50+G50</f>
        <v>105263</v>
      </c>
      <c r="F50" s="72">
        <f>F46</f>
        <v>5263</v>
      </c>
      <c r="G50" s="72">
        <f>G46</f>
        <v>100000</v>
      </c>
      <c r="H50" s="72">
        <v>0</v>
      </c>
      <c r="I50" s="88">
        <v>0</v>
      </c>
      <c r="J50" s="71">
        <f>K50+L50</f>
        <v>190322</v>
      </c>
      <c r="K50" s="72">
        <f>K46</f>
        <v>9516</v>
      </c>
      <c r="L50" s="72">
        <f>L46</f>
        <v>180806</v>
      </c>
      <c r="M50" s="72">
        <v>0</v>
      </c>
      <c r="N50" s="73">
        <v>0</v>
      </c>
      <c r="O50" s="71">
        <f t="shared" si="10"/>
        <v>0</v>
      </c>
      <c r="P50" s="72">
        <v>0</v>
      </c>
      <c r="Q50" s="72">
        <v>0</v>
      </c>
      <c r="R50" s="72">
        <v>0</v>
      </c>
      <c r="S50" s="73">
        <v>0</v>
      </c>
      <c r="T50" s="26"/>
    </row>
    <row r="51" spans="1:20" s="10" customFormat="1" ht="37.9" customHeight="1" thickBot="1" x14ac:dyDescent="0.3">
      <c r="A51" s="266" t="s">
        <v>77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8"/>
      <c r="T51" s="21"/>
    </row>
    <row r="52" spans="1:20" s="10" customFormat="1" ht="123" customHeight="1" x14ac:dyDescent="0.25">
      <c r="A52" s="110" t="s">
        <v>13</v>
      </c>
      <c r="B52" s="111" t="s">
        <v>127</v>
      </c>
      <c r="C52" s="92" t="s">
        <v>9</v>
      </c>
      <c r="D52" s="56">
        <v>2025</v>
      </c>
      <c r="E52" s="64">
        <f>F52+G52+H52+I52</f>
        <v>4227</v>
      </c>
      <c r="F52" s="65">
        <v>1480</v>
      </c>
      <c r="G52" s="65">
        <v>2747</v>
      </c>
      <c r="H52" s="65">
        <v>0</v>
      </c>
      <c r="I52" s="66">
        <v>0</v>
      </c>
      <c r="J52" s="60">
        <f>K52+L52+M52+N52</f>
        <v>0</v>
      </c>
      <c r="K52" s="41">
        <v>0</v>
      </c>
      <c r="L52" s="41">
        <v>0</v>
      </c>
      <c r="M52" s="41">
        <v>0</v>
      </c>
      <c r="N52" s="74">
        <v>0</v>
      </c>
      <c r="O52" s="64">
        <f>P52+Q52+R52+S52</f>
        <v>0</v>
      </c>
      <c r="P52" s="65">
        <v>0</v>
      </c>
      <c r="Q52" s="65">
        <v>0</v>
      </c>
      <c r="R52" s="65">
        <v>0</v>
      </c>
      <c r="S52" s="66">
        <v>0</v>
      </c>
      <c r="T52" s="21"/>
    </row>
    <row r="53" spans="1:20" s="10" customFormat="1" ht="87.75" customHeight="1" thickBot="1" x14ac:dyDescent="0.3">
      <c r="A53" s="113" t="s">
        <v>26</v>
      </c>
      <c r="B53" s="114" t="s">
        <v>78</v>
      </c>
      <c r="C53" s="94" t="s">
        <v>9</v>
      </c>
      <c r="D53" s="58">
        <v>2025</v>
      </c>
      <c r="E53" s="68">
        <f>F53+G53+H53+I53</f>
        <v>8304</v>
      </c>
      <c r="F53" s="52">
        <v>8304</v>
      </c>
      <c r="G53" s="52">
        <v>0</v>
      </c>
      <c r="H53" s="52">
        <v>0</v>
      </c>
      <c r="I53" s="53">
        <v>0</v>
      </c>
      <c r="J53" s="62">
        <f>K53+L53+M53+N53</f>
        <v>0</v>
      </c>
      <c r="K53" s="52">
        <v>0</v>
      </c>
      <c r="L53" s="52">
        <v>0</v>
      </c>
      <c r="M53" s="52">
        <v>0</v>
      </c>
      <c r="N53" s="76">
        <v>0</v>
      </c>
      <c r="O53" s="68">
        <f>P53+Q53+R53+S53</f>
        <v>0</v>
      </c>
      <c r="P53" s="52">
        <v>0</v>
      </c>
      <c r="Q53" s="52">
        <v>0</v>
      </c>
      <c r="R53" s="52">
        <v>0</v>
      </c>
      <c r="S53" s="53">
        <v>0</v>
      </c>
      <c r="T53" s="21"/>
    </row>
    <row r="54" spans="1:20" s="13" customFormat="1" ht="38.450000000000003" customHeight="1" thickBot="1" x14ac:dyDescent="0.3">
      <c r="A54" s="270" t="s">
        <v>12</v>
      </c>
      <c r="B54" s="271"/>
      <c r="C54" s="271"/>
      <c r="D54" s="271"/>
      <c r="E54" s="69">
        <f t="shared" ref="E54:S54" si="11">E53+E52</f>
        <v>12531</v>
      </c>
      <c r="F54" s="54">
        <f t="shared" si="11"/>
        <v>9784</v>
      </c>
      <c r="G54" s="54">
        <f t="shared" si="11"/>
        <v>2747</v>
      </c>
      <c r="H54" s="54">
        <f t="shared" si="11"/>
        <v>0</v>
      </c>
      <c r="I54" s="55">
        <f t="shared" si="11"/>
        <v>0</v>
      </c>
      <c r="J54" s="63">
        <f t="shared" si="11"/>
        <v>0</v>
      </c>
      <c r="K54" s="54">
        <f t="shared" si="11"/>
        <v>0</v>
      </c>
      <c r="L54" s="54">
        <f t="shared" si="11"/>
        <v>0</v>
      </c>
      <c r="M54" s="54">
        <f t="shared" si="11"/>
        <v>0</v>
      </c>
      <c r="N54" s="77">
        <f t="shared" si="11"/>
        <v>0</v>
      </c>
      <c r="O54" s="69">
        <f t="shared" si="11"/>
        <v>0</v>
      </c>
      <c r="P54" s="54">
        <f t="shared" si="11"/>
        <v>0</v>
      </c>
      <c r="Q54" s="54">
        <f t="shared" si="11"/>
        <v>0</v>
      </c>
      <c r="R54" s="54">
        <f t="shared" si="11"/>
        <v>0</v>
      </c>
      <c r="S54" s="55">
        <f t="shared" si="11"/>
        <v>0</v>
      </c>
      <c r="T54" s="29"/>
    </row>
    <row r="55" spans="1:20" s="10" customFormat="1" ht="36" customHeight="1" thickBot="1" x14ac:dyDescent="0.3">
      <c r="A55" s="261" t="s">
        <v>79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3"/>
      <c r="T55" s="27"/>
    </row>
    <row r="56" spans="1:20" s="10" customFormat="1" ht="46.15" customHeight="1" x14ac:dyDescent="0.25">
      <c r="A56" s="264" t="s">
        <v>65</v>
      </c>
      <c r="B56" s="265" t="s">
        <v>114</v>
      </c>
      <c r="C56" s="92" t="s">
        <v>9</v>
      </c>
      <c r="D56" s="116" t="s">
        <v>41</v>
      </c>
      <c r="E56" s="64">
        <f t="shared" ref="E56:E73" si="12">F56+G56+H56+I56</f>
        <v>340623</v>
      </c>
      <c r="F56" s="65">
        <f>368891-28268</f>
        <v>340623</v>
      </c>
      <c r="G56" s="65">
        <v>0</v>
      </c>
      <c r="H56" s="65">
        <v>0</v>
      </c>
      <c r="I56" s="66">
        <v>0</v>
      </c>
      <c r="J56" s="60">
        <f>K56+L56+M56+N56</f>
        <v>318133</v>
      </c>
      <c r="K56" s="41">
        <v>318133</v>
      </c>
      <c r="L56" s="41">
        <v>0</v>
      </c>
      <c r="M56" s="41">
        <v>0</v>
      </c>
      <c r="N56" s="74">
        <v>0</v>
      </c>
      <c r="O56" s="64">
        <f>P56+Q56+R56+S56</f>
        <v>318341</v>
      </c>
      <c r="P56" s="65">
        <v>318341</v>
      </c>
      <c r="Q56" s="65">
        <v>0</v>
      </c>
      <c r="R56" s="65">
        <v>0</v>
      </c>
      <c r="S56" s="66">
        <v>0</v>
      </c>
      <c r="T56" s="27"/>
    </row>
    <row r="57" spans="1:20" s="10" customFormat="1" ht="46.15" customHeight="1" x14ac:dyDescent="0.25">
      <c r="A57" s="211"/>
      <c r="B57" s="212"/>
      <c r="C57" s="93" t="s">
        <v>54</v>
      </c>
      <c r="D57" s="103" t="s">
        <v>41</v>
      </c>
      <c r="E57" s="67">
        <f t="shared" si="12"/>
        <v>160165</v>
      </c>
      <c r="F57" s="3">
        <f>63440+60772+20425+10624+4904</f>
        <v>160165</v>
      </c>
      <c r="G57" s="3">
        <v>0</v>
      </c>
      <c r="H57" s="3">
        <v>0</v>
      </c>
      <c r="I57" s="32">
        <v>0</v>
      </c>
      <c r="J57" s="61">
        <f t="shared" ref="J57:J73" si="13">K57+L57+M57+N57</f>
        <v>155470</v>
      </c>
      <c r="K57" s="3">
        <f>60232+61208+17996+10929+5105</f>
        <v>155470</v>
      </c>
      <c r="L57" s="3">
        <v>0</v>
      </c>
      <c r="M57" s="3">
        <v>0</v>
      </c>
      <c r="N57" s="75">
        <v>0</v>
      </c>
      <c r="O57" s="67">
        <f t="shared" ref="O57:O73" si="14">P57+Q57+R57+S57</f>
        <v>160392</v>
      </c>
      <c r="P57" s="3">
        <f>62649+62362+18708+11364+5309</f>
        <v>160392</v>
      </c>
      <c r="Q57" s="3">
        <v>0</v>
      </c>
      <c r="R57" s="3">
        <v>0</v>
      </c>
      <c r="S57" s="32">
        <v>0</v>
      </c>
      <c r="T57" s="27"/>
    </row>
    <row r="58" spans="1:20" s="10" customFormat="1" ht="46.15" customHeight="1" x14ac:dyDescent="0.25">
      <c r="A58" s="211" t="s">
        <v>86</v>
      </c>
      <c r="B58" s="212" t="s">
        <v>113</v>
      </c>
      <c r="C58" s="93" t="s">
        <v>9</v>
      </c>
      <c r="D58" s="103" t="s">
        <v>41</v>
      </c>
      <c r="E58" s="67">
        <f t="shared" si="12"/>
        <v>28268</v>
      </c>
      <c r="F58" s="3">
        <v>28268</v>
      </c>
      <c r="G58" s="3">
        <v>0</v>
      </c>
      <c r="H58" s="3">
        <v>0</v>
      </c>
      <c r="I58" s="32">
        <v>0</v>
      </c>
      <c r="J58" s="61">
        <f t="shared" si="13"/>
        <v>31377</v>
      </c>
      <c r="K58" s="3">
        <v>31377</v>
      </c>
      <c r="L58" s="3">
        <v>0</v>
      </c>
      <c r="M58" s="3">
        <v>0</v>
      </c>
      <c r="N58" s="75">
        <v>0</v>
      </c>
      <c r="O58" s="67">
        <f t="shared" si="14"/>
        <v>31377</v>
      </c>
      <c r="P58" s="3">
        <v>31377</v>
      </c>
      <c r="Q58" s="3">
        <v>0</v>
      </c>
      <c r="R58" s="3">
        <v>0</v>
      </c>
      <c r="S58" s="32">
        <v>0</v>
      </c>
      <c r="T58" s="27"/>
    </row>
    <row r="59" spans="1:20" s="10" customFormat="1" ht="46.15" customHeight="1" x14ac:dyDescent="0.25">
      <c r="A59" s="211"/>
      <c r="B59" s="212"/>
      <c r="C59" s="93" t="s">
        <v>55</v>
      </c>
      <c r="D59" s="103" t="s">
        <v>41</v>
      </c>
      <c r="E59" s="67">
        <f t="shared" ref="E59:E64" si="15">F59+G59+H59+I59</f>
        <v>97198</v>
      </c>
      <c r="F59" s="3">
        <f>39965+52751+4482</f>
        <v>97198</v>
      </c>
      <c r="G59" s="3">
        <v>0</v>
      </c>
      <c r="H59" s="3">
        <v>0</v>
      </c>
      <c r="I59" s="32">
        <v>0</v>
      </c>
      <c r="J59" s="61">
        <f>K59+L59+M59+N59</f>
        <v>95833</v>
      </c>
      <c r="K59" s="3">
        <f>40712+55121</f>
        <v>95833</v>
      </c>
      <c r="L59" s="3">
        <v>0</v>
      </c>
      <c r="M59" s="3">
        <v>0</v>
      </c>
      <c r="N59" s="75">
        <v>0</v>
      </c>
      <c r="O59" s="67">
        <f>P59+Q59+R59+S59</f>
        <v>99498</v>
      </c>
      <c r="P59" s="3">
        <f>42214+57284</f>
        <v>99498</v>
      </c>
      <c r="Q59" s="3">
        <v>0</v>
      </c>
      <c r="R59" s="3">
        <v>0</v>
      </c>
      <c r="S59" s="32">
        <v>0</v>
      </c>
      <c r="T59" s="27"/>
    </row>
    <row r="60" spans="1:20" s="10" customFormat="1" ht="49.9" customHeight="1" x14ac:dyDescent="0.25">
      <c r="A60" s="211" t="s">
        <v>64</v>
      </c>
      <c r="B60" s="212" t="s">
        <v>128</v>
      </c>
      <c r="C60" s="93" t="s">
        <v>9</v>
      </c>
      <c r="D60" s="57" t="s">
        <v>41</v>
      </c>
      <c r="E60" s="67">
        <f t="shared" si="15"/>
        <v>5672</v>
      </c>
      <c r="F60" s="3">
        <f>8518-F62</f>
        <v>5672</v>
      </c>
      <c r="G60" s="3">
        <v>0</v>
      </c>
      <c r="H60" s="3">
        <v>0</v>
      </c>
      <c r="I60" s="32">
        <v>0</v>
      </c>
      <c r="J60" s="61">
        <f>K60+L60+M60+N60</f>
        <v>5904</v>
      </c>
      <c r="K60" s="3">
        <v>5904</v>
      </c>
      <c r="L60" s="3">
        <v>0</v>
      </c>
      <c r="M60" s="3">
        <v>0</v>
      </c>
      <c r="N60" s="75">
        <v>0</v>
      </c>
      <c r="O60" s="67">
        <f>P60+Q60+R60+S60</f>
        <v>6140</v>
      </c>
      <c r="P60" s="3">
        <v>6140</v>
      </c>
      <c r="Q60" s="3">
        <v>0</v>
      </c>
      <c r="R60" s="3">
        <v>0</v>
      </c>
      <c r="S60" s="32">
        <v>0</v>
      </c>
      <c r="T60" s="21"/>
    </row>
    <row r="61" spans="1:20" s="10" customFormat="1" ht="49.9" customHeight="1" x14ac:dyDescent="0.25">
      <c r="A61" s="211"/>
      <c r="B61" s="212"/>
      <c r="C61" s="93" t="s">
        <v>55</v>
      </c>
      <c r="D61" s="57" t="s">
        <v>41</v>
      </c>
      <c r="E61" s="67">
        <f t="shared" si="15"/>
        <v>1671</v>
      </c>
      <c r="F61" s="3">
        <v>1671</v>
      </c>
      <c r="G61" s="3">
        <v>0</v>
      </c>
      <c r="H61" s="3">
        <v>0</v>
      </c>
      <c r="I61" s="32">
        <v>0</v>
      </c>
      <c r="J61" s="61">
        <f>K61+L61+M61+N61</f>
        <v>1078</v>
      </c>
      <c r="K61" s="3">
        <f>1078</f>
        <v>1078</v>
      </c>
      <c r="L61" s="3">
        <v>0</v>
      </c>
      <c r="M61" s="3">
        <v>0</v>
      </c>
      <c r="N61" s="75">
        <v>0</v>
      </c>
      <c r="O61" s="67">
        <f>P61+Q61+R61+S61</f>
        <v>1121</v>
      </c>
      <c r="P61" s="3">
        <f>1121</f>
        <v>1121</v>
      </c>
      <c r="Q61" s="3">
        <v>0</v>
      </c>
      <c r="R61" s="3">
        <v>0</v>
      </c>
      <c r="S61" s="32">
        <v>0</v>
      </c>
      <c r="T61" s="21"/>
    </row>
    <row r="62" spans="1:20" s="10" customFormat="1" ht="65.25" customHeight="1" x14ac:dyDescent="0.25">
      <c r="A62" s="90" t="s">
        <v>87</v>
      </c>
      <c r="B62" s="114" t="s">
        <v>112</v>
      </c>
      <c r="C62" s="93" t="s">
        <v>9</v>
      </c>
      <c r="D62" s="103" t="s">
        <v>41</v>
      </c>
      <c r="E62" s="67">
        <f t="shared" si="15"/>
        <v>2846</v>
      </c>
      <c r="F62" s="3">
        <v>2846</v>
      </c>
      <c r="G62" s="3">
        <v>0</v>
      </c>
      <c r="H62" s="3">
        <v>0</v>
      </c>
      <c r="I62" s="32">
        <v>0</v>
      </c>
      <c r="J62" s="61">
        <f>K62+L62+M62+N62</f>
        <v>2963</v>
      </c>
      <c r="K62" s="3">
        <v>2963</v>
      </c>
      <c r="L62" s="3">
        <v>0</v>
      </c>
      <c r="M62" s="3">
        <v>0</v>
      </c>
      <c r="N62" s="75">
        <v>0</v>
      </c>
      <c r="O62" s="67">
        <f>P62+Q62+R62+S62</f>
        <v>3082</v>
      </c>
      <c r="P62" s="3">
        <v>3082</v>
      </c>
      <c r="Q62" s="3">
        <v>0</v>
      </c>
      <c r="R62" s="3">
        <v>0</v>
      </c>
      <c r="S62" s="32">
        <v>0</v>
      </c>
      <c r="T62" s="27"/>
    </row>
    <row r="63" spans="1:20" s="10" customFormat="1" ht="78.75" customHeight="1" x14ac:dyDescent="0.25">
      <c r="A63" s="211" t="s">
        <v>66</v>
      </c>
      <c r="B63" s="212" t="s">
        <v>120</v>
      </c>
      <c r="C63" s="93" t="s">
        <v>9</v>
      </c>
      <c r="D63" s="57" t="s">
        <v>43</v>
      </c>
      <c r="E63" s="67">
        <f t="shared" si="15"/>
        <v>6776</v>
      </c>
      <c r="F63" s="3">
        <v>6238</v>
      </c>
      <c r="G63" s="3">
        <f>0+538</f>
        <v>538</v>
      </c>
      <c r="H63" s="3">
        <v>0</v>
      </c>
      <c r="I63" s="32">
        <v>0</v>
      </c>
      <c r="J63" s="61">
        <f>K63+L63+M63+N63</f>
        <v>500</v>
      </c>
      <c r="K63" s="3">
        <v>500</v>
      </c>
      <c r="L63" s="3">
        <v>0</v>
      </c>
      <c r="M63" s="3">
        <v>0</v>
      </c>
      <c r="N63" s="75">
        <v>0</v>
      </c>
      <c r="O63" s="67">
        <f>P63+Q63+R63+S63</f>
        <v>0</v>
      </c>
      <c r="P63" s="3">
        <v>0</v>
      </c>
      <c r="Q63" s="3">
        <v>0</v>
      </c>
      <c r="R63" s="3">
        <v>0</v>
      </c>
      <c r="S63" s="32">
        <v>0</v>
      </c>
      <c r="T63" s="27"/>
    </row>
    <row r="64" spans="1:20" s="10" customFormat="1" ht="78.75" customHeight="1" x14ac:dyDescent="0.25">
      <c r="A64" s="211"/>
      <c r="B64" s="212"/>
      <c r="C64" s="93" t="s">
        <v>57</v>
      </c>
      <c r="D64" s="57">
        <v>2025</v>
      </c>
      <c r="E64" s="67">
        <f t="shared" si="15"/>
        <v>1894</v>
      </c>
      <c r="F64" s="3">
        <v>95</v>
      </c>
      <c r="G64" s="3">
        <v>1799</v>
      </c>
      <c r="H64" s="3">
        <v>0</v>
      </c>
      <c r="I64" s="32">
        <v>0</v>
      </c>
      <c r="J64" s="61">
        <v>0</v>
      </c>
      <c r="K64" s="3">
        <v>0</v>
      </c>
      <c r="L64" s="3">
        <v>0</v>
      </c>
      <c r="M64" s="3">
        <v>0</v>
      </c>
      <c r="N64" s="75">
        <v>0</v>
      </c>
      <c r="O64" s="67">
        <v>0</v>
      </c>
      <c r="P64" s="3">
        <v>0</v>
      </c>
      <c r="Q64" s="3">
        <v>0</v>
      </c>
      <c r="R64" s="3">
        <v>0</v>
      </c>
      <c r="S64" s="32">
        <v>0</v>
      </c>
      <c r="T64" s="27"/>
    </row>
    <row r="65" spans="1:20" s="10" customFormat="1" ht="47.45" customHeight="1" x14ac:dyDescent="0.25">
      <c r="A65" s="211" t="s">
        <v>88</v>
      </c>
      <c r="B65" s="212" t="s">
        <v>45</v>
      </c>
      <c r="C65" s="93" t="s">
        <v>9</v>
      </c>
      <c r="D65" s="103" t="s">
        <v>41</v>
      </c>
      <c r="E65" s="67">
        <f t="shared" si="12"/>
        <v>20162</v>
      </c>
      <c r="F65" s="3">
        <f>20162</f>
        <v>20162</v>
      </c>
      <c r="G65" s="3">
        <v>0</v>
      </c>
      <c r="H65" s="3">
        <v>0</v>
      </c>
      <c r="I65" s="32">
        <v>0</v>
      </c>
      <c r="J65" s="61">
        <f t="shared" si="13"/>
        <v>20987</v>
      </c>
      <c r="K65" s="3">
        <v>20987</v>
      </c>
      <c r="L65" s="3">
        <v>0</v>
      </c>
      <c r="M65" s="3">
        <v>0</v>
      </c>
      <c r="N65" s="75">
        <v>0</v>
      </c>
      <c r="O65" s="67">
        <f t="shared" si="14"/>
        <v>21826</v>
      </c>
      <c r="P65" s="3">
        <v>21826</v>
      </c>
      <c r="Q65" s="3">
        <v>0</v>
      </c>
      <c r="R65" s="3">
        <v>0</v>
      </c>
      <c r="S65" s="32">
        <v>0</v>
      </c>
      <c r="T65" s="27"/>
    </row>
    <row r="66" spans="1:20" s="10" customFormat="1" ht="46.15" customHeight="1" x14ac:dyDescent="0.25">
      <c r="A66" s="211"/>
      <c r="B66" s="212"/>
      <c r="C66" s="93" t="s">
        <v>55</v>
      </c>
      <c r="D66" s="103" t="s">
        <v>41</v>
      </c>
      <c r="E66" s="67">
        <f t="shared" si="12"/>
        <v>12174</v>
      </c>
      <c r="F66" s="3">
        <v>12174</v>
      </c>
      <c r="G66" s="3">
        <v>0</v>
      </c>
      <c r="H66" s="3">
        <v>0</v>
      </c>
      <c r="I66" s="32">
        <v>0</v>
      </c>
      <c r="J66" s="61">
        <f t="shared" si="13"/>
        <v>12613</v>
      </c>
      <c r="K66" s="3">
        <v>12613</v>
      </c>
      <c r="L66" s="3">
        <v>0</v>
      </c>
      <c r="M66" s="3">
        <v>0</v>
      </c>
      <c r="N66" s="75">
        <v>0</v>
      </c>
      <c r="O66" s="67">
        <f t="shared" si="14"/>
        <v>13118</v>
      </c>
      <c r="P66" s="3">
        <v>13118</v>
      </c>
      <c r="Q66" s="3">
        <v>0</v>
      </c>
      <c r="R66" s="3">
        <v>0</v>
      </c>
      <c r="S66" s="32">
        <v>0</v>
      </c>
      <c r="T66" s="27"/>
    </row>
    <row r="67" spans="1:20" s="10" customFormat="1" ht="57.6" customHeight="1" x14ac:dyDescent="0.25">
      <c r="A67" s="90" t="s">
        <v>89</v>
      </c>
      <c r="B67" s="96" t="s">
        <v>46</v>
      </c>
      <c r="C67" s="93" t="s">
        <v>9</v>
      </c>
      <c r="D67" s="103" t="s">
        <v>41</v>
      </c>
      <c r="E67" s="67">
        <f t="shared" si="12"/>
        <v>1068</v>
      </c>
      <c r="F67" s="3">
        <v>1068</v>
      </c>
      <c r="G67" s="3">
        <v>0</v>
      </c>
      <c r="H67" s="3">
        <v>0</v>
      </c>
      <c r="I67" s="32">
        <v>0</v>
      </c>
      <c r="J67" s="61">
        <f t="shared" si="13"/>
        <v>1068</v>
      </c>
      <c r="K67" s="3">
        <v>1068</v>
      </c>
      <c r="L67" s="3">
        <v>0</v>
      </c>
      <c r="M67" s="3">
        <v>0</v>
      </c>
      <c r="N67" s="75">
        <v>0</v>
      </c>
      <c r="O67" s="67">
        <f t="shared" si="14"/>
        <v>1111</v>
      </c>
      <c r="P67" s="3">
        <v>1111</v>
      </c>
      <c r="Q67" s="3">
        <v>0</v>
      </c>
      <c r="R67" s="3">
        <v>0</v>
      </c>
      <c r="S67" s="32">
        <v>0</v>
      </c>
      <c r="T67" s="27"/>
    </row>
    <row r="68" spans="1:20" s="10" customFormat="1" ht="98.25" customHeight="1" x14ac:dyDescent="0.25">
      <c r="A68" s="90" t="s">
        <v>90</v>
      </c>
      <c r="B68" s="96" t="s">
        <v>115</v>
      </c>
      <c r="C68" s="93" t="s">
        <v>54</v>
      </c>
      <c r="D68" s="103" t="s">
        <v>41</v>
      </c>
      <c r="E68" s="67">
        <f t="shared" si="12"/>
        <v>15989</v>
      </c>
      <c r="F68" s="3">
        <f>10989+5000</f>
        <v>15989</v>
      </c>
      <c r="G68" s="3">
        <v>0</v>
      </c>
      <c r="H68" s="3">
        <v>0</v>
      </c>
      <c r="I68" s="32">
        <v>0</v>
      </c>
      <c r="J68" s="61">
        <f t="shared" si="13"/>
        <v>16440</v>
      </c>
      <c r="K68" s="3">
        <f>11440+5000</f>
        <v>16440</v>
      </c>
      <c r="L68" s="3">
        <v>0</v>
      </c>
      <c r="M68" s="3">
        <v>0</v>
      </c>
      <c r="N68" s="75">
        <v>0</v>
      </c>
      <c r="O68" s="67">
        <f t="shared" si="14"/>
        <v>16897</v>
      </c>
      <c r="P68" s="3">
        <f>11897+5000</f>
        <v>16897</v>
      </c>
      <c r="Q68" s="3">
        <v>0</v>
      </c>
      <c r="R68" s="3">
        <v>0</v>
      </c>
      <c r="S68" s="32">
        <v>0</v>
      </c>
      <c r="T68" s="27"/>
    </row>
    <row r="69" spans="1:20" s="10" customFormat="1" ht="64.900000000000006" customHeight="1" x14ac:dyDescent="0.25">
      <c r="A69" s="90" t="s">
        <v>91</v>
      </c>
      <c r="B69" s="96" t="s">
        <v>116</v>
      </c>
      <c r="C69" s="93" t="s">
        <v>55</v>
      </c>
      <c r="D69" s="57" t="s">
        <v>41</v>
      </c>
      <c r="E69" s="67">
        <f>F69+G69+H69+I69</f>
        <v>17337</v>
      </c>
      <c r="F69" s="3">
        <f>15324+2013</f>
        <v>17337</v>
      </c>
      <c r="G69" s="3">
        <v>0</v>
      </c>
      <c r="H69" s="3">
        <v>0</v>
      </c>
      <c r="I69" s="32">
        <v>0</v>
      </c>
      <c r="J69" s="61">
        <f>K69+L69+M69+N69</f>
        <v>15952</v>
      </c>
      <c r="K69" s="3">
        <f>15952</f>
        <v>15952</v>
      </c>
      <c r="L69" s="3">
        <v>0</v>
      </c>
      <c r="M69" s="3">
        <v>0</v>
      </c>
      <c r="N69" s="75">
        <v>0</v>
      </c>
      <c r="O69" s="67">
        <f t="shared" ref="O69" si="16">P69+Q69+R69+S69</f>
        <v>16589</v>
      </c>
      <c r="P69" s="3">
        <f>16589</f>
        <v>16589</v>
      </c>
      <c r="Q69" s="3">
        <v>0</v>
      </c>
      <c r="R69" s="3">
        <v>0</v>
      </c>
      <c r="S69" s="32">
        <v>0</v>
      </c>
      <c r="T69" s="21"/>
    </row>
    <row r="70" spans="1:20" s="10" customFormat="1" ht="54.6" customHeight="1" x14ac:dyDescent="0.25">
      <c r="A70" s="90" t="s">
        <v>92</v>
      </c>
      <c r="B70" s="115" t="s">
        <v>93</v>
      </c>
      <c r="C70" s="93" t="s">
        <v>54</v>
      </c>
      <c r="D70" s="103" t="s">
        <v>47</v>
      </c>
      <c r="E70" s="67">
        <f t="shared" si="12"/>
        <v>49770</v>
      </c>
      <c r="F70" s="3">
        <f>22814+22596+3753+607</f>
        <v>49770</v>
      </c>
      <c r="G70" s="3">
        <v>0</v>
      </c>
      <c r="H70" s="3">
        <v>0</v>
      </c>
      <c r="I70" s="32">
        <v>0</v>
      </c>
      <c r="J70" s="61">
        <f t="shared" si="13"/>
        <v>45420</v>
      </c>
      <c r="K70" s="3">
        <f>22825+22595</f>
        <v>45420</v>
      </c>
      <c r="L70" s="3">
        <v>0</v>
      </c>
      <c r="M70" s="3">
        <v>0</v>
      </c>
      <c r="N70" s="75">
        <v>0</v>
      </c>
      <c r="O70" s="67">
        <f t="shared" si="14"/>
        <v>15074</v>
      </c>
      <c r="P70" s="3">
        <f>15074</f>
        <v>15074</v>
      </c>
      <c r="Q70" s="3">
        <v>0</v>
      </c>
      <c r="R70" s="3">
        <v>0</v>
      </c>
      <c r="S70" s="32">
        <v>0</v>
      </c>
      <c r="T70" s="27"/>
    </row>
    <row r="71" spans="1:20" s="10" customFormat="1" ht="56.45" customHeight="1" thickBot="1" x14ac:dyDescent="0.3">
      <c r="A71" s="91" t="s">
        <v>104</v>
      </c>
      <c r="B71" s="114" t="s">
        <v>105</v>
      </c>
      <c r="C71" s="94" t="s">
        <v>54</v>
      </c>
      <c r="D71" s="108" t="s">
        <v>43</v>
      </c>
      <c r="E71" s="68">
        <f t="shared" si="12"/>
        <v>24</v>
      </c>
      <c r="F71" s="52">
        <v>24</v>
      </c>
      <c r="G71" s="52">
        <v>0</v>
      </c>
      <c r="H71" s="52">
        <v>0</v>
      </c>
      <c r="I71" s="53">
        <v>0</v>
      </c>
      <c r="J71" s="62">
        <f t="shared" si="13"/>
        <v>1</v>
      </c>
      <c r="K71" s="52">
        <v>1</v>
      </c>
      <c r="L71" s="52">
        <v>0</v>
      </c>
      <c r="M71" s="52">
        <v>0</v>
      </c>
      <c r="N71" s="76">
        <v>0</v>
      </c>
      <c r="O71" s="68">
        <f t="shared" si="14"/>
        <v>0</v>
      </c>
      <c r="P71" s="52">
        <v>0</v>
      </c>
      <c r="Q71" s="52">
        <v>0</v>
      </c>
      <c r="R71" s="52">
        <v>0</v>
      </c>
      <c r="S71" s="53">
        <v>0</v>
      </c>
      <c r="T71" s="27"/>
    </row>
    <row r="72" spans="1:20" s="13" customFormat="1" ht="41.25" customHeight="1" thickBot="1" x14ac:dyDescent="0.3">
      <c r="A72" s="252" t="s">
        <v>68</v>
      </c>
      <c r="B72" s="253"/>
      <c r="C72" s="253"/>
      <c r="D72" s="254"/>
      <c r="E72" s="63">
        <f>F72+G72+H72+I72</f>
        <v>761637</v>
      </c>
      <c r="F72" s="54">
        <f>SUM(F56:F71)</f>
        <v>759300</v>
      </c>
      <c r="G72" s="54">
        <f t="shared" ref="G72:I72" si="17">SUM(G56:G71)</f>
        <v>2337</v>
      </c>
      <c r="H72" s="54">
        <f t="shared" si="17"/>
        <v>0</v>
      </c>
      <c r="I72" s="77">
        <f t="shared" si="17"/>
        <v>0</v>
      </c>
      <c r="J72" s="69">
        <f>K72+L72+M72+N72</f>
        <v>723739</v>
      </c>
      <c r="K72" s="54">
        <f>SUM(K56:K71)</f>
        <v>723739</v>
      </c>
      <c r="L72" s="54">
        <f t="shared" ref="L72:N72" si="18">SUM(L56:L71)</f>
        <v>0</v>
      </c>
      <c r="M72" s="54">
        <f t="shared" si="18"/>
        <v>0</v>
      </c>
      <c r="N72" s="55">
        <f t="shared" si="18"/>
        <v>0</v>
      </c>
      <c r="O72" s="63">
        <f>P72+Q72+R72+S72</f>
        <v>704566</v>
      </c>
      <c r="P72" s="54">
        <f>SUM(P56:P71)</f>
        <v>704566</v>
      </c>
      <c r="Q72" s="54">
        <f t="shared" ref="Q72:S72" si="19">SUM(Q56:Q71)</f>
        <v>0</v>
      </c>
      <c r="R72" s="54">
        <f t="shared" si="19"/>
        <v>0</v>
      </c>
      <c r="S72" s="55">
        <f t="shared" si="19"/>
        <v>0</v>
      </c>
      <c r="T72" s="30"/>
    </row>
    <row r="73" spans="1:20" s="10" customFormat="1" ht="42" customHeight="1" x14ac:dyDescent="0.25">
      <c r="A73" s="120"/>
      <c r="B73" s="255" t="s">
        <v>52</v>
      </c>
      <c r="C73" s="100" t="s">
        <v>9</v>
      </c>
      <c r="D73" s="117"/>
      <c r="E73" s="82">
        <f t="shared" si="12"/>
        <v>405415</v>
      </c>
      <c r="F73" s="65">
        <f>F56+F58+F60+F62+F63+F65+F67</f>
        <v>404877</v>
      </c>
      <c r="G73" s="65">
        <f t="shared" ref="G73:I73" si="20">G56+G58+G60+G62+G63+G65+G67</f>
        <v>538</v>
      </c>
      <c r="H73" s="65">
        <f t="shared" si="20"/>
        <v>0</v>
      </c>
      <c r="I73" s="83">
        <f t="shared" si="20"/>
        <v>0</v>
      </c>
      <c r="J73" s="64">
        <f t="shared" si="13"/>
        <v>380932</v>
      </c>
      <c r="K73" s="65">
        <f>K56+K58+K60+K62+K63+K65+K67</f>
        <v>380932</v>
      </c>
      <c r="L73" s="65">
        <f>L56+L65+L67+L62</f>
        <v>0</v>
      </c>
      <c r="M73" s="65">
        <f>M56+M65+M67+M62</f>
        <v>0</v>
      </c>
      <c r="N73" s="66">
        <f>N56+N65+N67+N62</f>
        <v>0</v>
      </c>
      <c r="O73" s="82">
        <f t="shared" si="14"/>
        <v>381877</v>
      </c>
      <c r="P73" s="65">
        <f>P56+P58+P60+P62+P63+P65+P67</f>
        <v>381877</v>
      </c>
      <c r="Q73" s="65">
        <f>Q56+Q65+Q67+Q62</f>
        <v>0</v>
      </c>
      <c r="R73" s="65">
        <f>R56+R65+R67+R62</f>
        <v>0</v>
      </c>
      <c r="S73" s="66">
        <f>S56+S65+S67+S62</f>
        <v>0</v>
      </c>
      <c r="T73" s="28"/>
    </row>
    <row r="74" spans="1:20" s="10" customFormat="1" ht="61.15" customHeight="1" x14ac:dyDescent="0.25">
      <c r="A74" s="121"/>
      <c r="B74" s="256"/>
      <c r="C74" s="93" t="s">
        <v>54</v>
      </c>
      <c r="D74" s="118"/>
      <c r="E74" s="61">
        <f>F74+G74+H74+I74</f>
        <v>354328</v>
      </c>
      <c r="F74" s="3">
        <f>F57+F59+F61+F66+F68+F69+F70+F71</f>
        <v>354328</v>
      </c>
      <c r="G74" s="3">
        <f>G57+G59+G61+G66+G68+G69+G70+G71</f>
        <v>0</v>
      </c>
      <c r="H74" s="3">
        <f>H57+H59+H61+H66+H68+H69+H70+H71</f>
        <v>0</v>
      </c>
      <c r="I74" s="75">
        <f>I57+I59+I61+I66+I68+I69+I70+I71</f>
        <v>0</v>
      </c>
      <c r="J74" s="67">
        <f>K74+L74+M74+N74</f>
        <v>342807</v>
      </c>
      <c r="K74" s="3">
        <f>K57+K59+K61+K66+K68+K69+K70+K71</f>
        <v>342807</v>
      </c>
      <c r="L74" s="3">
        <f>L57+L59+L61+L66+L68+L69+L70+L71</f>
        <v>0</v>
      </c>
      <c r="M74" s="3">
        <f>M57+M59+M61+M66+M68+M69+M70+M71</f>
        <v>0</v>
      </c>
      <c r="N74" s="32">
        <f>N57+N59+N61+N66+N68+N69+N70+N71</f>
        <v>0</v>
      </c>
      <c r="O74" s="61">
        <f>P74+Q74+R74+S74</f>
        <v>322689</v>
      </c>
      <c r="P74" s="3">
        <f>P57+P59+P61+P66+P68+P69+P70</f>
        <v>322689</v>
      </c>
      <c r="Q74" s="3">
        <f>Q57+Q66+Q59+Q68+Q70</f>
        <v>0</v>
      </c>
      <c r="R74" s="3">
        <f>R57+R66+R59+R68+R70</f>
        <v>0</v>
      </c>
      <c r="S74" s="32">
        <f>S57+S66+S59+S68+S70</f>
        <v>0</v>
      </c>
      <c r="T74" s="28"/>
    </row>
    <row r="75" spans="1:20" s="10" customFormat="1" ht="42" customHeight="1" thickBot="1" x14ac:dyDescent="0.3">
      <c r="A75" s="122"/>
      <c r="B75" s="257"/>
      <c r="C75" s="47" t="s">
        <v>57</v>
      </c>
      <c r="D75" s="119"/>
      <c r="E75" s="87">
        <f>E64</f>
        <v>1894</v>
      </c>
      <c r="F75" s="72">
        <f>F64</f>
        <v>95</v>
      </c>
      <c r="G75" s="72">
        <f t="shared" ref="G75:I75" si="21">G64</f>
        <v>1799</v>
      </c>
      <c r="H75" s="72">
        <f t="shared" si="21"/>
        <v>0</v>
      </c>
      <c r="I75" s="88">
        <f t="shared" si="21"/>
        <v>0</v>
      </c>
      <c r="J75" s="71">
        <f>J64</f>
        <v>0</v>
      </c>
      <c r="K75" s="72">
        <f>K64</f>
        <v>0</v>
      </c>
      <c r="L75" s="72">
        <f t="shared" ref="L75:N75" si="22">L64</f>
        <v>0</v>
      </c>
      <c r="M75" s="72">
        <f t="shared" si="22"/>
        <v>0</v>
      </c>
      <c r="N75" s="73">
        <f t="shared" si="22"/>
        <v>0</v>
      </c>
      <c r="O75" s="87">
        <f>O64</f>
        <v>0</v>
      </c>
      <c r="P75" s="72">
        <f>P64</f>
        <v>0</v>
      </c>
      <c r="Q75" s="72">
        <f t="shared" ref="Q75:S75" si="23">Q64</f>
        <v>0</v>
      </c>
      <c r="R75" s="72">
        <f t="shared" si="23"/>
        <v>0</v>
      </c>
      <c r="S75" s="73">
        <f t="shared" si="23"/>
        <v>0</v>
      </c>
      <c r="T75" s="28"/>
    </row>
    <row r="76" spans="1:20" s="10" customFormat="1" ht="37.15" customHeight="1" thickBot="1" x14ac:dyDescent="0.3">
      <c r="A76" s="246" t="s">
        <v>67</v>
      </c>
      <c r="B76" s="247"/>
      <c r="C76" s="247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8"/>
      <c r="T76" s="27"/>
    </row>
    <row r="77" spans="1:20" s="10" customFormat="1" ht="67.150000000000006" customHeight="1" x14ac:dyDescent="0.25">
      <c r="A77" s="89" t="s">
        <v>94</v>
      </c>
      <c r="B77" s="95" t="s">
        <v>95</v>
      </c>
      <c r="C77" s="123" t="s">
        <v>56</v>
      </c>
      <c r="D77" s="116" t="s">
        <v>41</v>
      </c>
      <c r="E77" s="64">
        <f t="shared" ref="E77:E87" si="24">F77+G77+H77+I77</f>
        <v>44481</v>
      </c>
      <c r="F77" s="65">
        <v>44481</v>
      </c>
      <c r="G77" s="65">
        <v>0</v>
      </c>
      <c r="H77" s="65">
        <v>0</v>
      </c>
      <c r="I77" s="66">
        <v>0</v>
      </c>
      <c r="J77" s="60">
        <f t="shared" ref="J77:J86" si="25">K77+L77+M77+N77</f>
        <v>45732</v>
      </c>
      <c r="K77" s="41">
        <v>45732</v>
      </c>
      <c r="L77" s="41">
        <v>0</v>
      </c>
      <c r="M77" s="41">
        <v>0</v>
      </c>
      <c r="N77" s="74">
        <v>0</v>
      </c>
      <c r="O77" s="64">
        <f t="shared" ref="O77:O86" si="26">P77+Q77+R77+S77</f>
        <v>47000</v>
      </c>
      <c r="P77" s="65">
        <v>47000</v>
      </c>
      <c r="Q77" s="65">
        <v>0</v>
      </c>
      <c r="R77" s="65">
        <v>0</v>
      </c>
      <c r="S77" s="66">
        <v>0</v>
      </c>
      <c r="T77" s="27"/>
    </row>
    <row r="78" spans="1:20" s="10" customFormat="1" ht="54" customHeight="1" x14ac:dyDescent="0.25">
      <c r="A78" s="90" t="s">
        <v>96</v>
      </c>
      <c r="B78" s="115" t="s">
        <v>48</v>
      </c>
      <c r="C78" s="124" t="s">
        <v>56</v>
      </c>
      <c r="D78" s="103" t="s">
        <v>103</v>
      </c>
      <c r="E78" s="67">
        <f t="shared" si="24"/>
        <v>0</v>
      </c>
      <c r="F78" s="3">
        <v>0</v>
      </c>
      <c r="G78" s="3">
        <v>0</v>
      </c>
      <c r="H78" s="3">
        <v>0</v>
      </c>
      <c r="I78" s="32">
        <v>0</v>
      </c>
      <c r="J78" s="61">
        <f t="shared" si="25"/>
        <v>0</v>
      </c>
      <c r="K78" s="3">
        <v>0</v>
      </c>
      <c r="L78" s="3">
        <v>0</v>
      </c>
      <c r="M78" s="3">
        <v>0</v>
      </c>
      <c r="N78" s="75">
        <v>0</v>
      </c>
      <c r="O78" s="67">
        <f t="shared" si="26"/>
        <v>0</v>
      </c>
      <c r="P78" s="3">
        <v>0</v>
      </c>
      <c r="Q78" s="3">
        <v>0</v>
      </c>
      <c r="R78" s="3">
        <v>0</v>
      </c>
      <c r="S78" s="32">
        <v>0</v>
      </c>
      <c r="T78" s="27"/>
    </row>
    <row r="79" spans="1:20" s="10" customFormat="1" ht="54" customHeight="1" x14ac:dyDescent="0.25">
      <c r="A79" s="90" t="s">
        <v>97</v>
      </c>
      <c r="B79" s="115" t="s">
        <v>49</v>
      </c>
      <c r="C79" s="124" t="s">
        <v>56</v>
      </c>
      <c r="D79" s="103" t="s">
        <v>47</v>
      </c>
      <c r="E79" s="67">
        <f t="shared" si="24"/>
        <v>6593</v>
      </c>
      <c r="F79" s="3">
        <v>6593</v>
      </c>
      <c r="G79" s="3">
        <v>0</v>
      </c>
      <c r="H79" s="3">
        <v>0</v>
      </c>
      <c r="I79" s="32">
        <v>0</v>
      </c>
      <c r="J79" s="61">
        <f t="shared" si="25"/>
        <v>9007</v>
      </c>
      <c r="K79" s="3">
        <v>9007</v>
      </c>
      <c r="L79" s="3">
        <v>0</v>
      </c>
      <c r="M79" s="3">
        <v>0</v>
      </c>
      <c r="N79" s="75">
        <v>0</v>
      </c>
      <c r="O79" s="67">
        <f t="shared" si="26"/>
        <v>239</v>
      </c>
      <c r="P79" s="3">
        <v>239</v>
      </c>
      <c r="Q79" s="3">
        <v>0</v>
      </c>
      <c r="R79" s="3">
        <v>0</v>
      </c>
      <c r="S79" s="32">
        <v>0</v>
      </c>
      <c r="T79" s="27"/>
    </row>
    <row r="80" spans="1:20" s="10" customFormat="1" ht="54" customHeight="1" x14ac:dyDescent="0.25">
      <c r="A80" s="90" t="s">
        <v>98</v>
      </c>
      <c r="B80" s="115" t="s">
        <v>50</v>
      </c>
      <c r="C80" s="124" t="s">
        <v>57</v>
      </c>
      <c r="D80" s="103" t="s">
        <v>41</v>
      </c>
      <c r="E80" s="67">
        <f t="shared" si="24"/>
        <v>21640</v>
      </c>
      <c r="F80" s="3">
        <v>21640</v>
      </c>
      <c r="G80" s="3">
        <v>0</v>
      </c>
      <c r="H80" s="3">
        <v>0</v>
      </c>
      <c r="I80" s="32">
        <v>0</v>
      </c>
      <c r="J80" s="61">
        <f t="shared" si="25"/>
        <v>22512</v>
      </c>
      <c r="K80" s="3">
        <v>22512</v>
      </c>
      <c r="L80" s="3">
        <v>0</v>
      </c>
      <c r="M80" s="3">
        <v>0</v>
      </c>
      <c r="N80" s="75">
        <v>0</v>
      </c>
      <c r="O80" s="67">
        <f t="shared" si="26"/>
        <v>23399</v>
      </c>
      <c r="P80" s="3">
        <v>23399</v>
      </c>
      <c r="Q80" s="3">
        <v>0</v>
      </c>
      <c r="R80" s="3">
        <v>0</v>
      </c>
      <c r="S80" s="32">
        <v>0</v>
      </c>
      <c r="T80" s="27"/>
    </row>
    <row r="81" spans="1:23" s="10" customFormat="1" ht="54" customHeight="1" thickBot="1" x14ac:dyDescent="0.3">
      <c r="A81" s="91" t="s">
        <v>99</v>
      </c>
      <c r="B81" s="112" t="s">
        <v>51</v>
      </c>
      <c r="C81" s="125" t="s">
        <v>56</v>
      </c>
      <c r="D81" s="108" t="s">
        <v>41</v>
      </c>
      <c r="E81" s="68">
        <f t="shared" si="24"/>
        <v>4730</v>
      </c>
      <c r="F81" s="52">
        <v>4730</v>
      </c>
      <c r="G81" s="52">
        <v>0</v>
      </c>
      <c r="H81" s="52">
        <v>0</v>
      </c>
      <c r="I81" s="53">
        <v>0</v>
      </c>
      <c r="J81" s="62">
        <f t="shared" si="25"/>
        <v>4924</v>
      </c>
      <c r="K81" s="52">
        <v>4924</v>
      </c>
      <c r="L81" s="52">
        <v>0</v>
      </c>
      <c r="M81" s="52">
        <v>0</v>
      </c>
      <c r="N81" s="76">
        <v>0</v>
      </c>
      <c r="O81" s="68">
        <f t="shared" si="26"/>
        <v>5121</v>
      </c>
      <c r="P81" s="52">
        <v>5121</v>
      </c>
      <c r="Q81" s="52">
        <v>0</v>
      </c>
      <c r="R81" s="52">
        <v>0</v>
      </c>
      <c r="S81" s="53">
        <v>0</v>
      </c>
      <c r="T81" s="27"/>
    </row>
    <row r="82" spans="1:23" s="13" customFormat="1" ht="37.15" customHeight="1" thickBot="1" x14ac:dyDescent="0.3">
      <c r="A82" s="238" t="s">
        <v>69</v>
      </c>
      <c r="B82" s="239"/>
      <c r="C82" s="239"/>
      <c r="D82" s="240"/>
      <c r="E82" s="69">
        <f t="shared" si="24"/>
        <v>77444</v>
      </c>
      <c r="F82" s="54">
        <f>SUM(F77:F81)</f>
        <v>77444</v>
      </c>
      <c r="G82" s="54">
        <f>SUM(G77:G81)</f>
        <v>0</v>
      </c>
      <c r="H82" s="54">
        <f>SUM(H77:H81)</f>
        <v>0</v>
      </c>
      <c r="I82" s="55">
        <f>SUM(I77:I81)</f>
        <v>0</v>
      </c>
      <c r="J82" s="63">
        <f t="shared" si="25"/>
        <v>82175</v>
      </c>
      <c r="K82" s="54">
        <f>SUM(K77:K81)</f>
        <v>82175</v>
      </c>
      <c r="L82" s="54">
        <f>SUM(L77:L81)</f>
        <v>0</v>
      </c>
      <c r="M82" s="54">
        <f>SUM(M77:M81)</f>
        <v>0</v>
      </c>
      <c r="N82" s="77">
        <f>SUM(N77:N81)</f>
        <v>0</v>
      </c>
      <c r="O82" s="69">
        <f t="shared" si="26"/>
        <v>75759</v>
      </c>
      <c r="P82" s="54">
        <f>SUM(P77:P81)</f>
        <v>75759</v>
      </c>
      <c r="Q82" s="54">
        <f>SUM(Q77:Q81)</f>
        <v>0</v>
      </c>
      <c r="R82" s="54">
        <f>SUM(R77:R81)</f>
        <v>0</v>
      </c>
      <c r="S82" s="55">
        <f>SUM(S77:S81)</f>
        <v>0</v>
      </c>
      <c r="T82" s="26"/>
    </row>
    <row r="83" spans="1:23" s="10" customFormat="1" ht="50.45" customHeight="1" thickBot="1" x14ac:dyDescent="0.3">
      <c r="A83" s="249" t="s">
        <v>30</v>
      </c>
      <c r="B83" s="250"/>
      <c r="C83" s="250"/>
      <c r="D83" s="251"/>
      <c r="E83" s="175">
        <f t="shared" si="24"/>
        <v>1500185</v>
      </c>
      <c r="F83" s="176">
        <f>F25+F36+F47+F54+F72+F82</f>
        <v>1390175</v>
      </c>
      <c r="G83" s="176">
        <f>G25+G36+G47+G54+G72+G82</f>
        <v>105084</v>
      </c>
      <c r="H83" s="176">
        <f>H25+H36+H47+H54+H72+H82</f>
        <v>0</v>
      </c>
      <c r="I83" s="177">
        <f>I25+I36+I47+I54+I72+I82</f>
        <v>4926</v>
      </c>
      <c r="J83" s="178">
        <f t="shared" si="25"/>
        <v>1363051</v>
      </c>
      <c r="K83" s="176">
        <f>K25+K36+K47+K54+K72+K82</f>
        <v>1180621</v>
      </c>
      <c r="L83" s="176">
        <f>L25+L36+L47+L54+L72+L82</f>
        <v>180806</v>
      </c>
      <c r="M83" s="176">
        <f>M25+M36+M47+M54+M72+M82</f>
        <v>0</v>
      </c>
      <c r="N83" s="179">
        <f>N25+N36+N47+N54+N72+N82</f>
        <v>1624</v>
      </c>
      <c r="O83" s="175">
        <f t="shared" si="26"/>
        <v>1441997</v>
      </c>
      <c r="P83" s="176">
        <f>P25+P36+P47+P54+P72+P82</f>
        <v>1440373</v>
      </c>
      <c r="Q83" s="176">
        <f>Q25+Q36+Q47+Q54+Q72+Q82</f>
        <v>0</v>
      </c>
      <c r="R83" s="176">
        <f>R25+R36+R47+R54+R72+R82</f>
        <v>0</v>
      </c>
      <c r="S83" s="177">
        <f>S25+S36+S47+S54+S72+S82</f>
        <v>1624</v>
      </c>
      <c r="T83" s="31"/>
      <c r="U83" s="15"/>
      <c r="V83" s="15"/>
      <c r="W83" s="8"/>
    </row>
    <row r="84" spans="1:23" s="10" customFormat="1" ht="34.9" customHeight="1" x14ac:dyDescent="0.25">
      <c r="A84" s="180"/>
      <c r="B84" s="258" t="s">
        <v>52</v>
      </c>
      <c r="C84" s="100" t="s">
        <v>9</v>
      </c>
      <c r="D84" s="165"/>
      <c r="E84" s="64">
        <f>F84+G84+H84+I84</f>
        <v>824184</v>
      </c>
      <c r="F84" s="65">
        <f>F26+F37+F48+F54+F73</f>
        <v>815973</v>
      </c>
      <c r="G84" s="65">
        <f>G26+G37+G48+G54+G73</f>
        <v>3285</v>
      </c>
      <c r="H84" s="65">
        <f>H26+H37+H48+H54+H73</f>
        <v>0</v>
      </c>
      <c r="I84" s="66">
        <f>I26+I37+I48+I54+I73</f>
        <v>4926</v>
      </c>
      <c r="J84" s="64">
        <f t="shared" si="25"/>
        <v>603029</v>
      </c>
      <c r="K84" s="65">
        <f>K26+K37+K48+K54+K73</f>
        <v>601405</v>
      </c>
      <c r="L84" s="65">
        <f>L26+L37+L48+L54+L73</f>
        <v>0</v>
      </c>
      <c r="M84" s="65">
        <f>M26+M37+M48+M54+M73</f>
        <v>0</v>
      </c>
      <c r="N84" s="66">
        <f>N26+N37+N48+N54+N73</f>
        <v>1624</v>
      </c>
      <c r="O84" s="82">
        <f t="shared" si="26"/>
        <v>893048</v>
      </c>
      <c r="P84" s="65">
        <f>P26+P37+P48+P54+P73</f>
        <v>891424</v>
      </c>
      <c r="Q84" s="65">
        <f>Q26+Q37+Q48+Q54+Q73</f>
        <v>0</v>
      </c>
      <c r="R84" s="65">
        <f>R26+R37+R48+R54+R73</f>
        <v>0</v>
      </c>
      <c r="S84" s="66">
        <f>S26+S37+S48+S54+S73</f>
        <v>1624</v>
      </c>
      <c r="T84" s="27"/>
    </row>
    <row r="85" spans="1:23" s="10" customFormat="1" ht="48.6" customHeight="1" x14ac:dyDescent="0.25">
      <c r="A85" s="128"/>
      <c r="B85" s="259"/>
      <c r="C85" s="93" t="s">
        <v>55</v>
      </c>
      <c r="D85" s="181"/>
      <c r="E85" s="67">
        <f t="shared" si="24"/>
        <v>491400</v>
      </c>
      <c r="F85" s="3">
        <f>F27+F38+F49+F74</f>
        <v>491400</v>
      </c>
      <c r="G85" s="3">
        <f>G27+G38+G49+G74</f>
        <v>0</v>
      </c>
      <c r="H85" s="3">
        <f>H27+H38+H49+H74</f>
        <v>0</v>
      </c>
      <c r="I85" s="32">
        <f>I27+I38+I49+I74</f>
        <v>0</v>
      </c>
      <c r="J85" s="67">
        <f t="shared" si="25"/>
        <v>487525</v>
      </c>
      <c r="K85" s="3">
        <f>K38+K49+K74+K27</f>
        <v>487525</v>
      </c>
      <c r="L85" s="3">
        <f>L38+L49+L74+L27</f>
        <v>0</v>
      </c>
      <c r="M85" s="3">
        <f>M38+M49+M74+M27</f>
        <v>0</v>
      </c>
      <c r="N85" s="32">
        <f>N38+N49+N74+N27</f>
        <v>0</v>
      </c>
      <c r="O85" s="61">
        <f t="shared" si="26"/>
        <v>473190</v>
      </c>
      <c r="P85" s="3">
        <f>P38+P49+P74+P27</f>
        <v>473190</v>
      </c>
      <c r="Q85" s="3">
        <f>Q38+Q49+Q74+Q27</f>
        <v>0</v>
      </c>
      <c r="R85" s="3">
        <f>R38+R49+R74+R27</f>
        <v>0</v>
      </c>
      <c r="S85" s="32">
        <f>S38+S49+S74+S27</f>
        <v>0</v>
      </c>
      <c r="T85" s="27"/>
    </row>
    <row r="86" spans="1:23" s="19" customFormat="1" ht="49.9" customHeight="1" x14ac:dyDescent="0.25">
      <c r="A86" s="170"/>
      <c r="B86" s="259"/>
      <c r="C86" s="125" t="s">
        <v>56</v>
      </c>
      <c r="D86" s="182"/>
      <c r="E86" s="171">
        <f t="shared" si="24"/>
        <v>79338</v>
      </c>
      <c r="F86" s="172">
        <f>F75+F82</f>
        <v>77539</v>
      </c>
      <c r="G86" s="172">
        <f t="shared" ref="G86:I86" si="27">G75+G82</f>
        <v>1799</v>
      </c>
      <c r="H86" s="172">
        <f t="shared" si="27"/>
        <v>0</v>
      </c>
      <c r="I86" s="173">
        <f t="shared" si="27"/>
        <v>0</v>
      </c>
      <c r="J86" s="171">
        <f t="shared" si="25"/>
        <v>82175</v>
      </c>
      <c r="K86" s="172">
        <f>K82</f>
        <v>82175</v>
      </c>
      <c r="L86" s="172">
        <f t="shared" ref="L86:N86" si="28">L82</f>
        <v>0</v>
      </c>
      <c r="M86" s="172">
        <f t="shared" si="28"/>
        <v>0</v>
      </c>
      <c r="N86" s="173">
        <f t="shared" si="28"/>
        <v>0</v>
      </c>
      <c r="O86" s="174">
        <f t="shared" si="26"/>
        <v>75759</v>
      </c>
      <c r="P86" s="172">
        <f>P82</f>
        <v>75759</v>
      </c>
      <c r="Q86" s="172">
        <f t="shared" ref="Q86:S86" si="29">Q82</f>
        <v>0</v>
      </c>
      <c r="R86" s="172">
        <f t="shared" si="29"/>
        <v>0</v>
      </c>
      <c r="S86" s="173">
        <f t="shared" si="29"/>
        <v>0</v>
      </c>
      <c r="T86" s="30"/>
      <c r="U86" s="17"/>
    </row>
    <row r="87" spans="1:23" s="137" customFormat="1" ht="49.9" customHeight="1" thickBot="1" x14ac:dyDescent="0.3">
      <c r="A87" s="129"/>
      <c r="B87" s="260"/>
      <c r="C87" s="130" t="s">
        <v>123</v>
      </c>
      <c r="D87" s="183"/>
      <c r="E87" s="127">
        <f t="shared" si="24"/>
        <v>105263</v>
      </c>
      <c r="F87" s="33">
        <f>F46</f>
        <v>5263</v>
      </c>
      <c r="G87" s="33">
        <f>G46</f>
        <v>100000</v>
      </c>
      <c r="H87" s="33">
        <v>0</v>
      </c>
      <c r="I87" s="34">
        <v>0</v>
      </c>
      <c r="J87" s="127">
        <f>K87+L87+M87+N87</f>
        <v>190322</v>
      </c>
      <c r="K87" s="33">
        <f>K46</f>
        <v>9516</v>
      </c>
      <c r="L87" s="33">
        <f>L46</f>
        <v>180806</v>
      </c>
      <c r="M87" s="33">
        <v>0</v>
      </c>
      <c r="N87" s="34">
        <v>0</v>
      </c>
      <c r="O87" s="126">
        <f>P87+Q87+R87+S87</f>
        <v>0</v>
      </c>
      <c r="P87" s="33">
        <f>P46</f>
        <v>0</v>
      </c>
      <c r="Q87" s="33">
        <f>Q46</f>
        <v>0</v>
      </c>
      <c r="R87" s="33">
        <v>0</v>
      </c>
      <c r="S87" s="34">
        <v>0</v>
      </c>
      <c r="T87" s="169"/>
      <c r="U87" s="136"/>
    </row>
    <row r="88" spans="1:23" s="1" customFormat="1" ht="33" customHeight="1" x14ac:dyDescent="0.25">
      <c r="B88" s="245" t="s">
        <v>31</v>
      </c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5"/>
      <c r="Q88" s="5"/>
      <c r="T88" s="7"/>
      <c r="U88" s="16"/>
    </row>
    <row r="89" spans="1:23" s="1" customFormat="1" ht="33" customHeight="1" x14ac:dyDescent="0.25">
      <c r="B89" s="141"/>
      <c r="C89" s="141"/>
      <c r="D89" s="141"/>
      <c r="E89" s="142"/>
      <c r="F89" s="142"/>
      <c r="G89" s="141"/>
      <c r="H89" s="141"/>
      <c r="I89" s="141"/>
      <c r="J89" s="141"/>
      <c r="K89" s="141"/>
      <c r="L89" s="141"/>
      <c r="M89" s="141"/>
      <c r="N89" s="141"/>
      <c r="O89" s="143"/>
      <c r="P89" s="144"/>
      <c r="Q89" s="144"/>
      <c r="R89" s="143"/>
      <c r="S89" s="137"/>
      <c r="T89" s="136"/>
      <c r="U89" s="136"/>
    </row>
    <row r="90" spans="1:23" ht="39.6" customHeight="1" x14ac:dyDescent="0.25">
      <c r="F90" s="4"/>
      <c r="G90" s="4"/>
      <c r="H90" s="4"/>
      <c r="I90" s="4"/>
      <c r="J90" s="4"/>
      <c r="K90" s="4"/>
      <c r="L90" s="4"/>
      <c r="M90" s="4"/>
      <c r="N90" s="138"/>
      <c r="O90" s="138"/>
      <c r="P90" s="138"/>
      <c r="Q90" s="138"/>
      <c r="R90" s="138"/>
      <c r="S90" s="138"/>
      <c r="T90" s="139"/>
      <c r="U90" s="140"/>
    </row>
    <row r="91" spans="1:23" x14ac:dyDescent="0.25">
      <c r="N91" s="140"/>
      <c r="O91" s="140"/>
      <c r="P91" s="140"/>
      <c r="Q91" s="140"/>
      <c r="R91" s="140"/>
      <c r="S91" s="140"/>
      <c r="T91" s="139"/>
      <c r="U91" s="140"/>
    </row>
    <row r="92" spans="1:23" x14ac:dyDescent="0.25">
      <c r="N92" s="140"/>
      <c r="O92" s="140"/>
      <c r="P92" s="140"/>
      <c r="Q92" s="140"/>
      <c r="R92" s="140"/>
      <c r="S92" s="140"/>
      <c r="T92" s="139"/>
      <c r="U92" s="140"/>
    </row>
    <row r="93" spans="1:23" x14ac:dyDescent="0.25">
      <c r="P93" s="4"/>
      <c r="R93" s="4"/>
    </row>
    <row r="94" spans="1:23" ht="33" customHeight="1" x14ac:dyDescent="0.25">
      <c r="P94" s="9"/>
      <c r="Q94" s="9"/>
    </row>
    <row r="95" spans="1:23" ht="18.75" x14ac:dyDescent="0.25">
      <c r="P95" s="9"/>
      <c r="Q95" s="9"/>
      <c r="R95" s="4"/>
    </row>
    <row r="97" spans="18:18" x14ac:dyDescent="0.25">
      <c r="R97" s="4"/>
    </row>
  </sheetData>
  <mergeCells count="54">
    <mergeCell ref="A55:S55"/>
    <mergeCell ref="A56:A57"/>
    <mergeCell ref="B56:B57"/>
    <mergeCell ref="A51:S51"/>
    <mergeCell ref="A47:C47"/>
    <mergeCell ref="A54:D54"/>
    <mergeCell ref="B88:O88"/>
    <mergeCell ref="A58:A59"/>
    <mergeCell ref="B58:B59"/>
    <mergeCell ref="A65:A66"/>
    <mergeCell ref="B65:B66"/>
    <mergeCell ref="A76:S76"/>
    <mergeCell ref="A60:A61"/>
    <mergeCell ref="B60:B61"/>
    <mergeCell ref="A63:A64"/>
    <mergeCell ref="B63:B64"/>
    <mergeCell ref="A83:D83"/>
    <mergeCell ref="A82:D82"/>
    <mergeCell ref="A72:D72"/>
    <mergeCell ref="B73:B75"/>
    <mergeCell ref="B84:B87"/>
    <mergeCell ref="J12:N12"/>
    <mergeCell ref="O12:S12"/>
    <mergeCell ref="D21:D22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H1:S1"/>
    <mergeCell ref="H2:S2"/>
    <mergeCell ref="H3:S3"/>
    <mergeCell ref="H4:S4"/>
    <mergeCell ref="H5:S5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  <mergeCell ref="E11:S11"/>
    <mergeCell ref="P9:S9"/>
    <mergeCell ref="B26:B27"/>
    <mergeCell ref="E12:I12"/>
  </mergeCells>
  <hyperlinks>
    <hyperlink ref="A25" location="P32" display="P32"/>
  </hyperlinks>
  <printOptions horizontalCentered="1"/>
  <pageMargins left="0.15748031496062992" right="0.15748031496062992" top="0.98425196850393704" bottom="0.35433070866141736" header="0.31496062992125984" footer="0.31496062992125984"/>
  <pageSetup paperSize="9" scale="60" firstPageNumber="5" orientation="landscape" useFirstPageNumber="1" r:id="rId1"/>
  <headerFooter differentFirst="1">
    <oddHeader>&amp;C&amp;10&amp;P</oddHeader>
    <firstHeader>&amp;C&amp;P&amp;R&amp;"Times New Roman,обычный"Приложение 1 
к постановлению администрации
 городского округа Тольятти
от____________№_________</firstHeader>
  </headerFooter>
  <rowBreaks count="6" manualBreakCount="6">
    <brk id="20" max="18" man="1"/>
    <brk id="36" max="18" man="1"/>
    <brk id="47" max="18" man="1"/>
    <brk id="62" max="18" man="1"/>
    <brk id="75" max="18" man="1"/>
    <brk id="90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5"/>
  <sheetViews>
    <sheetView tabSelected="1" topLeftCell="A16" zoomScale="60" zoomScaleNormal="60" zoomScaleSheetLayoutView="30" workbookViewId="0">
      <selection activeCell="Q23" sqref="Q23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0.85546875" style="2" customWidth="1"/>
    <col min="6" max="6" width="13" style="2" bestFit="1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75" t="s">
        <v>119</v>
      </c>
      <c r="G1" s="275"/>
      <c r="H1" s="275"/>
      <c r="I1" s="275"/>
    </row>
    <row r="2" spans="1:11" ht="18" customHeight="1" thickBot="1" x14ac:dyDescent="0.3"/>
    <row r="3" spans="1:11" s="10" customFormat="1" ht="53.25" customHeight="1" thickBot="1" x14ac:dyDescent="0.3">
      <c r="A3" s="276" t="s">
        <v>102</v>
      </c>
      <c r="B3" s="216" t="s">
        <v>0</v>
      </c>
      <c r="C3" s="227" t="s">
        <v>1</v>
      </c>
      <c r="D3" s="231" t="s">
        <v>2</v>
      </c>
      <c r="E3" s="280" t="s">
        <v>118</v>
      </c>
      <c r="F3" s="281"/>
      <c r="G3" s="281"/>
      <c r="H3" s="281"/>
      <c r="I3" s="282"/>
      <c r="J3" s="21"/>
    </row>
    <row r="4" spans="1:11" s="10" customFormat="1" ht="90" customHeight="1" thickBot="1" x14ac:dyDescent="0.3">
      <c r="A4" s="277"/>
      <c r="B4" s="218"/>
      <c r="C4" s="278"/>
      <c r="D4" s="279"/>
      <c r="E4" s="51" t="s">
        <v>4</v>
      </c>
      <c r="F4" s="36" t="s">
        <v>5</v>
      </c>
      <c r="G4" s="36" t="s">
        <v>6</v>
      </c>
      <c r="H4" s="36" t="s">
        <v>7</v>
      </c>
      <c r="I4" s="37" t="s">
        <v>8</v>
      </c>
      <c r="J4" s="21"/>
    </row>
    <row r="5" spans="1:11" s="10" customFormat="1" ht="18" customHeight="1" thickBot="1" x14ac:dyDescent="0.3">
      <c r="A5" s="43">
        <v>1</v>
      </c>
      <c r="B5" s="45">
        <v>2</v>
      </c>
      <c r="C5" s="38">
        <v>3</v>
      </c>
      <c r="D5" s="40">
        <v>4</v>
      </c>
      <c r="E5" s="38">
        <v>5</v>
      </c>
      <c r="F5" s="39">
        <v>6</v>
      </c>
      <c r="G5" s="39">
        <v>7</v>
      </c>
      <c r="H5" s="39">
        <v>8</v>
      </c>
      <c r="I5" s="40">
        <v>9</v>
      </c>
      <c r="J5" s="21"/>
    </row>
    <row r="6" spans="1:11" s="10" customFormat="1" ht="36.75" customHeight="1" thickBot="1" x14ac:dyDescent="0.3">
      <c r="A6" s="283" t="s">
        <v>39</v>
      </c>
      <c r="B6" s="284"/>
      <c r="C6" s="284"/>
      <c r="D6" s="284"/>
      <c r="E6" s="284"/>
      <c r="F6" s="284"/>
      <c r="G6" s="284"/>
      <c r="H6" s="284"/>
      <c r="I6" s="285"/>
      <c r="J6" s="21"/>
    </row>
    <row r="7" spans="1:11" s="10" customFormat="1" ht="21" customHeight="1" thickBot="1" x14ac:dyDescent="0.3">
      <c r="A7" s="208" t="s">
        <v>20</v>
      </c>
      <c r="B7" s="209"/>
      <c r="C7" s="209"/>
      <c r="D7" s="209"/>
      <c r="E7" s="209"/>
      <c r="F7" s="209"/>
      <c r="G7" s="209"/>
      <c r="H7" s="209"/>
      <c r="I7" s="210"/>
      <c r="J7" s="21"/>
    </row>
    <row r="8" spans="1:11" s="10" customFormat="1" ht="174.75" customHeight="1" x14ac:dyDescent="0.25">
      <c r="A8" s="89" t="s">
        <v>14</v>
      </c>
      <c r="B8" s="95" t="s">
        <v>108</v>
      </c>
      <c r="C8" s="92" t="s">
        <v>9</v>
      </c>
      <c r="D8" s="56" t="s">
        <v>101</v>
      </c>
      <c r="E8" s="64">
        <f>F8+G8+H8+I8</f>
        <v>71048</v>
      </c>
      <c r="F8" s="65">
        <v>71048</v>
      </c>
      <c r="G8" s="65">
        <v>0</v>
      </c>
      <c r="H8" s="65">
        <v>0</v>
      </c>
      <c r="I8" s="66">
        <v>0</v>
      </c>
      <c r="J8" s="21"/>
    </row>
    <row r="9" spans="1:11" s="10" customFormat="1" ht="66.599999999999994" customHeight="1" x14ac:dyDescent="0.25">
      <c r="A9" s="90" t="s">
        <v>63</v>
      </c>
      <c r="B9" s="96" t="s">
        <v>109</v>
      </c>
      <c r="C9" s="93" t="s">
        <v>9</v>
      </c>
      <c r="D9" s="57" t="s">
        <v>41</v>
      </c>
      <c r="E9" s="67">
        <f>F9+G9+H9+I9</f>
        <v>400047</v>
      </c>
      <c r="F9" s="3">
        <v>400047</v>
      </c>
      <c r="G9" s="3">
        <v>0</v>
      </c>
      <c r="H9" s="3">
        <v>0</v>
      </c>
      <c r="I9" s="32">
        <v>0</v>
      </c>
      <c r="J9" s="22"/>
      <c r="K9" s="11"/>
    </row>
    <row r="10" spans="1:11" s="10" customFormat="1" ht="54" customHeight="1" x14ac:dyDescent="0.25">
      <c r="A10" s="90" t="s">
        <v>15</v>
      </c>
      <c r="B10" s="96" t="s">
        <v>32</v>
      </c>
      <c r="C10" s="93" t="s">
        <v>9</v>
      </c>
      <c r="D10" s="57" t="s">
        <v>58</v>
      </c>
      <c r="E10" s="67">
        <f>F10+G10+H10+I10</f>
        <v>387073</v>
      </c>
      <c r="F10" s="3">
        <v>387073</v>
      </c>
      <c r="G10" s="3">
        <v>0</v>
      </c>
      <c r="H10" s="3">
        <v>0</v>
      </c>
      <c r="I10" s="32">
        <v>0</v>
      </c>
      <c r="J10" s="23"/>
      <c r="K10" s="11"/>
    </row>
    <row r="11" spans="1:11" s="10" customFormat="1" ht="45.6" customHeight="1" x14ac:dyDescent="0.25">
      <c r="A11" s="90" t="s">
        <v>16</v>
      </c>
      <c r="B11" s="96" t="s">
        <v>71</v>
      </c>
      <c r="C11" s="93" t="s">
        <v>9</v>
      </c>
      <c r="D11" s="57" t="s">
        <v>40</v>
      </c>
      <c r="E11" s="67">
        <f>F11+G11+H11+I11</f>
        <v>813266</v>
      </c>
      <c r="F11" s="3">
        <v>813266</v>
      </c>
      <c r="G11" s="3">
        <v>0</v>
      </c>
      <c r="H11" s="3">
        <v>0</v>
      </c>
      <c r="I11" s="32">
        <v>0</v>
      </c>
      <c r="J11" s="21"/>
    </row>
    <row r="12" spans="1:11" s="10" customFormat="1" ht="36" customHeight="1" x14ac:dyDescent="0.25">
      <c r="A12" s="211" t="s">
        <v>80</v>
      </c>
      <c r="B12" s="212" t="s">
        <v>60</v>
      </c>
      <c r="C12" s="93" t="s">
        <v>9</v>
      </c>
      <c r="D12" s="232" t="s">
        <v>41</v>
      </c>
      <c r="E12" s="67">
        <f>F12+G12+H12+I12</f>
        <v>21973</v>
      </c>
      <c r="F12" s="3">
        <v>21973</v>
      </c>
      <c r="G12" s="3">
        <v>0</v>
      </c>
      <c r="H12" s="3">
        <v>0</v>
      </c>
      <c r="I12" s="32">
        <v>0</v>
      </c>
      <c r="J12" s="21"/>
    </row>
    <row r="13" spans="1:11" s="10" customFormat="1" ht="46.5" customHeight="1" x14ac:dyDescent="0.25">
      <c r="A13" s="211"/>
      <c r="B13" s="212"/>
      <c r="C13" s="93" t="s">
        <v>54</v>
      </c>
      <c r="D13" s="232"/>
      <c r="E13" s="67">
        <f t="shared" ref="E13" si="0">F13+G13+H13+I13</f>
        <v>14160</v>
      </c>
      <c r="F13" s="3">
        <v>14160</v>
      </c>
      <c r="G13" s="3">
        <v>0</v>
      </c>
      <c r="H13" s="3">
        <v>0</v>
      </c>
      <c r="I13" s="32">
        <v>0</v>
      </c>
      <c r="J13" s="21"/>
    </row>
    <row r="14" spans="1:11" s="10" customFormat="1" ht="54" customHeight="1" x14ac:dyDescent="0.25">
      <c r="A14" s="90" t="s">
        <v>61</v>
      </c>
      <c r="B14" s="96" t="s">
        <v>72</v>
      </c>
      <c r="C14" s="93" t="s">
        <v>9</v>
      </c>
      <c r="D14" s="57" t="s">
        <v>41</v>
      </c>
      <c r="E14" s="67">
        <f>F14+G14+H14+I14</f>
        <v>207026</v>
      </c>
      <c r="F14" s="3">
        <v>207026</v>
      </c>
      <c r="G14" s="3">
        <v>0</v>
      </c>
      <c r="H14" s="3">
        <v>0</v>
      </c>
      <c r="I14" s="32">
        <v>0</v>
      </c>
      <c r="J14" s="21"/>
    </row>
    <row r="15" spans="1:11" s="10" customFormat="1" ht="54" customHeight="1" thickBot="1" x14ac:dyDescent="0.3">
      <c r="A15" s="91" t="s">
        <v>62</v>
      </c>
      <c r="B15" s="106" t="s">
        <v>100</v>
      </c>
      <c r="C15" s="94" t="s">
        <v>9</v>
      </c>
      <c r="D15" s="58" t="s">
        <v>41</v>
      </c>
      <c r="E15" s="68">
        <f>F15+I15</f>
        <v>434809</v>
      </c>
      <c r="F15" s="52">
        <v>421763</v>
      </c>
      <c r="G15" s="52">
        <v>0</v>
      </c>
      <c r="H15" s="52">
        <v>0</v>
      </c>
      <c r="I15" s="53">
        <v>13046</v>
      </c>
      <c r="J15" s="24"/>
    </row>
    <row r="16" spans="1:11" s="13" customFormat="1" ht="35.25" customHeight="1" thickBot="1" x14ac:dyDescent="0.3">
      <c r="A16" s="272" t="s">
        <v>10</v>
      </c>
      <c r="B16" s="273"/>
      <c r="C16" s="273"/>
      <c r="D16" s="274"/>
      <c r="E16" s="69">
        <f>F16+I16</f>
        <v>2349402</v>
      </c>
      <c r="F16" s="54">
        <f>SUM(F8:F15)</f>
        <v>2336356</v>
      </c>
      <c r="G16" s="54">
        <f>SUM(G8:G15)</f>
        <v>0</v>
      </c>
      <c r="H16" s="54">
        <f>SUM(H8:H15)</f>
        <v>0</v>
      </c>
      <c r="I16" s="55">
        <f>SUM(I8:I15)</f>
        <v>13046</v>
      </c>
      <c r="J16" s="25"/>
      <c r="K16" s="12"/>
    </row>
    <row r="17" spans="1:11" s="10" customFormat="1" ht="32.450000000000003" customHeight="1" x14ac:dyDescent="0.25">
      <c r="A17" s="98"/>
      <c r="B17" s="101" t="s">
        <v>52</v>
      </c>
      <c r="C17" s="100" t="s">
        <v>9</v>
      </c>
      <c r="D17" s="81"/>
      <c r="E17" s="64">
        <f>F17+G17+H17+I17</f>
        <v>2335242</v>
      </c>
      <c r="F17" s="65">
        <f>F8+F9+F11+F14+F15+F12+F10</f>
        <v>2322196</v>
      </c>
      <c r="G17" s="65">
        <f>G8+G9</f>
        <v>0</v>
      </c>
      <c r="H17" s="65">
        <f>H8+H9</f>
        <v>0</v>
      </c>
      <c r="I17" s="66">
        <f>I16</f>
        <v>13046</v>
      </c>
      <c r="J17" s="26"/>
      <c r="K17" s="14"/>
    </row>
    <row r="18" spans="1:11" s="10" customFormat="1" ht="51.6" customHeight="1" thickBot="1" x14ac:dyDescent="0.3">
      <c r="A18" s="99"/>
      <c r="B18" s="102"/>
      <c r="C18" s="47" t="s">
        <v>54</v>
      </c>
      <c r="D18" s="86"/>
      <c r="E18" s="71">
        <f>F18+G18+H18+I18</f>
        <v>14160</v>
      </c>
      <c r="F18" s="72">
        <f>F13</f>
        <v>14160</v>
      </c>
      <c r="G18" s="72">
        <f>G10</f>
        <v>0</v>
      </c>
      <c r="H18" s="72">
        <f>H10</f>
        <v>0</v>
      </c>
      <c r="I18" s="73">
        <f>I10</f>
        <v>0</v>
      </c>
      <c r="J18" s="26"/>
    </row>
    <row r="19" spans="1:11" s="10" customFormat="1" ht="30" customHeight="1" thickBot="1" x14ac:dyDescent="0.3">
      <c r="A19" s="208" t="s">
        <v>74</v>
      </c>
      <c r="B19" s="209"/>
      <c r="C19" s="209"/>
      <c r="D19" s="209"/>
      <c r="E19" s="209"/>
      <c r="F19" s="209"/>
      <c r="G19" s="209"/>
      <c r="H19" s="209"/>
      <c r="I19" s="210"/>
      <c r="J19" s="24"/>
    </row>
    <row r="20" spans="1:11" s="10" customFormat="1" ht="66" customHeight="1" x14ac:dyDescent="0.25">
      <c r="A20" s="89" t="s">
        <v>17</v>
      </c>
      <c r="B20" s="95" t="s">
        <v>73</v>
      </c>
      <c r="C20" s="92" t="s">
        <v>9</v>
      </c>
      <c r="D20" s="56" t="s">
        <v>41</v>
      </c>
      <c r="E20" s="64">
        <f>F20</f>
        <v>296065</v>
      </c>
      <c r="F20" s="65">
        <v>296065</v>
      </c>
      <c r="G20" s="65">
        <v>0</v>
      </c>
      <c r="H20" s="65">
        <v>0</v>
      </c>
      <c r="I20" s="66">
        <v>0</v>
      </c>
      <c r="J20" s="21"/>
    </row>
    <row r="21" spans="1:11" s="10" customFormat="1" ht="49.15" customHeight="1" x14ac:dyDescent="0.25">
      <c r="A21" s="211" t="s">
        <v>81</v>
      </c>
      <c r="B21" s="212" t="s">
        <v>129</v>
      </c>
      <c r="C21" s="93" t="s">
        <v>9</v>
      </c>
      <c r="D21" s="103" t="s">
        <v>41</v>
      </c>
      <c r="E21" s="67">
        <f t="shared" ref="E21:E29" si="1">F21+G21+H21+I21</f>
        <v>21951</v>
      </c>
      <c r="F21" s="3">
        <v>21951</v>
      </c>
      <c r="G21" s="3">
        <v>0</v>
      </c>
      <c r="H21" s="3">
        <v>0</v>
      </c>
      <c r="I21" s="32">
        <v>0</v>
      </c>
      <c r="J21" s="21"/>
    </row>
    <row r="22" spans="1:11" s="10" customFormat="1" ht="54" customHeight="1" x14ac:dyDescent="0.25">
      <c r="A22" s="211"/>
      <c r="B22" s="212"/>
      <c r="C22" s="93" t="s">
        <v>54</v>
      </c>
      <c r="D22" s="103" t="s">
        <v>106</v>
      </c>
      <c r="E22" s="67">
        <f t="shared" si="1"/>
        <v>786</v>
      </c>
      <c r="F22" s="3">
        <v>786</v>
      </c>
      <c r="G22" s="3">
        <v>0</v>
      </c>
      <c r="H22" s="3">
        <v>0</v>
      </c>
      <c r="I22" s="32">
        <v>0</v>
      </c>
      <c r="J22" s="21"/>
    </row>
    <row r="23" spans="1:11" s="10" customFormat="1" ht="39.6" customHeight="1" x14ac:dyDescent="0.25">
      <c r="A23" s="211" t="s">
        <v>83</v>
      </c>
      <c r="B23" s="212" t="s">
        <v>82</v>
      </c>
      <c r="C23" s="93" t="s">
        <v>9</v>
      </c>
      <c r="D23" s="103" t="s">
        <v>41</v>
      </c>
      <c r="E23" s="67">
        <f t="shared" si="1"/>
        <v>81849</v>
      </c>
      <c r="F23" s="3">
        <v>81849</v>
      </c>
      <c r="G23" s="3">
        <v>0</v>
      </c>
      <c r="H23" s="3">
        <v>0</v>
      </c>
      <c r="I23" s="32">
        <v>0</v>
      </c>
      <c r="J23" s="27"/>
    </row>
    <row r="24" spans="1:11" s="10" customFormat="1" ht="45" customHeight="1" x14ac:dyDescent="0.25">
      <c r="A24" s="211"/>
      <c r="B24" s="212"/>
      <c r="C24" s="93" t="s">
        <v>55</v>
      </c>
      <c r="D24" s="103" t="s">
        <v>41</v>
      </c>
      <c r="E24" s="67">
        <f t="shared" si="1"/>
        <v>15008</v>
      </c>
      <c r="F24" s="3">
        <v>15008</v>
      </c>
      <c r="G24" s="3">
        <v>0</v>
      </c>
      <c r="H24" s="3">
        <v>0</v>
      </c>
      <c r="I24" s="32">
        <v>0</v>
      </c>
      <c r="J24" s="27"/>
    </row>
    <row r="25" spans="1:11" s="10" customFormat="1" ht="42.75" customHeight="1" x14ac:dyDescent="0.25">
      <c r="A25" s="211" t="s">
        <v>84</v>
      </c>
      <c r="B25" s="212" t="s">
        <v>110</v>
      </c>
      <c r="C25" s="93" t="s">
        <v>55</v>
      </c>
      <c r="D25" s="235" t="s">
        <v>41</v>
      </c>
      <c r="E25" s="67">
        <f t="shared" si="1"/>
        <v>119616</v>
      </c>
      <c r="F25" s="3">
        <v>119616</v>
      </c>
      <c r="G25" s="3">
        <v>0</v>
      </c>
      <c r="H25" s="3">
        <v>0</v>
      </c>
      <c r="I25" s="32">
        <v>0</v>
      </c>
      <c r="J25" s="27"/>
    </row>
    <row r="26" spans="1:11" s="10" customFormat="1" ht="48.75" customHeight="1" thickBot="1" x14ac:dyDescent="0.3">
      <c r="A26" s="237"/>
      <c r="B26" s="244"/>
      <c r="C26" s="94" t="s">
        <v>9</v>
      </c>
      <c r="D26" s="236"/>
      <c r="E26" s="68">
        <f>F26</f>
        <v>3403</v>
      </c>
      <c r="F26" s="52">
        <v>3403</v>
      </c>
      <c r="G26" s="52">
        <v>0</v>
      </c>
      <c r="H26" s="52">
        <v>0</v>
      </c>
      <c r="I26" s="53">
        <v>0</v>
      </c>
      <c r="J26" s="27"/>
    </row>
    <row r="27" spans="1:11" s="13" customFormat="1" ht="36" customHeight="1" thickBot="1" x14ac:dyDescent="0.3">
      <c r="A27" s="238" t="s">
        <v>53</v>
      </c>
      <c r="B27" s="239"/>
      <c r="C27" s="239"/>
      <c r="D27" s="239"/>
      <c r="E27" s="69">
        <f t="shared" si="1"/>
        <v>538678</v>
      </c>
      <c r="F27" s="54">
        <f>SUM(F20:F26)</f>
        <v>538678</v>
      </c>
      <c r="G27" s="54">
        <f>SUM(G20:G22)</f>
        <v>0</v>
      </c>
      <c r="H27" s="54">
        <f>SUM(H20:H22)</f>
        <v>0</v>
      </c>
      <c r="I27" s="55">
        <f>SUM(I20:I22)</f>
        <v>0</v>
      </c>
      <c r="J27" s="28"/>
    </row>
    <row r="28" spans="1:11" s="10" customFormat="1" ht="32.450000000000003" customHeight="1" x14ac:dyDescent="0.25">
      <c r="A28" s="78"/>
      <c r="B28" s="79" t="s">
        <v>52</v>
      </c>
      <c r="C28" s="80" t="s">
        <v>9</v>
      </c>
      <c r="D28" s="81"/>
      <c r="E28" s="64">
        <f t="shared" si="1"/>
        <v>403268</v>
      </c>
      <c r="F28" s="65">
        <f>F20+F21+F23+F26</f>
        <v>403268</v>
      </c>
      <c r="G28" s="65">
        <f>G20+G21</f>
        <v>0</v>
      </c>
      <c r="H28" s="65">
        <f>H20+H21</f>
        <v>0</v>
      </c>
      <c r="I28" s="66">
        <f>I20+I21</f>
        <v>0</v>
      </c>
      <c r="J28" s="26"/>
      <c r="K28" s="14"/>
    </row>
    <row r="29" spans="1:11" s="10" customFormat="1" ht="51.6" customHeight="1" thickBot="1" x14ac:dyDescent="0.3">
      <c r="A29" s="84"/>
      <c r="B29" s="85"/>
      <c r="C29" s="35" t="s">
        <v>54</v>
      </c>
      <c r="D29" s="86"/>
      <c r="E29" s="71">
        <f t="shared" si="1"/>
        <v>135410</v>
      </c>
      <c r="F29" s="72">
        <f>F22+F24+F25</f>
        <v>135410</v>
      </c>
      <c r="G29" s="72">
        <f>G22</f>
        <v>0</v>
      </c>
      <c r="H29" s="72">
        <f>H22</f>
        <v>0</v>
      </c>
      <c r="I29" s="73">
        <f>I22</f>
        <v>0</v>
      </c>
      <c r="J29" s="26"/>
    </row>
    <row r="30" spans="1:11" s="10" customFormat="1" ht="38.450000000000003" customHeight="1" thickBot="1" x14ac:dyDescent="0.3">
      <c r="A30" s="208" t="s">
        <v>75</v>
      </c>
      <c r="B30" s="209"/>
      <c r="C30" s="209"/>
      <c r="D30" s="209"/>
      <c r="E30" s="209"/>
      <c r="F30" s="209"/>
      <c r="G30" s="209"/>
      <c r="H30" s="209"/>
      <c r="I30" s="210"/>
      <c r="J30" s="21"/>
    </row>
    <row r="31" spans="1:11" s="10" customFormat="1" ht="69" customHeight="1" x14ac:dyDescent="0.25">
      <c r="A31" s="184" t="s">
        <v>18</v>
      </c>
      <c r="B31" s="95" t="s">
        <v>70</v>
      </c>
      <c r="C31" s="146" t="s">
        <v>9</v>
      </c>
      <c r="D31" s="147" t="s">
        <v>42</v>
      </c>
      <c r="E31" s="82">
        <f>F31+G31+H31+I31</f>
        <v>19289</v>
      </c>
      <c r="F31" s="65">
        <v>19289</v>
      </c>
      <c r="G31" s="65">
        <v>0</v>
      </c>
      <c r="H31" s="65">
        <v>0</v>
      </c>
      <c r="I31" s="66">
        <v>0</v>
      </c>
      <c r="J31" s="21"/>
    </row>
    <row r="32" spans="1:11" s="10" customFormat="1" ht="129" customHeight="1" x14ac:dyDescent="0.25">
      <c r="A32" s="145" t="s">
        <v>19</v>
      </c>
      <c r="B32" s="96" t="s">
        <v>122</v>
      </c>
      <c r="C32" s="149" t="s">
        <v>9</v>
      </c>
      <c r="D32" s="151" t="s">
        <v>76</v>
      </c>
      <c r="E32" s="61">
        <f>F32+G32+H32+I32</f>
        <v>11320</v>
      </c>
      <c r="F32" s="3">
        <v>11320</v>
      </c>
      <c r="G32" s="3">
        <v>0</v>
      </c>
      <c r="H32" s="3">
        <v>0</v>
      </c>
      <c r="I32" s="32">
        <v>0</v>
      </c>
      <c r="J32" s="21"/>
    </row>
    <row r="33" spans="1:10" s="10" customFormat="1" ht="75.599999999999994" customHeight="1" x14ac:dyDescent="0.25">
      <c r="A33" s="145" t="s">
        <v>27</v>
      </c>
      <c r="B33" s="96" t="s">
        <v>33</v>
      </c>
      <c r="C33" s="149" t="s">
        <v>9</v>
      </c>
      <c r="D33" s="151" t="s">
        <v>41</v>
      </c>
      <c r="E33" s="61">
        <f>F33+G33+H33+I33</f>
        <v>1062</v>
      </c>
      <c r="F33" s="3">
        <v>1062</v>
      </c>
      <c r="G33" s="3">
        <v>0</v>
      </c>
      <c r="H33" s="3">
        <v>0</v>
      </c>
      <c r="I33" s="32">
        <v>0</v>
      </c>
      <c r="J33" s="21"/>
    </row>
    <row r="34" spans="1:10" s="10" customFormat="1" ht="56.25" customHeight="1" x14ac:dyDescent="0.25">
      <c r="A34" s="145" t="s">
        <v>28</v>
      </c>
      <c r="B34" s="96" t="s">
        <v>21</v>
      </c>
      <c r="C34" s="149" t="s">
        <v>9</v>
      </c>
      <c r="D34" s="151" t="s">
        <v>41</v>
      </c>
      <c r="E34" s="61">
        <f>F34</f>
        <v>14380</v>
      </c>
      <c r="F34" s="3">
        <v>14380</v>
      </c>
      <c r="G34" s="3">
        <v>0</v>
      </c>
      <c r="H34" s="3">
        <v>0</v>
      </c>
      <c r="I34" s="32">
        <v>0</v>
      </c>
      <c r="J34" s="21"/>
    </row>
    <row r="35" spans="1:10" s="10" customFormat="1" ht="39.75" customHeight="1" x14ac:dyDescent="0.25">
      <c r="A35" s="145" t="s">
        <v>29</v>
      </c>
      <c r="B35" s="96" t="s">
        <v>22</v>
      </c>
      <c r="C35" s="149" t="s">
        <v>9</v>
      </c>
      <c r="D35" s="151" t="s">
        <v>44</v>
      </c>
      <c r="E35" s="61">
        <f>F35+G35+H35+I35</f>
        <v>21525</v>
      </c>
      <c r="F35" s="3">
        <v>21525</v>
      </c>
      <c r="G35" s="3">
        <v>0</v>
      </c>
      <c r="H35" s="3">
        <v>0</v>
      </c>
      <c r="I35" s="32">
        <v>0</v>
      </c>
      <c r="J35" s="21"/>
    </row>
    <row r="36" spans="1:10" s="10" customFormat="1" ht="84.75" customHeight="1" x14ac:dyDescent="0.25">
      <c r="A36" s="148" t="s">
        <v>85</v>
      </c>
      <c r="B36" s="106" t="s">
        <v>111</v>
      </c>
      <c r="C36" s="159" t="s">
        <v>55</v>
      </c>
      <c r="D36" s="160" t="s">
        <v>41</v>
      </c>
      <c r="E36" s="62">
        <f>F36+G36+H36+I36</f>
        <v>646499</v>
      </c>
      <c r="F36" s="52">
        <v>646499</v>
      </c>
      <c r="G36" s="52">
        <v>0</v>
      </c>
      <c r="H36" s="52">
        <v>0</v>
      </c>
      <c r="I36" s="53">
        <v>0</v>
      </c>
      <c r="J36" s="27"/>
    </row>
    <row r="37" spans="1:10" s="10" customFormat="1" ht="84.75" customHeight="1" thickBot="1" x14ac:dyDescent="0.3">
      <c r="A37" s="185" t="s">
        <v>125</v>
      </c>
      <c r="B37" s="97" t="s">
        <v>126</v>
      </c>
      <c r="C37" s="150" t="s">
        <v>123</v>
      </c>
      <c r="D37" s="119" t="s">
        <v>124</v>
      </c>
      <c r="E37" s="87">
        <f>F37+G37</f>
        <v>295585</v>
      </c>
      <c r="F37" s="72">
        <v>14779</v>
      </c>
      <c r="G37" s="72">
        <v>280806</v>
      </c>
      <c r="H37" s="72">
        <v>0</v>
      </c>
      <c r="I37" s="73">
        <v>0</v>
      </c>
      <c r="J37" s="27"/>
    </row>
    <row r="38" spans="1:10" s="13" customFormat="1" ht="43.15" customHeight="1" thickBot="1" x14ac:dyDescent="0.3">
      <c r="A38" s="252" t="s">
        <v>11</v>
      </c>
      <c r="B38" s="253"/>
      <c r="C38" s="253"/>
      <c r="D38" s="253"/>
      <c r="E38" s="69">
        <f>F38+G38+H38+I38</f>
        <v>1009660</v>
      </c>
      <c r="F38" s="54">
        <f>SUM(F31:F37)</f>
        <v>728854</v>
      </c>
      <c r="G38" s="54">
        <f>SUM(G31:G37)</f>
        <v>280806</v>
      </c>
      <c r="H38" s="54">
        <f>SUM(H31:H37)</f>
        <v>0</v>
      </c>
      <c r="I38" s="55">
        <f>SUM(I31:I37)</f>
        <v>0</v>
      </c>
      <c r="J38" s="28"/>
    </row>
    <row r="39" spans="1:10" s="10" customFormat="1" ht="45.75" customHeight="1" x14ac:dyDescent="0.25">
      <c r="A39" s="186"/>
      <c r="B39" s="192" t="s">
        <v>52</v>
      </c>
      <c r="C39" s="190" t="s">
        <v>9</v>
      </c>
      <c r="D39" s="191"/>
      <c r="E39" s="187">
        <f>F39+G39+H39+I39</f>
        <v>67576</v>
      </c>
      <c r="F39" s="188">
        <f>SUM(F31:F35)</f>
        <v>67576</v>
      </c>
      <c r="G39" s="188">
        <f>SUM(G31:G36)</f>
        <v>0</v>
      </c>
      <c r="H39" s="188">
        <f>SUM(H31:H37)</f>
        <v>0</v>
      </c>
      <c r="I39" s="189">
        <f>SUM(I31:I37)</f>
        <v>0</v>
      </c>
      <c r="J39" s="26"/>
    </row>
    <row r="40" spans="1:10" s="10" customFormat="1" ht="57" customHeight="1" x14ac:dyDescent="0.25">
      <c r="A40" s="193"/>
      <c r="B40" s="194"/>
      <c r="C40" s="149" t="s">
        <v>55</v>
      </c>
      <c r="D40" s="181"/>
      <c r="E40" s="67">
        <f>F40+G40+H40+I40</f>
        <v>646499</v>
      </c>
      <c r="F40" s="3">
        <f>F36</f>
        <v>646499</v>
      </c>
      <c r="G40" s="3">
        <f>G36</f>
        <v>0</v>
      </c>
      <c r="H40" s="3">
        <f>H36</f>
        <v>0</v>
      </c>
      <c r="I40" s="32">
        <f>I36</f>
        <v>0</v>
      </c>
      <c r="J40" s="26"/>
    </row>
    <row r="41" spans="1:10" s="10" customFormat="1" ht="57" customHeight="1" thickBot="1" x14ac:dyDescent="0.3">
      <c r="A41" s="107"/>
      <c r="B41" s="195"/>
      <c r="C41" s="150" t="s">
        <v>123</v>
      </c>
      <c r="D41" s="167"/>
      <c r="E41" s="71">
        <f>F41+G41</f>
        <v>295585</v>
      </c>
      <c r="F41" s="72">
        <f>F37</f>
        <v>14779</v>
      </c>
      <c r="G41" s="72">
        <f>G37</f>
        <v>280806</v>
      </c>
      <c r="H41" s="72">
        <v>0</v>
      </c>
      <c r="I41" s="73">
        <v>0</v>
      </c>
      <c r="J41" s="26"/>
    </row>
    <row r="42" spans="1:10" s="10" customFormat="1" ht="37.9" customHeight="1" thickBot="1" x14ac:dyDescent="0.3">
      <c r="A42" s="266" t="s">
        <v>77</v>
      </c>
      <c r="B42" s="267"/>
      <c r="C42" s="267"/>
      <c r="D42" s="267"/>
      <c r="E42" s="267"/>
      <c r="F42" s="267"/>
      <c r="G42" s="267"/>
      <c r="H42" s="267"/>
      <c r="I42" s="268"/>
      <c r="J42" s="21"/>
    </row>
    <row r="43" spans="1:10" s="10" customFormat="1" ht="128.44999999999999" customHeight="1" x14ac:dyDescent="0.25">
      <c r="A43" s="110" t="s">
        <v>13</v>
      </c>
      <c r="B43" s="111" t="s">
        <v>127</v>
      </c>
      <c r="C43" s="92" t="s">
        <v>9</v>
      </c>
      <c r="D43" s="56"/>
      <c r="E43" s="64">
        <f>F43+G43+H43+I43</f>
        <v>4227</v>
      </c>
      <c r="F43" s="65">
        <v>1480</v>
      </c>
      <c r="G43" s="65">
        <v>2747</v>
      </c>
      <c r="H43" s="65">
        <v>0</v>
      </c>
      <c r="I43" s="66">
        <v>0</v>
      </c>
      <c r="J43" s="21"/>
    </row>
    <row r="44" spans="1:10" s="10" customFormat="1" ht="87.75" customHeight="1" thickBot="1" x14ac:dyDescent="0.3">
      <c r="A44" s="113" t="s">
        <v>26</v>
      </c>
      <c r="B44" s="112" t="s">
        <v>78</v>
      </c>
      <c r="C44" s="94" t="s">
        <v>9</v>
      </c>
      <c r="D44" s="58"/>
      <c r="E44" s="68">
        <f>F44+G44+H44+I44</f>
        <v>8304</v>
      </c>
      <c r="F44" s="52">
        <v>8304</v>
      </c>
      <c r="G44" s="52">
        <v>0</v>
      </c>
      <c r="H44" s="52">
        <v>0</v>
      </c>
      <c r="I44" s="53">
        <v>0</v>
      </c>
      <c r="J44" s="21"/>
    </row>
    <row r="45" spans="1:10" s="13" customFormat="1" ht="38.450000000000003" customHeight="1" thickBot="1" x14ac:dyDescent="0.3">
      <c r="A45" s="270" t="s">
        <v>12</v>
      </c>
      <c r="B45" s="271"/>
      <c r="C45" s="271"/>
      <c r="D45" s="286"/>
      <c r="E45" s="69">
        <f>E43+E44</f>
        <v>12531</v>
      </c>
      <c r="F45" s="54">
        <f>F43+F44</f>
        <v>9784</v>
      </c>
      <c r="G45" s="54">
        <f t="shared" ref="G45:I45" si="2">G43+G42</f>
        <v>2747</v>
      </c>
      <c r="H45" s="54">
        <f t="shared" si="2"/>
        <v>0</v>
      </c>
      <c r="I45" s="55">
        <f t="shared" si="2"/>
        <v>0</v>
      </c>
      <c r="J45" s="29"/>
    </row>
    <row r="46" spans="1:10" s="10" customFormat="1" ht="36" customHeight="1" thickBot="1" x14ac:dyDescent="0.3">
      <c r="A46" s="261" t="s">
        <v>79</v>
      </c>
      <c r="B46" s="262"/>
      <c r="C46" s="262"/>
      <c r="D46" s="262"/>
      <c r="E46" s="262"/>
      <c r="F46" s="262"/>
      <c r="G46" s="262"/>
      <c r="H46" s="262"/>
      <c r="I46" s="263"/>
      <c r="J46" s="27"/>
    </row>
    <row r="47" spans="1:10" s="10" customFormat="1" ht="46.15" customHeight="1" x14ac:dyDescent="0.25">
      <c r="A47" s="264" t="s">
        <v>65</v>
      </c>
      <c r="B47" s="265" t="s">
        <v>114</v>
      </c>
      <c r="C47" s="92" t="s">
        <v>9</v>
      </c>
      <c r="D47" s="116" t="s">
        <v>41</v>
      </c>
      <c r="E47" s="64">
        <f>F47+G47+H47+I47</f>
        <v>1875605</v>
      </c>
      <c r="F47" s="65">
        <v>1875605</v>
      </c>
      <c r="G47" s="65">
        <v>0</v>
      </c>
      <c r="H47" s="65">
        <v>0</v>
      </c>
      <c r="I47" s="66">
        <v>0</v>
      </c>
      <c r="J47" s="27"/>
    </row>
    <row r="48" spans="1:10" s="10" customFormat="1" ht="46.15" customHeight="1" x14ac:dyDescent="0.25">
      <c r="A48" s="211"/>
      <c r="B48" s="212"/>
      <c r="C48" s="93" t="s">
        <v>54</v>
      </c>
      <c r="D48" s="103" t="s">
        <v>41</v>
      </c>
      <c r="E48" s="67">
        <f t="shared" ref="E48:E62" si="3">F48+G48+H48+I48</f>
        <v>897253</v>
      </c>
      <c r="F48" s="3">
        <v>897253</v>
      </c>
      <c r="G48" s="3">
        <v>0</v>
      </c>
      <c r="H48" s="3">
        <v>0</v>
      </c>
      <c r="I48" s="32">
        <v>0</v>
      </c>
      <c r="J48" s="27"/>
    </row>
    <row r="49" spans="1:10" s="10" customFormat="1" ht="46.15" customHeight="1" x14ac:dyDescent="0.25">
      <c r="A49" s="211" t="s">
        <v>86</v>
      </c>
      <c r="B49" s="212" t="s">
        <v>113</v>
      </c>
      <c r="C49" s="93" t="s">
        <v>9</v>
      </c>
      <c r="D49" s="103" t="s">
        <v>41</v>
      </c>
      <c r="E49" s="67">
        <f t="shared" si="3"/>
        <v>181764</v>
      </c>
      <c r="F49" s="3">
        <v>181764</v>
      </c>
      <c r="G49" s="3">
        <v>0</v>
      </c>
      <c r="H49" s="3">
        <v>0</v>
      </c>
      <c r="I49" s="32">
        <v>0</v>
      </c>
      <c r="J49" s="27"/>
    </row>
    <row r="50" spans="1:10" s="10" customFormat="1" ht="46.15" customHeight="1" x14ac:dyDescent="0.25">
      <c r="A50" s="211"/>
      <c r="B50" s="212"/>
      <c r="C50" s="93" t="s">
        <v>55</v>
      </c>
      <c r="D50" s="103" t="s">
        <v>41</v>
      </c>
      <c r="E50" s="67">
        <f>F50+G50+H50+I50</f>
        <v>526682</v>
      </c>
      <c r="F50" s="3">
        <v>526682</v>
      </c>
      <c r="G50" s="3">
        <v>0</v>
      </c>
      <c r="H50" s="3">
        <v>0</v>
      </c>
      <c r="I50" s="32">
        <v>0</v>
      </c>
      <c r="J50" s="27"/>
    </row>
    <row r="51" spans="1:10" s="10" customFormat="1" ht="49.9" customHeight="1" x14ac:dyDescent="0.25">
      <c r="A51" s="211" t="s">
        <v>64</v>
      </c>
      <c r="B51" s="212" t="s">
        <v>128</v>
      </c>
      <c r="C51" s="93" t="s">
        <v>9</v>
      </c>
      <c r="D51" s="57" t="s">
        <v>41</v>
      </c>
      <c r="E51" s="67">
        <f>F51+G51+H51+I51</f>
        <v>42320</v>
      </c>
      <c r="F51" s="3">
        <v>42320</v>
      </c>
      <c r="G51" s="3">
        <v>0</v>
      </c>
      <c r="H51" s="3">
        <v>0</v>
      </c>
      <c r="I51" s="32">
        <v>0</v>
      </c>
      <c r="J51" s="21"/>
    </row>
    <row r="52" spans="1:10" s="10" customFormat="1" ht="49.9" customHeight="1" x14ac:dyDescent="0.25">
      <c r="A52" s="211"/>
      <c r="B52" s="212"/>
      <c r="C52" s="93" t="s">
        <v>55</v>
      </c>
      <c r="D52" s="57" t="s">
        <v>41</v>
      </c>
      <c r="E52" s="67">
        <f>F52+G52+H52+I52</f>
        <v>4963</v>
      </c>
      <c r="F52" s="3">
        <v>4963</v>
      </c>
      <c r="G52" s="3">
        <v>0</v>
      </c>
      <c r="H52" s="3">
        <v>0</v>
      </c>
      <c r="I52" s="32">
        <v>0</v>
      </c>
      <c r="J52" s="21"/>
    </row>
    <row r="53" spans="1:10" s="10" customFormat="1" ht="66" customHeight="1" x14ac:dyDescent="0.25">
      <c r="A53" s="90" t="s">
        <v>87</v>
      </c>
      <c r="B53" s="114" t="s">
        <v>112</v>
      </c>
      <c r="C53" s="93" t="s">
        <v>9</v>
      </c>
      <c r="D53" s="103" t="s">
        <v>41</v>
      </c>
      <c r="E53" s="67">
        <f>F53+G53+H53+I53</f>
        <v>14158</v>
      </c>
      <c r="F53" s="3">
        <v>14158</v>
      </c>
      <c r="G53" s="3">
        <v>0</v>
      </c>
      <c r="H53" s="3">
        <v>0</v>
      </c>
      <c r="I53" s="32">
        <v>0</v>
      </c>
      <c r="J53" s="27"/>
    </row>
    <row r="54" spans="1:10" s="10" customFormat="1" ht="83.25" customHeight="1" x14ac:dyDescent="0.25">
      <c r="A54" s="211" t="s">
        <v>66</v>
      </c>
      <c r="B54" s="212" t="s">
        <v>121</v>
      </c>
      <c r="C54" s="93" t="s">
        <v>9</v>
      </c>
      <c r="D54" s="57" t="s">
        <v>43</v>
      </c>
      <c r="E54" s="67">
        <f>F54+G54+H54+I54</f>
        <v>7276</v>
      </c>
      <c r="F54" s="135">
        <v>6738</v>
      </c>
      <c r="G54" s="3">
        <v>538</v>
      </c>
      <c r="H54" s="3">
        <v>0</v>
      </c>
      <c r="I54" s="32">
        <v>0</v>
      </c>
      <c r="J54" s="27"/>
    </row>
    <row r="55" spans="1:10" s="10" customFormat="1" ht="83.25" customHeight="1" x14ac:dyDescent="0.25">
      <c r="A55" s="211"/>
      <c r="B55" s="212"/>
      <c r="C55" s="93" t="s">
        <v>57</v>
      </c>
      <c r="D55" s="57">
        <v>2025</v>
      </c>
      <c r="E55" s="67">
        <f>F55+G55</f>
        <v>1894</v>
      </c>
      <c r="F55" s="3">
        <v>95</v>
      </c>
      <c r="G55" s="3">
        <v>1799</v>
      </c>
      <c r="H55" s="3">
        <v>0</v>
      </c>
      <c r="I55" s="32">
        <v>0</v>
      </c>
      <c r="J55" s="27"/>
    </row>
    <row r="56" spans="1:10" s="10" customFormat="1" ht="47.45" customHeight="1" x14ac:dyDescent="0.25">
      <c r="A56" s="211" t="s">
        <v>88</v>
      </c>
      <c r="B56" s="212" t="s">
        <v>45</v>
      </c>
      <c r="C56" s="93" t="s">
        <v>9</v>
      </c>
      <c r="D56" s="103" t="s">
        <v>41</v>
      </c>
      <c r="E56" s="67">
        <f t="shared" si="3"/>
        <v>237982</v>
      </c>
      <c r="F56" s="3">
        <v>237982</v>
      </c>
      <c r="G56" s="3">
        <v>0</v>
      </c>
      <c r="H56" s="3">
        <v>0</v>
      </c>
      <c r="I56" s="32">
        <v>0</v>
      </c>
      <c r="J56" s="27"/>
    </row>
    <row r="57" spans="1:10" s="10" customFormat="1" ht="46.15" customHeight="1" x14ac:dyDescent="0.25">
      <c r="A57" s="211"/>
      <c r="B57" s="212"/>
      <c r="C57" s="93" t="s">
        <v>55</v>
      </c>
      <c r="D57" s="103" t="s">
        <v>41</v>
      </c>
      <c r="E57" s="67">
        <f t="shared" si="3"/>
        <v>65144</v>
      </c>
      <c r="F57" s="3">
        <v>65144</v>
      </c>
      <c r="G57" s="3">
        <v>0</v>
      </c>
      <c r="H57" s="3">
        <v>0</v>
      </c>
      <c r="I57" s="32">
        <v>0</v>
      </c>
      <c r="J57" s="27"/>
    </row>
    <row r="58" spans="1:10" s="10" customFormat="1" ht="57.6" customHeight="1" x14ac:dyDescent="0.25">
      <c r="A58" s="90" t="s">
        <v>89</v>
      </c>
      <c r="B58" s="96" t="s">
        <v>46</v>
      </c>
      <c r="C58" s="93" t="s">
        <v>9</v>
      </c>
      <c r="D58" s="103" t="s">
        <v>41</v>
      </c>
      <c r="E58" s="67">
        <f t="shared" si="3"/>
        <v>6852</v>
      </c>
      <c r="F58" s="3">
        <v>6852</v>
      </c>
      <c r="G58" s="3">
        <v>0</v>
      </c>
      <c r="H58" s="3">
        <v>0</v>
      </c>
      <c r="I58" s="32">
        <v>0</v>
      </c>
      <c r="J58" s="27"/>
    </row>
    <row r="59" spans="1:10" s="10" customFormat="1" ht="93" customHeight="1" x14ac:dyDescent="0.25">
      <c r="A59" s="90" t="s">
        <v>90</v>
      </c>
      <c r="B59" s="96" t="s">
        <v>115</v>
      </c>
      <c r="C59" s="93" t="s">
        <v>54</v>
      </c>
      <c r="D59" s="103" t="s">
        <v>41</v>
      </c>
      <c r="E59" s="67">
        <f t="shared" si="3"/>
        <v>84057</v>
      </c>
      <c r="F59" s="3">
        <v>84057</v>
      </c>
      <c r="G59" s="3">
        <v>0</v>
      </c>
      <c r="H59" s="3">
        <v>0</v>
      </c>
      <c r="I59" s="32">
        <v>0</v>
      </c>
      <c r="J59" s="27"/>
    </row>
    <row r="60" spans="1:10" s="10" customFormat="1" ht="64.900000000000006" customHeight="1" x14ac:dyDescent="0.25">
      <c r="A60" s="90" t="s">
        <v>91</v>
      </c>
      <c r="B60" s="96" t="s">
        <v>116</v>
      </c>
      <c r="C60" s="93" t="s">
        <v>55</v>
      </c>
      <c r="D60" s="57" t="s">
        <v>41</v>
      </c>
      <c r="E60" s="67">
        <f>F60</f>
        <v>89495</v>
      </c>
      <c r="F60" s="3">
        <v>89495</v>
      </c>
      <c r="G60" s="3">
        <v>0</v>
      </c>
      <c r="H60" s="3">
        <v>0</v>
      </c>
      <c r="I60" s="32">
        <v>0</v>
      </c>
      <c r="J60" s="21"/>
    </row>
    <row r="61" spans="1:10" s="10" customFormat="1" ht="54.6" customHeight="1" x14ac:dyDescent="0.25">
      <c r="A61" s="90" t="s">
        <v>92</v>
      </c>
      <c r="B61" s="115" t="s">
        <v>93</v>
      </c>
      <c r="C61" s="93" t="s">
        <v>54</v>
      </c>
      <c r="D61" s="103" t="s">
        <v>47</v>
      </c>
      <c r="E61" s="67">
        <f t="shared" si="3"/>
        <v>530455</v>
      </c>
      <c r="F61" s="3">
        <v>530455</v>
      </c>
      <c r="G61" s="3">
        <v>0</v>
      </c>
      <c r="H61" s="3">
        <v>0</v>
      </c>
      <c r="I61" s="32">
        <v>0</v>
      </c>
      <c r="J61" s="27"/>
    </row>
    <row r="62" spans="1:10" s="10" customFormat="1" ht="56.45" customHeight="1" thickBot="1" x14ac:dyDescent="0.3">
      <c r="A62" s="91" t="s">
        <v>104</v>
      </c>
      <c r="B62" s="112" t="s">
        <v>105</v>
      </c>
      <c r="C62" s="94" t="s">
        <v>54</v>
      </c>
      <c r="D62" s="108" t="s">
        <v>43</v>
      </c>
      <c r="E62" s="68">
        <f t="shared" si="3"/>
        <v>25</v>
      </c>
      <c r="F62" s="52">
        <v>25</v>
      </c>
      <c r="G62" s="52">
        <v>0</v>
      </c>
      <c r="H62" s="52">
        <v>0</v>
      </c>
      <c r="I62" s="53">
        <v>0</v>
      </c>
      <c r="J62" s="27"/>
    </row>
    <row r="63" spans="1:10" s="13" customFormat="1" ht="41.25" customHeight="1" thickBot="1" x14ac:dyDescent="0.3">
      <c r="A63" s="252" t="s">
        <v>68</v>
      </c>
      <c r="B63" s="253"/>
      <c r="C63" s="253"/>
      <c r="D63" s="254"/>
      <c r="E63" s="69">
        <f>F63+G63+H63+I63</f>
        <v>4565925</v>
      </c>
      <c r="F63" s="54">
        <f>SUM(F47:F62)</f>
        <v>4563588</v>
      </c>
      <c r="G63" s="54">
        <f>SUM(G47:G62)</f>
        <v>2337</v>
      </c>
      <c r="H63" s="54">
        <f>SUM(H47:H62)</f>
        <v>0</v>
      </c>
      <c r="I63" s="55">
        <f>SUM(I47:I62)</f>
        <v>0</v>
      </c>
      <c r="J63" s="30"/>
    </row>
    <row r="64" spans="1:10" s="10" customFormat="1" ht="42" customHeight="1" x14ac:dyDescent="0.25">
      <c r="A64" s="120"/>
      <c r="B64" s="131" t="s">
        <v>52</v>
      </c>
      <c r="C64" s="100" t="s">
        <v>9</v>
      </c>
      <c r="D64" s="134"/>
      <c r="E64" s="64">
        <f>F64+G64+H64+I64</f>
        <v>2365957</v>
      </c>
      <c r="F64" s="65">
        <f>F47+F49+F51+F53+F54+F56+F58</f>
        <v>2365419</v>
      </c>
      <c r="G64" s="65">
        <f>G54+G47+G49+G51+G53+G56+G58</f>
        <v>538</v>
      </c>
      <c r="H64" s="65">
        <f>H47+H56+H58+H53</f>
        <v>0</v>
      </c>
      <c r="I64" s="66">
        <f>SUM(I47:I62)</f>
        <v>0</v>
      </c>
      <c r="J64" s="28"/>
    </row>
    <row r="65" spans="1:13" s="10" customFormat="1" ht="47.25" customHeight="1" x14ac:dyDescent="0.25">
      <c r="A65" s="121"/>
      <c r="B65" s="96"/>
      <c r="C65" s="93" t="s">
        <v>54</v>
      </c>
      <c r="D65" s="103"/>
      <c r="E65" s="67">
        <f>F65+G65+H65+I65</f>
        <v>2198074</v>
      </c>
      <c r="F65" s="3">
        <f>F48+F50+F52+F57+F59+F60+F61+F62</f>
        <v>2198074</v>
      </c>
      <c r="G65" s="3">
        <f>G48+G57+G50+G59+G61</f>
        <v>0</v>
      </c>
      <c r="H65" s="3">
        <f>H48+H57+H50+H59+H61</f>
        <v>0</v>
      </c>
      <c r="I65" s="32">
        <f>I48+I57+I50+I59+I61</f>
        <v>0</v>
      </c>
      <c r="J65" s="28"/>
    </row>
    <row r="66" spans="1:13" s="10" customFormat="1" ht="42" customHeight="1" thickBot="1" x14ac:dyDescent="0.3">
      <c r="A66" s="122"/>
      <c r="B66" s="133"/>
      <c r="C66" s="47" t="s">
        <v>57</v>
      </c>
      <c r="D66" s="132"/>
      <c r="E66" s="71">
        <f>E55</f>
        <v>1894</v>
      </c>
      <c r="F66" s="72">
        <f>F55</f>
        <v>95</v>
      </c>
      <c r="G66" s="72">
        <f t="shared" ref="G66:I66" si="4">G55</f>
        <v>1799</v>
      </c>
      <c r="H66" s="72">
        <f t="shared" si="4"/>
        <v>0</v>
      </c>
      <c r="I66" s="73">
        <f t="shared" si="4"/>
        <v>0</v>
      </c>
      <c r="J66" s="28"/>
    </row>
    <row r="67" spans="1:13" s="10" customFormat="1" ht="37.15" customHeight="1" thickBot="1" x14ac:dyDescent="0.3">
      <c r="A67" s="246" t="s">
        <v>67</v>
      </c>
      <c r="B67" s="247"/>
      <c r="C67" s="247"/>
      <c r="D67" s="247"/>
      <c r="E67" s="247"/>
      <c r="F67" s="247"/>
      <c r="G67" s="247"/>
      <c r="H67" s="247"/>
      <c r="I67" s="248"/>
      <c r="J67" s="27"/>
    </row>
    <row r="68" spans="1:13" s="10" customFormat="1" ht="54" customHeight="1" x14ac:dyDescent="0.25">
      <c r="A68" s="89" t="s">
        <v>94</v>
      </c>
      <c r="B68" s="95" t="s">
        <v>95</v>
      </c>
      <c r="C68" s="123" t="s">
        <v>56</v>
      </c>
      <c r="D68" s="116" t="s">
        <v>41</v>
      </c>
      <c r="E68" s="70">
        <f t="shared" ref="E68:E77" si="5">F68+G68+H68+I68</f>
        <v>298001</v>
      </c>
      <c r="F68" s="41">
        <v>298001</v>
      </c>
      <c r="G68" s="41">
        <v>0</v>
      </c>
      <c r="H68" s="41">
        <v>0</v>
      </c>
      <c r="I68" s="42">
        <v>0</v>
      </c>
      <c r="J68" s="27"/>
    </row>
    <row r="69" spans="1:13" s="10" customFormat="1" ht="54" customHeight="1" x14ac:dyDescent="0.25">
      <c r="A69" s="90" t="s">
        <v>96</v>
      </c>
      <c r="B69" s="115" t="s">
        <v>48</v>
      </c>
      <c r="C69" s="124" t="s">
        <v>56</v>
      </c>
      <c r="D69" s="103" t="s">
        <v>103</v>
      </c>
      <c r="E69" s="67">
        <f t="shared" si="5"/>
        <v>21161</v>
      </c>
      <c r="F69" s="3">
        <v>21161</v>
      </c>
      <c r="G69" s="3">
        <v>0</v>
      </c>
      <c r="H69" s="3">
        <v>0</v>
      </c>
      <c r="I69" s="32">
        <v>0</v>
      </c>
      <c r="J69" s="27"/>
    </row>
    <row r="70" spans="1:13" s="10" customFormat="1" ht="54" customHeight="1" x14ac:dyDescent="0.25">
      <c r="A70" s="90" t="s">
        <v>97</v>
      </c>
      <c r="B70" s="115" t="s">
        <v>49</v>
      </c>
      <c r="C70" s="124" t="s">
        <v>56</v>
      </c>
      <c r="D70" s="103" t="s">
        <v>47</v>
      </c>
      <c r="E70" s="67">
        <f t="shared" si="5"/>
        <v>111646</v>
      </c>
      <c r="F70" s="3">
        <v>111646</v>
      </c>
      <c r="G70" s="3">
        <v>0</v>
      </c>
      <c r="H70" s="3">
        <v>0</v>
      </c>
      <c r="I70" s="32">
        <v>0</v>
      </c>
      <c r="J70" s="27"/>
    </row>
    <row r="71" spans="1:13" s="10" customFormat="1" ht="48.75" customHeight="1" x14ac:dyDescent="0.25">
      <c r="A71" s="90" t="s">
        <v>98</v>
      </c>
      <c r="B71" s="115" t="s">
        <v>50</v>
      </c>
      <c r="C71" s="124" t="s">
        <v>57</v>
      </c>
      <c r="D71" s="103" t="s">
        <v>41</v>
      </c>
      <c r="E71" s="67">
        <f t="shared" si="5"/>
        <v>134942</v>
      </c>
      <c r="F71" s="3">
        <v>134942</v>
      </c>
      <c r="G71" s="3">
        <v>0</v>
      </c>
      <c r="H71" s="3">
        <v>0</v>
      </c>
      <c r="I71" s="32">
        <v>0</v>
      </c>
      <c r="J71" s="27"/>
    </row>
    <row r="72" spans="1:13" s="10" customFormat="1" ht="54" customHeight="1" thickBot="1" x14ac:dyDescent="0.3">
      <c r="A72" s="91" t="s">
        <v>99</v>
      </c>
      <c r="B72" s="112" t="s">
        <v>51</v>
      </c>
      <c r="C72" s="125" t="s">
        <v>56</v>
      </c>
      <c r="D72" s="108" t="s">
        <v>41</v>
      </c>
      <c r="E72" s="68">
        <f t="shared" si="5"/>
        <v>35479</v>
      </c>
      <c r="F72" s="52">
        <v>35479</v>
      </c>
      <c r="G72" s="52">
        <v>0</v>
      </c>
      <c r="H72" s="52">
        <v>0</v>
      </c>
      <c r="I72" s="53">
        <v>0</v>
      </c>
      <c r="J72" s="27"/>
    </row>
    <row r="73" spans="1:13" s="13" customFormat="1" ht="37.15" customHeight="1" thickBot="1" x14ac:dyDescent="0.3">
      <c r="A73" s="238" t="s">
        <v>69</v>
      </c>
      <c r="B73" s="239"/>
      <c r="C73" s="239"/>
      <c r="D73" s="240"/>
      <c r="E73" s="69">
        <f t="shared" si="5"/>
        <v>601229</v>
      </c>
      <c r="F73" s="54">
        <f>SUM(F68:F72)</f>
        <v>601229</v>
      </c>
      <c r="G73" s="54">
        <f>SUM(G68:G72)</f>
        <v>0</v>
      </c>
      <c r="H73" s="54">
        <f>SUM(H68:H72)</f>
        <v>0</v>
      </c>
      <c r="I73" s="55">
        <f>SUM(I68:I72)</f>
        <v>0</v>
      </c>
      <c r="J73" s="26"/>
    </row>
    <row r="74" spans="1:13" s="10" customFormat="1" ht="41.25" customHeight="1" thickBot="1" x14ac:dyDescent="0.3">
      <c r="A74" s="238" t="s">
        <v>30</v>
      </c>
      <c r="B74" s="239"/>
      <c r="C74" s="239"/>
      <c r="D74" s="240"/>
      <c r="E74" s="69">
        <f t="shared" si="5"/>
        <v>9077425</v>
      </c>
      <c r="F74" s="54">
        <f>F16+F27+F38+F45+F63+F73</f>
        <v>8778489</v>
      </c>
      <c r="G74" s="54">
        <f>G16+G27+G38+G45+G63+G73</f>
        <v>285890</v>
      </c>
      <c r="H74" s="54">
        <f>H16+H27+H38+H45+H63+H73</f>
        <v>0</v>
      </c>
      <c r="I74" s="55">
        <f>I16+I27+I38+I45+I63+I73</f>
        <v>13046</v>
      </c>
      <c r="J74" s="31"/>
      <c r="K74" s="15"/>
      <c r="L74" s="15"/>
      <c r="M74" s="8"/>
    </row>
    <row r="75" spans="1:13" s="10" customFormat="1" ht="34.9" customHeight="1" x14ac:dyDescent="0.25">
      <c r="A75" s="198"/>
      <c r="B75" s="199" t="s">
        <v>52</v>
      </c>
      <c r="C75" s="146" t="s">
        <v>9</v>
      </c>
      <c r="D75" s="165"/>
      <c r="E75" s="64">
        <f t="shared" si="5"/>
        <v>5184574</v>
      </c>
      <c r="F75" s="65">
        <f>F17+F28+F39+F45+F64</f>
        <v>5168243</v>
      </c>
      <c r="G75" s="65">
        <f>G17+G28+G39+G45+G64</f>
        <v>3285</v>
      </c>
      <c r="H75" s="65">
        <f>H17+H28+H39+H45+H64</f>
        <v>0</v>
      </c>
      <c r="I75" s="66">
        <f>I17+I28+I39+I45+I64</f>
        <v>13046</v>
      </c>
      <c r="J75" s="27"/>
    </row>
    <row r="76" spans="1:13" s="10" customFormat="1" ht="42.75" customHeight="1" x14ac:dyDescent="0.25">
      <c r="A76" s="200"/>
      <c r="B76" s="201"/>
      <c r="C76" s="149" t="s">
        <v>55</v>
      </c>
      <c r="D76" s="181"/>
      <c r="E76" s="67">
        <f t="shared" si="5"/>
        <v>2994143</v>
      </c>
      <c r="F76" s="3">
        <f>F18+F29+F40+F65</f>
        <v>2994143</v>
      </c>
      <c r="G76" s="3">
        <f>G18+G29+G40+G65</f>
        <v>0</v>
      </c>
      <c r="H76" s="3">
        <f>H18+H29+H40+H65</f>
        <v>0</v>
      </c>
      <c r="I76" s="32">
        <f>I18+I29+I40+I65</f>
        <v>0</v>
      </c>
      <c r="J76" s="27"/>
    </row>
    <row r="77" spans="1:13" s="19" customFormat="1" ht="49.5" customHeight="1" x14ac:dyDescent="0.25">
      <c r="A77" s="200"/>
      <c r="B77" s="201"/>
      <c r="C77" s="204" t="s">
        <v>56</v>
      </c>
      <c r="D77" s="205"/>
      <c r="E77" s="196">
        <f t="shared" si="5"/>
        <v>603123</v>
      </c>
      <c r="F77" s="8">
        <f>F73+F66</f>
        <v>601324</v>
      </c>
      <c r="G77" s="8">
        <f>G73+G66</f>
        <v>1799</v>
      </c>
      <c r="H77" s="8">
        <f t="shared" ref="H77:I77" si="6">H73</f>
        <v>0</v>
      </c>
      <c r="I77" s="197">
        <f t="shared" si="6"/>
        <v>0</v>
      </c>
      <c r="J77" s="30"/>
      <c r="K77" s="17"/>
    </row>
    <row r="78" spans="1:13" s="137" customFormat="1" ht="49.5" customHeight="1" thickBot="1" x14ac:dyDescent="0.3">
      <c r="A78" s="202"/>
      <c r="B78" s="203"/>
      <c r="C78" s="206" t="s">
        <v>123</v>
      </c>
      <c r="D78" s="183"/>
      <c r="E78" s="127">
        <f>F78+G78</f>
        <v>295585</v>
      </c>
      <c r="F78" s="33">
        <f>F41</f>
        <v>14779</v>
      </c>
      <c r="G78" s="33">
        <f>G41</f>
        <v>280806</v>
      </c>
      <c r="H78" s="33">
        <v>0</v>
      </c>
      <c r="I78" s="34">
        <v>0</v>
      </c>
      <c r="J78" s="169"/>
      <c r="K78" s="136"/>
    </row>
    <row r="79" spans="1:13" s="1" customFormat="1" ht="33" customHeight="1" x14ac:dyDescent="0.25">
      <c r="B79" s="287" t="s">
        <v>31</v>
      </c>
      <c r="C79" s="287"/>
      <c r="D79" s="287"/>
      <c r="E79" s="287"/>
      <c r="F79" s="287"/>
      <c r="G79" s="287"/>
      <c r="H79" s="287"/>
      <c r="I79" s="287"/>
      <c r="J79" s="7"/>
      <c r="K79" s="16"/>
    </row>
    <row r="80" spans="1:13" s="1" customFormat="1" ht="33" customHeight="1" x14ac:dyDescent="0.25">
      <c r="B80" s="16"/>
      <c r="C80" s="16"/>
      <c r="D80" s="16"/>
      <c r="J80" s="7"/>
      <c r="K80" s="16"/>
    </row>
    <row r="81" spans="5:9" ht="39.6" customHeight="1" x14ac:dyDescent="0.25">
      <c r="E81" s="4"/>
      <c r="F81" s="4"/>
      <c r="G81" s="4"/>
      <c r="H81" s="4"/>
      <c r="I81" s="4"/>
    </row>
    <row r="85" spans="5:9" ht="33" customHeight="1" x14ac:dyDescent="0.25"/>
  </sheetData>
  <mergeCells count="41">
    <mergeCell ref="B79:I79"/>
    <mergeCell ref="A73:D73"/>
    <mergeCell ref="A74:D74"/>
    <mergeCell ref="A54:A55"/>
    <mergeCell ref="B54:B55"/>
    <mergeCell ref="A56:A57"/>
    <mergeCell ref="B56:B57"/>
    <mergeCell ref="A63:D63"/>
    <mergeCell ref="A67:I67"/>
    <mergeCell ref="A47:A48"/>
    <mergeCell ref="B47:B48"/>
    <mergeCell ref="A49:A50"/>
    <mergeCell ref="B49:B50"/>
    <mergeCell ref="A51:A52"/>
    <mergeCell ref="B51:B52"/>
    <mergeCell ref="A46:I46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8:D38"/>
    <mergeCell ref="A42:I42"/>
    <mergeCell ref="A45:D45"/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77" firstPageNumber="11" orientation="portrait" useFirstPageNumber="1" r:id="rId1"/>
  <headerFooter>
    <oddHeader>&amp;C&amp;10&amp;P</oddHeader>
  </headerFooter>
  <rowBreaks count="5" manualBreakCount="5">
    <brk id="18" max="18" man="1"/>
    <brk id="36" max="8" man="1"/>
    <brk id="53" max="8" man="1"/>
    <brk id="71" max="8" man="1"/>
    <brk id="81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2025-04-02T11:50:00Z</cp:lastPrinted>
  <dcterms:created xsi:type="dcterms:W3CDTF">2016-09-27T05:07:00Z</dcterms:created>
  <dcterms:modified xsi:type="dcterms:W3CDTF">2025-04-02T11:50:02Z</dcterms:modified>
</cp:coreProperties>
</file>