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1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Area" localSheetId="0">'табл.1(2021-2022)'!$A$1:$N$139</definedName>
    <definedName name="_xlnm.Print_Area" localSheetId="1">'табл.2 (2015-2024)'!$A$1:$I$145</definedName>
  </definedNames>
  <calcPr fullCalcOnLoad="1"/>
</workbook>
</file>

<file path=xl/sharedStrings.xml><?xml version="1.0" encoding="utf-8"?>
<sst xmlns="http://schemas.openxmlformats.org/spreadsheetml/2006/main" count="550" uniqueCount="176">
  <si>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</si>
  <si>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</si>
  <si>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</si>
  <si>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</si>
  <si>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</si>
  <si>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</si>
  <si>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</si>
  <si>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</si>
  <si>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</si>
  <si>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</si>
  <si>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</si>
  <si>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</si>
  <si>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</si>
  <si>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</si>
  <si>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</si>
  <si>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</si>
  <si>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</si>
  <si>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</si>
  <si>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</si>
  <si>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</si>
  <si>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</si>
  <si>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</si>
  <si>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</si>
  <si>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</si>
  <si>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</si>
  <si>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</si>
  <si>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</si>
  <si>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</si>
  <si>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</si>
  <si>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</si>
  <si>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</si>
  <si>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</si>
  <si>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</si>
  <si>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</si>
  <si>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</si>
  <si>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</si>
  <si>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</si>
  <si>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</si>
  <si>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</si>
  <si>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</si>
  <si>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</si>
  <si>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</si>
  <si>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</si>
  <si>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</si>
  <si>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</si>
  <si>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</si>
  <si>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</si>
  <si>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</si>
  <si>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</si>
  <si>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</si>
  <si>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</si>
  <si>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</si>
  <si>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</si>
  <si>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</si>
  <si>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</si>
  <si>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</si>
  <si>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</si>
  <si>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</si>
  <si>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</si>
  <si>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</si>
  <si>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</si>
  <si>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</si>
  <si>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</si>
  <si>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</si>
  <si>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</si>
  <si>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</si>
  <si>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</si>
  <si>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</si>
  <si>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</si>
  <si>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</si>
  <si>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</si>
  <si>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</si>
  <si>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</si>
  <si>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</si>
  <si>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</si>
  <si>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</si>
  <si>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</si>
  <si>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</si>
  <si>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</si>
  <si>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</si>
  <si>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</si>
  <si>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</si>
  <si>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</si>
  <si>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</si>
  <si>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</si>
  <si>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</si>
  <si>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</si>
  <si>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</si>
  <si>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</si>
  <si>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</si>
  <si>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</si>
  <si>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</si>
  <si>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</si>
  <si>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</si>
  <si>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</si>
  <si>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</si>
  <si>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</si>
  <si>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</si>
  <si>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</si>
  <si>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</si>
  <si>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</si>
  <si>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</si>
  <si>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</si>
  <si>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</si>
  <si>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</si>
  <si>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</si>
  <si>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</si>
  <si>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</si>
  <si>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</si>
  <si>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</si>
  <si>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</si>
  <si>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</si>
  <si>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</si>
  <si>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</si>
  <si>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</si>
  <si>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</si>
  <si>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</si>
  <si>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</si>
  <si>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</si>
  <si>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</si>
  <si>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</si>
  <si>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</si>
  <si>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</si>
  <si>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</si>
  <si>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</si>
  <si>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</si>
  <si>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</si>
  <si>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</si>
  <si>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</si>
  <si>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</si>
  <si>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</si>
  <si>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</si>
  <si>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</si>
  <si>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</si>
  <si>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</si>
  <si>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</si>
  <si>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</si>
  <si>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</si>
  <si>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</si>
  <si>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</si>
  <si>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</si>
  <si>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</si>
  <si>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</si>
  <si>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</si>
  <si>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</si>
  <si>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</si>
  <si>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</si>
  <si>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</si>
  <si>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</si>
  <si>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</si>
  <si>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</si>
  <si>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</si>
  <si>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</si>
  <si>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</si>
  <si>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</si>
  <si>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</si>
  <si>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</si>
  <si>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</si>
  <si>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2015 - 2024</t>
  </si>
  <si>
    <t>2015, 2016, 2018 - 2022</t>
  </si>
  <si>
    <t>2015, 2016, 2018, 2019, 2021, 2022</t>
  </si>
  <si>
    <t>2015, 2016, 2018, 2021, 2022</t>
  </si>
  <si>
    <t>2016 - 2019, 2021, 2022</t>
  </si>
  <si>
    <t>2017-2024</t>
  </si>
  <si>
    <t>2016-2024</t>
  </si>
  <si>
    <t>2017-2019, 2021-2024</t>
  </si>
  <si>
    <t>2017-2018, 2022-2024</t>
  </si>
  <si>
    <t>2018-2024</t>
  </si>
  <si>
    <t>2020 - 2024</t>
  </si>
  <si>
    <t>2020, 2023, 2024</t>
  </si>
  <si>
    <t>2017- 2019, 2021, 2022</t>
  </si>
  <si>
    <t>2018, 2019, 2021, 2022</t>
  </si>
  <si>
    <t>2018-2021</t>
  </si>
  <si>
    <t>2021, 2022</t>
  </si>
  <si>
    <t>Итого по задаче 12 с учетом оплаты принятых ранее обязательств:</t>
  </si>
  <si>
    <t>2016, 2020, 2022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</si>
</sst>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664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2" fillId="0" borderId="6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1" fontId="51" fillId="55" borderId="27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91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49" fontId="50" fillId="55" borderId="21" xfId="0" applyNumberFormat="1" applyFont="1" applyFill="1" applyBorder="1" applyAlignment="1">
      <alignment horizontal="left" vertical="center" wrapText="1"/>
    </xf>
    <xf numFmtId="3" fontId="51" fillId="55" borderId="74" xfId="0" applyNumberFormat="1" applyFont="1" applyFill="1" applyBorder="1" applyAlignment="1">
      <alignment horizontal="center" vertical="center" wrapText="1"/>
    </xf>
    <xf numFmtId="3" fontId="51" fillId="55" borderId="45" xfId="0" applyNumberFormat="1" applyFont="1" applyFill="1" applyBorder="1" applyAlignment="1">
      <alignment horizontal="center" vertical="center" wrapText="1"/>
    </xf>
    <xf numFmtId="3" fontId="50" fillId="55" borderId="73" xfId="0" applyNumberFormat="1" applyFont="1" applyFill="1" applyBorder="1" applyAlignment="1">
      <alignment horizontal="center" vertical="center" wrapText="1"/>
    </xf>
    <xf numFmtId="3" fontId="50" fillId="55" borderId="20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50" fillId="55" borderId="19" xfId="0" applyNumberFormat="1" applyFont="1" applyFill="1" applyBorder="1" applyAlignment="1">
      <alignment horizontal="center" vertical="center" wrapText="1"/>
    </xf>
    <xf numFmtId="3" fontId="50" fillId="55" borderId="21" xfId="0" applyNumberFormat="1" applyFont="1" applyFill="1" applyBorder="1" applyAlignment="1">
      <alignment horizontal="center" vertical="center" wrapText="1"/>
    </xf>
    <xf numFmtId="1" fontId="51" fillId="0" borderId="31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3" fontId="50" fillId="0" borderId="70" xfId="0" applyNumberFormat="1" applyFont="1" applyFill="1" applyBorder="1" applyAlignment="1">
      <alignment horizontal="center" vertical="center" wrapText="1"/>
    </xf>
    <xf numFmtId="3" fontId="50" fillId="0" borderId="92" xfId="0" applyNumberFormat="1" applyFont="1" applyFill="1" applyBorder="1" applyAlignment="1">
      <alignment horizontal="center" vertical="center" wrapText="1"/>
    </xf>
    <xf numFmtId="49" fontId="50" fillId="0" borderId="34" xfId="0" applyNumberFormat="1" applyFont="1" applyFill="1" applyBorder="1" applyAlignment="1">
      <alignment horizontal="left" vertical="center" wrapText="1"/>
    </xf>
    <xf numFmtId="3" fontId="50" fillId="0" borderId="29" xfId="0" applyNumberFormat="1" applyFont="1" applyFill="1" applyBorder="1" applyAlignment="1">
      <alignment horizontal="center" vertical="center" wrapText="1"/>
    </xf>
    <xf numFmtId="3" fontId="50" fillId="0" borderId="91" xfId="0" applyNumberFormat="1" applyFont="1" applyFill="1" applyBorder="1" applyAlignment="1">
      <alignment horizontal="center" vertical="center" wrapText="1"/>
    </xf>
    <xf numFmtId="3" fontId="50" fillId="0" borderId="30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56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85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1" fillId="0" borderId="69" xfId="0" applyNumberFormat="1" applyFont="1" applyFill="1" applyBorder="1" applyAlignment="1">
      <alignment horizontal="center" vertical="center" wrapText="1"/>
    </xf>
    <xf numFmtId="3" fontId="51" fillId="0" borderId="70" xfId="0" applyNumberFormat="1" applyFont="1" applyFill="1" applyBorder="1" applyAlignment="1">
      <alignment horizontal="center" vertical="center" wrapText="1"/>
    </xf>
    <xf numFmtId="1" fontId="51" fillId="0" borderId="70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left" vertical="center" wrapText="1"/>
    </xf>
    <xf numFmtId="49" fontId="50" fillId="0" borderId="6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left" vertical="center" wrapText="1"/>
    </xf>
    <xf numFmtId="1" fontId="51" fillId="0" borderId="71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76" xfId="0" applyNumberFormat="1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left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49" fontId="50" fillId="0" borderId="93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left" vertical="center" wrapText="1"/>
    </xf>
    <xf numFmtId="49" fontId="50" fillId="0" borderId="94" xfId="0" applyNumberFormat="1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1" fillId="55" borderId="95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1" fillId="55" borderId="69" xfId="0" applyFont="1" applyFill="1" applyBorder="1" applyAlignment="1">
      <alignment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49" fontId="50" fillId="0" borderId="75" xfId="0" applyNumberFormat="1" applyFont="1" applyFill="1" applyBorder="1" applyAlignment="1">
      <alignment horizontal="left" vertical="center" wrapText="1"/>
    </xf>
    <xf numFmtId="49" fontId="50" fillId="0" borderId="30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50" fillId="0" borderId="49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4" xfId="0" applyNumberFormat="1" applyFont="1" applyFill="1" applyBorder="1" applyAlignment="1">
      <alignment horizontal="center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23" xfId="0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6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5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49" fontId="50" fillId="0" borderId="44" xfId="0" applyNumberFormat="1" applyFont="1" applyFill="1" applyBorder="1" applyAlignment="1">
      <alignment horizontal="left" vertical="center" wrapText="1"/>
    </xf>
    <xf numFmtId="49" fontId="50" fillId="0" borderId="88" xfId="0" applyNumberFormat="1" applyFont="1" applyFill="1" applyBorder="1" applyAlignment="1">
      <alignment horizontal="center" vertical="center" wrapText="1"/>
    </xf>
    <xf numFmtId="49" fontId="50" fillId="0" borderId="94" xfId="0" applyNumberFormat="1" applyFont="1" applyFill="1" applyBorder="1" applyAlignment="1">
      <alignment horizontal="center" vertical="center" wrapText="1"/>
    </xf>
    <xf numFmtId="49" fontId="50" fillId="0" borderId="95" xfId="0" applyNumberFormat="1" applyFont="1" applyFill="1" applyBorder="1" applyAlignment="1">
      <alignment horizontal="center" vertical="center" wrapText="1"/>
    </xf>
    <xf numFmtId="49" fontId="50" fillId="0" borderId="44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3" fontId="51" fillId="0" borderId="88" xfId="0" applyNumberFormat="1" applyFont="1" applyFill="1" applyBorder="1" applyAlignment="1">
      <alignment horizontal="center" vertical="center" wrapText="1"/>
    </xf>
    <xf numFmtId="3" fontId="51" fillId="0" borderId="94" xfId="0" applyNumberFormat="1" applyFont="1" applyFill="1" applyBorder="1" applyAlignment="1">
      <alignment horizontal="center" vertical="center" wrapText="1"/>
    </xf>
    <xf numFmtId="3" fontId="50" fillId="0" borderId="29" xfId="0" applyNumberFormat="1" applyFont="1" applyFill="1" applyBorder="1" applyAlignment="1">
      <alignment horizontal="center" vertical="center" wrapText="1"/>
    </xf>
    <xf numFmtId="3" fontId="50" fillId="0" borderId="25" xfId="0" applyNumberFormat="1" applyFont="1" applyFill="1" applyBorder="1" applyAlignment="1">
      <alignment horizontal="center" vertical="center" wrapText="1"/>
    </xf>
    <xf numFmtId="3" fontId="50" fillId="0" borderId="30" xfId="0" applyNumberFormat="1" applyFont="1" applyFill="1" applyBorder="1" applyAlignment="1">
      <alignment horizontal="center" vertical="center" wrapText="1"/>
    </xf>
    <xf numFmtId="3" fontId="50" fillId="0" borderId="26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6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left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49" fontId="50" fillId="55" borderId="88" xfId="0" applyNumberFormat="1" applyFont="1" applyFill="1" applyBorder="1" applyAlignment="1">
      <alignment horizontal="left" vertical="center" wrapText="1"/>
    </xf>
    <xf numFmtId="49" fontId="50" fillId="0" borderId="69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center" vertical="center" wrapText="1"/>
    </xf>
    <xf numFmtId="49" fontId="50" fillId="0" borderId="95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49" fontId="50" fillId="0" borderId="80" xfId="0" applyNumberFormat="1" applyFont="1" applyFill="1" applyBorder="1" applyAlignment="1">
      <alignment horizontal="left" vertical="center" wrapText="1"/>
    </xf>
    <xf numFmtId="49" fontId="50" fillId="0" borderId="61" xfId="0" applyNumberFormat="1" applyFont="1" applyFill="1" applyBorder="1" applyAlignment="1">
      <alignment horizontal="left" vertical="center" wrapText="1"/>
    </xf>
    <xf numFmtId="3" fontId="51" fillId="0" borderId="43" xfId="0" applyNumberFormat="1" applyFont="1" applyFill="1" applyBorder="1" applyAlignment="1">
      <alignment horizontal="center" vertical="center" wrapText="1"/>
    </xf>
    <xf numFmtId="3" fontId="51" fillId="0" borderId="89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21">
      <selection activeCell="B21" sqref="B21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95" t="s">
        <v>147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24"/>
      <c r="P1" s="124"/>
      <c r="Q1" s="130"/>
      <c r="R1" s="133"/>
    </row>
    <row r="2" spans="1:14" ht="15.75" thickBot="1">
      <c r="A2" s="526" t="s">
        <v>0</v>
      </c>
      <c r="B2" s="529" t="s">
        <v>6</v>
      </c>
      <c r="C2" s="515" t="s">
        <v>7</v>
      </c>
      <c r="D2" s="518" t="s">
        <v>8</v>
      </c>
      <c r="E2" s="537" t="s">
        <v>9</v>
      </c>
      <c r="F2" s="538"/>
      <c r="G2" s="538"/>
      <c r="H2" s="538"/>
      <c r="I2" s="538"/>
      <c r="J2" s="538"/>
      <c r="K2" s="538"/>
      <c r="L2" s="538"/>
      <c r="M2" s="538"/>
      <c r="N2" s="539"/>
    </row>
    <row r="3" spans="1:14" ht="15.75" customHeight="1">
      <c r="A3" s="527"/>
      <c r="B3" s="530"/>
      <c r="C3" s="516"/>
      <c r="D3" s="519"/>
      <c r="E3" s="540" t="s">
        <v>148</v>
      </c>
      <c r="F3" s="541"/>
      <c r="G3" s="541"/>
      <c r="H3" s="541"/>
      <c r="I3" s="542"/>
      <c r="J3" s="540" t="s">
        <v>149</v>
      </c>
      <c r="K3" s="541"/>
      <c r="L3" s="541"/>
      <c r="M3" s="541"/>
      <c r="N3" s="542"/>
    </row>
    <row r="4" spans="1:14" ht="54.75" customHeight="1" thickBot="1">
      <c r="A4" s="528"/>
      <c r="B4" s="531"/>
      <c r="C4" s="517"/>
      <c r="D4" s="520"/>
      <c r="E4" s="254" t="s">
        <v>10</v>
      </c>
      <c r="F4" s="249" t="s">
        <v>11</v>
      </c>
      <c r="G4" s="249" t="s">
        <v>12</v>
      </c>
      <c r="H4" s="249" t="s">
        <v>13</v>
      </c>
      <c r="I4" s="250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43" t="s">
        <v>132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5"/>
    </row>
    <row r="7" spans="1:14" ht="15.75" thickBot="1">
      <c r="A7" s="534" t="s">
        <v>15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6"/>
    </row>
    <row r="8" spans="1:14" ht="42" customHeight="1">
      <c r="A8" s="11" t="s">
        <v>16</v>
      </c>
      <c r="B8" s="12" t="s">
        <v>114</v>
      </c>
      <c r="C8" s="154" t="s">
        <v>1</v>
      </c>
      <c r="D8" s="168" t="s">
        <v>158</v>
      </c>
      <c r="E8" s="13">
        <f aca="true" t="shared" si="0" ref="E8:E13">F8+G8+H8+I8</f>
        <v>1909</v>
      </c>
      <c r="F8" s="234">
        <v>1909</v>
      </c>
      <c r="G8" s="234">
        <v>0</v>
      </c>
      <c r="H8" s="234">
        <v>0</v>
      </c>
      <c r="I8" s="236">
        <v>0</v>
      </c>
      <c r="J8" s="13">
        <f aca="true" t="shared" si="1" ref="J8:J14">K8+L8+M8+N8</f>
        <v>4933</v>
      </c>
      <c r="K8" s="14">
        <v>4933</v>
      </c>
      <c r="L8" s="14">
        <v>0</v>
      </c>
      <c r="M8" s="14">
        <v>0</v>
      </c>
      <c r="N8" s="15">
        <v>0</v>
      </c>
    </row>
    <row r="9" spans="1:14" ht="84.75" customHeight="1">
      <c r="A9" s="16" t="s">
        <v>17</v>
      </c>
      <c r="B9" s="91" t="s">
        <v>126</v>
      </c>
      <c r="C9" s="155" t="s">
        <v>1</v>
      </c>
      <c r="D9" s="160" t="s">
        <v>159</v>
      </c>
      <c r="E9" s="17">
        <f t="shared" si="0"/>
        <v>3685</v>
      </c>
      <c r="F9" s="18">
        <f>3121+564</f>
        <v>3685</v>
      </c>
      <c r="G9" s="18">
        <v>0</v>
      </c>
      <c r="H9" s="18">
        <v>0</v>
      </c>
      <c r="I9" s="19">
        <v>0</v>
      </c>
      <c r="J9" s="17">
        <f t="shared" si="1"/>
        <v>68346</v>
      </c>
      <c r="K9" s="18">
        <f>3722+62000+2624</f>
        <v>68346</v>
      </c>
      <c r="L9" s="18">
        <v>0</v>
      </c>
      <c r="M9" s="18">
        <v>0</v>
      </c>
      <c r="N9" s="19">
        <v>0</v>
      </c>
    </row>
    <row r="10" spans="1:14" ht="61.5" customHeight="1">
      <c r="A10" s="20" t="s">
        <v>18</v>
      </c>
      <c r="B10" s="21" t="s">
        <v>152</v>
      </c>
      <c r="C10" s="156" t="s">
        <v>1</v>
      </c>
      <c r="D10" s="174" t="s">
        <v>160</v>
      </c>
      <c r="E10" s="22">
        <f t="shared" si="0"/>
        <v>1878</v>
      </c>
      <c r="F10" s="235">
        <v>1878</v>
      </c>
      <c r="G10" s="235">
        <v>0</v>
      </c>
      <c r="H10" s="235">
        <v>0</v>
      </c>
      <c r="I10" s="237">
        <v>0</v>
      </c>
      <c r="J10" s="22">
        <f t="shared" si="1"/>
        <v>3225</v>
      </c>
      <c r="K10" s="23">
        <v>3225</v>
      </c>
      <c r="L10" s="23">
        <v>0</v>
      </c>
      <c r="M10" s="23">
        <v>0</v>
      </c>
      <c r="N10" s="24">
        <v>0</v>
      </c>
    </row>
    <row r="11" spans="1:25" ht="59.25" customHeight="1">
      <c r="A11" s="90" t="s">
        <v>19</v>
      </c>
      <c r="B11" s="91" t="s">
        <v>125</v>
      </c>
      <c r="C11" s="155" t="s">
        <v>1</v>
      </c>
      <c r="D11" s="160" t="s">
        <v>160</v>
      </c>
      <c r="E11" s="17">
        <f t="shared" si="0"/>
        <v>13608</v>
      </c>
      <c r="F11" s="18">
        <f>14425-564-253</f>
        <v>13608</v>
      </c>
      <c r="G11" s="18">
        <v>0</v>
      </c>
      <c r="H11" s="18">
        <v>0</v>
      </c>
      <c r="I11" s="19">
        <v>0</v>
      </c>
      <c r="J11" s="17">
        <f t="shared" si="1"/>
        <v>953</v>
      </c>
      <c r="K11" s="18">
        <v>953</v>
      </c>
      <c r="L11" s="18">
        <v>0</v>
      </c>
      <c r="M11" s="18">
        <v>0</v>
      </c>
      <c r="N11" s="19">
        <v>0</v>
      </c>
      <c r="Y11" s="64"/>
    </row>
    <row r="12" spans="1:14" ht="36" customHeight="1">
      <c r="A12" s="121" t="s">
        <v>20</v>
      </c>
      <c r="B12" s="21" t="s">
        <v>21</v>
      </c>
      <c r="C12" s="156" t="s">
        <v>1</v>
      </c>
      <c r="D12" s="174" t="s">
        <v>161</v>
      </c>
      <c r="E12" s="22">
        <f t="shared" si="0"/>
        <v>100</v>
      </c>
      <c r="F12" s="235">
        <v>100</v>
      </c>
      <c r="G12" s="235">
        <v>0</v>
      </c>
      <c r="H12" s="235">
        <v>0</v>
      </c>
      <c r="I12" s="237">
        <v>0</v>
      </c>
      <c r="J12" s="22">
        <f t="shared" si="1"/>
        <v>200</v>
      </c>
      <c r="K12" s="111">
        <v>200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124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1.25" customHeight="1" thickBot="1">
      <c r="A14" s="122" t="s">
        <v>23</v>
      </c>
      <c r="B14" s="94" t="s">
        <v>130</v>
      </c>
      <c r="C14" s="157" t="s">
        <v>1</v>
      </c>
      <c r="D14" s="153" t="s">
        <v>162</v>
      </c>
      <c r="E14" s="25">
        <f>F14+G14+H14+I14</f>
        <v>183403.0303030303</v>
      </c>
      <c r="F14" s="191">
        <v>181569</v>
      </c>
      <c r="G14" s="191">
        <v>0</v>
      </c>
      <c r="H14" s="191">
        <v>0</v>
      </c>
      <c r="I14" s="123">
        <f>F14*1/99</f>
        <v>1834.030303030303</v>
      </c>
      <c r="J14" s="25">
        <f t="shared" si="1"/>
        <v>38367</v>
      </c>
      <c r="K14" s="120">
        <f>32600+5000</f>
        <v>37600</v>
      </c>
      <c r="L14" s="120">
        <v>0</v>
      </c>
      <c r="M14" s="120">
        <v>0</v>
      </c>
      <c r="N14" s="123">
        <f>665+102</f>
        <v>767</v>
      </c>
    </row>
    <row r="15" spans="1:14" ht="15.75" thickBot="1">
      <c r="A15" s="497" t="s">
        <v>24</v>
      </c>
      <c r="B15" s="498"/>
      <c r="C15" s="158" t="s">
        <v>1</v>
      </c>
      <c r="D15" s="175"/>
      <c r="E15" s="26">
        <f aca="true" t="shared" si="2" ref="E15:N15">E14+E13+E12+E11+E10+E9+E8</f>
        <v>204583.0303030303</v>
      </c>
      <c r="F15" s="27">
        <f t="shared" si="2"/>
        <v>202749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116024</v>
      </c>
      <c r="K15" s="27">
        <f>K14+K13+K12+K11+K10+K9+K8</f>
        <v>115257</v>
      </c>
      <c r="L15" s="27">
        <f t="shared" si="2"/>
        <v>0</v>
      </c>
      <c r="M15" s="27">
        <f t="shared" si="2"/>
        <v>0</v>
      </c>
      <c r="N15" s="28">
        <f t="shared" si="2"/>
        <v>767</v>
      </c>
    </row>
    <row r="16" spans="1:14" ht="27" customHeight="1" hidden="1">
      <c r="A16" s="499" t="s">
        <v>25</v>
      </c>
      <c r="B16" s="500"/>
      <c r="C16" s="159" t="s">
        <v>1</v>
      </c>
      <c r="D16" s="159">
        <v>2016</v>
      </c>
      <c r="E16" s="253">
        <v>0</v>
      </c>
      <c r="F16" s="245">
        <v>0</v>
      </c>
      <c r="G16" s="245">
        <v>0</v>
      </c>
      <c r="H16" s="245">
        <v>0</v>
      </c>
      <c r="I16" s="247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501" t="s">
        <v>26</v>
      </c>
      <c r="B17" s="502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32" t="s">
        <v>27</v>
      </c>
      <c r="B18" s="533"/>
      <c r="C18" s="161" t="s">
        <v>1</v>
      </c>
      <c r="D18" s="161">
        <v>2016</v>
      </c>
      <c r="E18" s="260">
        <v>0</v>
      </c>
      <c r="F18" s="246">
        <v>0</v>
      </c>
      <c r="G18" s="246">
        <v>0</v>
      </c>
      <c r="H18" s="246">
        <v>0</v>
      </c>
      <c r="I18" s="248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534" t="s">
        <v>28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6"/>
    </row>
    <row r="20" spans="1:14" ht="15">
      <c r="A20" s="117" t="s">
        <v>29</v>
      </c>
      <c r="B20" s="29" t="s">
        <v>30</v>
      </c>
      <c r="C20" s="159" t="s">
        <v>1</v>
      </c>
      <c r="D20" s="159" t="s">
        <v>129</v>
      </c>
      <c r="E20" s="253">
        <v>0</v>
      </c>
      <c r="F20" s="245">
        <v>0</v>
      </c>
      <c r="G20" s="245">
        <v>0</v>
      </c>
      <c r="H20" s="245">
        <v>0</v>
      </c>
      <c r="I20" s="247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26.25" thickBot="1">
      <c r="A21" s="30" t="s">
        <v>31</v>
      </c>
      <c r="B21" s="31" t="s">
        <v>131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24" t="s">
        <v>32</v>
      </c>
      <c r="B22" s="525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534" t="s">
        <v>33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6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51">
        <v>0</v>
      </c>
      <c r="F24" s="239">
        <v>0</v>
      </c>
      <c r="G24" s="239">
        <v>0</v>
      </c>
      <c r="H24" s="239">
        <v>0</v>
      </c>
      <c r="I24" s="240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15.7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497" t="s">
        <v>37</v>
      </c>
      <c r="B26" s="498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534" t="s">
        <v>38</v>
      </c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6"/>
    </row>
    <row r="28" spans="1:18" ht="20.25" customHeight="1" thickBot="1">
      <c r="A28" s="122" t="s">
        <v>39</v>
      </c>
      <c r="B28" s="534" t="s">
        <v>2</v>
      </c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6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>
        <v>2016</v>
      </c>
      <c r="E29" s="243">
        <v>0</v>
      </c>
      <c r="F29" s="245">
        <v>0</v>
      </c>
      <c r="G29" s="245">
        <v>0</v>
      </c>
      <c r="H29" s="245">
        <v>0</v>
      </c>
      <c r="I29" s="247">
        <v>0</v>
      </c>
      <c r="J29" s="99">
        <f>K29+L29+M29+N29</f>
        <v>0</v>
      </c>
      <c r="K29" s="95">
        <v>0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82" t="s">
        <v>43</v>
      </c>
      <c r="B31" s="509" t="s">
        <v>44</v>
      </c>
      <c r="C31" s="160" t="s">
        <v>71</v>
      </c>
      <c r="D31" s="208" t="s">
        <v>140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52"/>
      <c r="B32" s="510"/>
      <c r="C32" s="264" t="s">
        <v>1</v>
      </c>
      <c r="D32" s="265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15">
      <c r="A33" s="90" t="s">
        <v>45</v>
      </c>
      <c r="B33" s="93" t="s">
        <v>5</v>
      </c>
      <c r="C33" s="160" t="s">
        <v>1</v>
      </c>
      <c r="D33" s="155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-316</v>
      </c>
      <c r="Q33" s="138">
        <v>2</v>
      </c>
      <c r="R33" s="139"/>
      <c r="S33" s="140"/>
    </row>
    <row r="34" spans="1:19" ht="38.25">
      <c r="A34" s="89" t="s">
        <v>47</v>
      </c>
      <c r="B34" s="101" t="s">
        <v>150</v>
      </c>
      <c r="C34" s="162" t="s">
        <v>1</v>
      </c>
      <c r="D34" s="164" t="s">
        <v>164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1648</v>
      </c>
      <c r="K34" s="40">
        <f>854+794</f>
        <v>1648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-142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146</v>
      </c>
      <c r="C35" s="162" t="s">
        <v>1</v>
      </c>
      <c r="D35" s="164" t="s">
        <v>163</v>
      </c>
      <c r="E35" s="255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09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90.4</v>
      </c>
      <c r="Q35" s="138">
        <v>38</v>
      </c>
      <c r="R35" s="139"/>
      <c r="S35" s="140"/>
    </row>
    <row r="36" spans="1:19" ht="25.5">
      <c r="A36" s="90" t="s">
        <v>49</v>
      </c>
      <c r="B36" s="93" t="s">
        <v>3</v>
      </c>
      <c r="C36" s="162" t="s">
        <v>1</v>
      </c>
      <c r="D36" s="164" t="s">
        <v>165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2000</v>
      </c>
      <c r="K36" s="18">
        <v>2000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985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166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465</v>
      </c>
      <c r="K37" s="120">
        <v>465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547" t="s">
        <v>121</v>
      </c>
      <c r="B38" s="548"/>
      <c r="C38" s="168"/>
      <c r="D38" s="185"/>
      <c r="E38" s="256">
        <f>E29+E30+E31+E33+E34+E35+E36+E37</f>
        <v>1379</v>
      </c>
      <c r="F38" s="234">
        <f aca="true" t="shared" si="5" ref="F38:N38">F29+F30+F31+F33+F34+F35+F36+F37</f>
        <v>1379</v>
      </c>
      <c r="G38" s="234">
        <f t="shared" si="5"/>
        <v>0</v>
      </c>
      <c r="H38" s="234">
        <f t="shared" si="5"/>
        <v>0</v>
      </c>
      <c r="I38" s="236">
        <f t="shared" si="5"/>
        <v>0</v>
      </c>
      <c r="J38" s="199">
        <f>J29+J30+J31+J33+J34+J35+J36+J37+J32</f>
        <v>4309</v>
      </c>
      <c r="K38" s="198">
        <f>K29+K30+K31+K33+K34+K35+K36+K37+K32</f>
        <v>4309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-388.6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3">
        <f>E29+E30+E33+E34+E35+E36+E37</f>
        <v>1379</v>
      </c>
      <c r="F39" s="245">
        <f>F29+F30+F33+F34+F35+F36+F37</f>
        <v>1379</v>
      </c>
      <c r="G39" s="245">
        <v>0</v>
      </c>
      <c r="H39" s="245">
        <v>0</v>
      </c>
      <c r="I39" s="241">
        <v>0</v>
      </c>
      <c r="J39" s="204">
        <f>J29+J30+J33+J34+J35+J36+J37+J32</f>
        <v>4309</v>
      </c>
      <c r="K39" s="202">
        <f>K29+K30+K33+K34+K35+K36+K37+K32</f>
        <v>4309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4">
        <f aca="true" t="shared" si="6" ref="E40:N40">E31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2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549" t="s">
        <v>51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1"/>
    </row>
    <row r="42" spans="1:14" ht="29.25" customHeight="1">
      <c r="A42" s="491" t="s">
        <v>52</v>
      </c>
      <c r="B42" s="553" t="s">
        <v>30</v>
      </c>
      <c r="C42" s="163" t="s">
        <v>53</v>
      </c>
      <c r="D42" s="159"/>
      <c r="E42" s="253">
        <v>0</v>
      </c>
      <c r="F42" s="245">
        <v>0</v>
      </c>
      <c r="G42" s="245">
        <v>0</v>
      </c>
      <c r="H42" s="245">
        <v>0</v>
      </c>
      <c r="I42" s="247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482"/>
      <c r="B43" s="554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492" t="s">
        <v>55</v>
      </c>
      <c r="B44" s="546" t="s">
        <v>123</v>
      </c>
      <c r="C44" s="223" t="s">
        <v>102</v>
      </c>
      <c r="D44" s="160" t="s">
        <v>170</v>
      </c>
      <c r="E44" s="17">
        <f>F44+G44+H44+I44</f>
        <v>4191</v>
      </c>
      <c r="F44" s="18">
        <f>4438-247</f>
        <v>4191</v>
      </c>
      <c r="G44" s="18">
        <v>0</v>
      </c>
      <c r="H44" s="18">
        <v>0</v>
      </c>
      <c r="I44" s="19">
        <v>0</v>
      </c>
      <c r="J44" s="17">
        <f>K44+L44+M44+N44</f>
        <v>3055</v>
      </c>
      <c r="K44" s="18">
        <f>2455+600</f>
        <v>3055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492"/>
      <c r="B45" s="546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492"/>
      <c r="B46" s="546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171</v>
      </c>
      <c r="E47" s="25">
        <f>F47+G47+H47+I47</f>
        <v>1400</v>
      </c>
      <c r="F47" s="191">
        <v>1400</v>
      </c>
      <c r="G47" s="191">
        <v>0</v>
      </c>
      <c r="H47" s="191">
        <v>0</v>
      </c>
      <c r="I47" s="123">
        <v>0</v>
      </c>
      <c r="J47" s="22">
        <f>K47+L47+M47+N47</f>
        <v>1861</v>
      </c>
      <c r="K47" s="194">
        <f>2461-600</f>
        <v>1861</v>
      </c>
      <c r="L47" s="194">
        <v>0</v>
      </c>
      <c r="M47" s="194">
        <v>0</v>
      </c>
      <c r="N47" s="195">
        <v>0</v>
      </c>
    </row>
    <row r="48" spans="1:14" ht="15">
      <c r="A48" s="557" t="s">
        <v>59</v>
      </c>
      <c r="B48" s="558"/>
      <c r="C48" s="565"/>
      <c r="D48" s="565"/>
      <c r="E48" s="487">
        <f>F48+G48+H48+I48</f>
        <v>5591</v>
      </c>
      <c r="F48" s="555">
        <f>F47+F46+F45+F44+F43+F42</f>
        <v>5591</v>
      </c>
      <c r="G48" s="555">
        <v>0</v>
      </c>
      <c r="H48" s="555">
        <v>0</v>
      </c>
      <c r="I48" s="560">
        <v>0</v>
      </c>
      <c r="J48" s="487">
        <f>J47+J46+J45+J44+J43+J42</f>
        <v>4916</v>
      </c>
      <c r="K48" s="555">
        <f>K47+K46+K45+K44+K43+K42</f>
        <v>4916</v>
      </c>
      <c r="L48" s="555">
        <f>L47+L46+L45+L44+L43+L42</f>
        <v>0</v>
      </c>
      <c r="M48" s="555">
        <f>M47+M46+M45+M44+M43+M42</f>
        <v>0</v>
      </c>
      <c r="N48" s="563">
        <f>N47+N46+N45+N44+N43+N42</f>
        <v>0</v>
      </c>
    </row>
    <row r="49" spans="1:14" ht="15.75" thickBot="1">
      <c r="A49" s="549" t="s">
        <v>60</v>
      </c>
      <c r="B49" s="550"/>
      <c r="C49" s="566"/>
      <c r="D49" s="566"/>
      <c r="E49" s="562"/>
      <c r="F49" s="556"/>
      <c r="G49" s="556"/>
      <c r="H49" s="556"/>
      <c r="I49" s="561"/>
      <c r="J49" s="562"/>
      <c r="K49" s="556"/>
      <c r="L49" s="556"/>
      <c r="M49" s="556"/>
      <c r="N49" s="564"/>
    </row>
    <row r="50" spans="1:27" ht="89.25" customHeight="1">
      <c r="A50" s="46"/>
      <c r="B50" s="47"/>
      <c r="C50" s="159" t="s">
        <v>102</v>
      </c>
      <c r="D50" s="179"/>
      <c r="E50" s="289">
        <f>F50+G50+H50+I50</f>
        <v>5591</v>
      </c>
      <c r="F50" s="287">
        <f>F47+F44+F42</f>
        <v>5591</v>
      </c>
      <c r="G50" s="287">
        <v>0</v>
      </c>
      <c r="H50" s="287">
        <v>0</v>
      </c>
      <c r="I50" s="288">
        <v>0</v>
      </c>
      <c r="J50" s="300">
        <f>K50+L50+M50+N50</f>
        <v>4916</v>
      </c>
      <c r="K50" s="301">
        <f>K47+K44+K42</f>
        <v>4916</v>
      </c>
      <c r="L50" s="287">
        <v>0</v>
      </c>
      <c r="M50" s="287">
        <v>0</v>
      </c>
      <c r="N50" s="302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92">
        <v>0</v>
      </c>
      <c r="F52" s="290">
        <v>0</v>
      </c>
      <c r="G52" s="290">
        <v>0</v>
      </c>
      <c r="H52" s="290">
        <v>0</v>
      </c>
      <c r="I52" s="291">
        <v>0</v>
      </c>
      <c r="J52" s="295">
        <v>0</v>
      </c>
      <c r="K52" s="290">
        <v>0</v>
      </c>
      <c r="L52" s="290">
        <v>0</v>
      </c>
      <c r="M52" s="290">
        <v>0</v>
      </c>
      <c r="N52" s="291">
        <v>0</v>
      </c>
    </row>
    <row r="53" spans="1:14" ht="15.75" thickBot="1">
      <c r="A53" s="534" t="s">
        <v>61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6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51">
        <v>0</v>
      </c>
      <c r="F54" s="239">
        <v>0</v>
      </c>
      <c r="G54" s="239">
        <v>0</v>
      </c>
      <c r="H54" s="239">
        <v>0</v>
      </c>
      <c r="I54" s="240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8">
        <v>0</v>
      </c>
      <c r="G55" s="258">
        <v>0</v>
      </c>
      <c r="H55" s="258">
        <v>0</v>
      </c>
      <c r="I55" s="259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52">
        <v>0</v>
      </c>
      <c r="F56" s="249">
        <v>0</v>
      </c>
      <c r="G56" s="249">
        <v>0</v>
      </c>
      <c r="H56" s="249">
        <v>0</v>
      </c>
      <c r="I56" s="250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497" t="s">
        <v>68</v>
      </c>
      <c r="B57" s="506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534" t="s">
        <v>69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6"/>
    </row>
    <row r="59" spans="1:14" ht="15">
      <c r="A59" s="491" t="s">
        <v>70</v>
      </c>
      <c r="B59" s="559" t="s">
        <v>30</v>
      </c>
      <c r="C59" s="159" t="s">
        <v>1</v>
      </c>
      <c r="D59" s="168"/>
      <c r="E59" s="251">
        <v>0</v>
      </c>
      <c r="F59" s="239">
        <v>0</v>
      </c>
      <c r="G59" s="239">
        <v>0</v>
      </c>
      <c r="H59" s="239">
        <v>0</v>
      </c>
      <c r="I59" s="240">
        <v>0</v>
      </c>
      <c r="J59" s="103">
        <v>0</v>
      </c>
      <c r="K59" s="86">
        <v>0</v>
      </c>
      <c r="L59" s="86">
        <v>0</v>
      </c>
      <c r="M59" s="86">
        <v>0</v>
      </c>
      <c r="N59" s="87">
        <v>0</v>
      </c>
    </row>
    <row r="60" spans="1:14" ht="15.75" customHeight="1">
      <c r="A60" s="492"/>
      <c r="B60" s="485"/>
      <c r="C60" s="160" t="s">
        <v>71</v>
      </c>
      <c r="D60" s="231"/>
      <c r="E60" s="54">
        <v>0</v>
      </c>
      <c r="F60" s="258">
        <v>0</v>
      </c>
      <c r="G60" s="258">
        <v>0</v>
      </c>
      <c r="H60" s="258">
        <v>0</v>
      </c>
      <c r="I60" s="259">
        <v>0</v>
      </c>
      <c r="J60" s="54">
        <v>0</v>
      </c>
      <c r="K60" s="115">
        <v>0</v>
      </c>
      <c r="L60" s="115">
        <v>0</v>
      </c>
      <c r="M60" s="115">
        <v>0</v>
      </c>
      <c r="N60" s="116">
        <v>0</v>
      </c>
    </row>
    <row r="61" spans="1:14" ht="15">
      <c r="A61" s="90" t="s">
        <v>72</v>
      </c>
      <c r="B61" s="93" t="s">
        <v>73</v>
      </c>
      <c r="C61" s="160" t="s">
        <v>1</v>
      </c>
      <c r="D61" s="160"/>
      <c r="E61" s="54">
        <v>0</v>
      </c>
      <c r="F61" s="258">
        <v>0</v>
      </c>
      <c r="G61" s="258">
        <v>0</v>
      </c>
      <c r="H61" s="258">
        <v>0</v>
      </c>
      <c r="I61" s="259">
        <v>0</v>
      </c>
      <c r="J61" s="54">
        <v>0</v>
      </c>
      <c r="K61" s="115">
        <v>0</v>
      </c>
      <c r="L61" s="115">
        <v>0</v>
      </c>
      <c r="M61" s="115">
        <v>0</v>
      </c>
      <c r="N61" s="116">
        <v>0</v>
      </c>
    </row>
    <row r="62" spans="1:14" ht="15.75" thickBot="1">
      <c r="A62" s="32" t="s">
        <v>74</v>
      </c>
      <c r="B62" s="101" t="s">
        <v>75</v>
      </c>
      <c r="C62" s="161" t="s">
        <v>71</v>
      </c>
      <c r="D62" s="161"/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557" t="s">
        <v>76</v>
      </c>
      <c r="B63" s="558"/>
      <c r="C63" s="568"/>
      <c r="D63" s="565"/>
      <c r="E63" s="570">
        <v>0</v>
      </c>
      <c r="F63" s="541">
        <v>0</v>
      </c>
      <c r="G63" s="541">
        <v>0</v>
      </c>
      <c r="H63" s="541">
        <v>0</v>
      </c>
      <c r="I63" s="542">
        <v>0</v>
      </c>
      <c r="J63" s="570">
        <v>0</v>
      </c>
      <c r="K63" s="541">
        <v>0</v>
      </c>
      <c r="L63" s="541">
        <v>0</v>
      </c>
      <c r="M63" s="541">
        <v>0</v>
      </c>
      <c r="N63" s="542">
        <v>0</v>
      </c>
    </row>
    <row r="64" spans="1:14" ht="15" customHeight="1" thickBot="1">
      <c r="A64" s="549" t="s">
        <v>60</v>
      </c>
      <c r="B64" s="550"/>
      <c r="C64" s="569"/>
      <c r="D64" s="566"/>
      <c r="E64" s="571"/>
      <c r="F64" s="567"/>
      <c r="G64" s="567"/>
      <c r="H64" s="567"/>
      <c r="I64" s="572"/>
      <c r="J64" s="571"/>
      <c r="K64" s="567"/>
      <c r="L64" s="567"/>
      <c r="M64" s="567"/>
      <c r="N64" s="572"/>
    </row>
    <row r="65" spans="1:14" ht="15">
      <c r="A65" s="55"/>
      <c r="B65" s="56"/>
      <c r="C65" s="159" t="s">
        <v>1</v>
      </c>
      <c r="D65" s="181"/>
      <c r="E65" s="238">
        <v>0</v>
      </c>
      <c r="F65" s="239">
        <v>0</v>
      </c>
      <c r="G65" s="239">
        <v>0</v>
      </c>
      <c r="H65" s="239">
        <v>0</v>
      </c>
      <c r="I65" s="240">
        <v>0</v>
      </c>
      <c r="J65" s="85">
        <v>0</v>
      </c>
      <c r="K65" s="86">
        <v>0</v>
      </c>
      <c r="L65" s="86">
        <v>0</v>
      </c>
      <c r="M65" s="86">
        <v>0</v>
      </c>
      <c r="N65" s="87">
        <v>0</v>
      </c>
    </row>
    <row r="66" spans="1:14" ht="15.75" thickBot="1">
      <c r="A66" s="84"/>
      <c r="B66" s="53"/>
      <c r="C66" s="161" t="s">
        <v>71</v>
      </c>
      <c r="D66" s="182"/>
      <c r="E66" s="254">
        <v>0</v>
      </c>
      <c r="F66" s="249">
        <v>0</v>
      </c>
      <c r="G66" s="249">
        <v>0</v>
      </c>
      <c r="H66" s="249">
        <v>0</v>
      </c>
      <c r="I66" s="250">
        <v>0</v>
      </c>
      <c r="J66" s="106">
        <v>0</v>
      </c>
      <c r="K66" s="105">
        <v>0</v>
      </c>
      <c r="L66" s="105">
        <v>0</v>
      </c>
      <c r="M66" s="105">
        <v>0</v>
      </c>
      <c r="N66" s="102">
        <v>0</v>
      </c>
    </row>
    <row r="67" spans="1:14" ht="15.75" thickBot="1">
      <c r="A67" s="534" t="s">
        <v>77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6"/>
    </row>
    <row r="68" spans="1:14" ht="18.75" customHeight="1">
      <c r="A68" s="277" t="s">
        <v>78</v>
      </c>
      <c r="B68" s="232" t="s">
        <v>30</v>
      </c>
      <c r="C68" s="159" t="s">
        <v>54</v>
      </c>
      <c r="D68" s="274">
        <v>2019</v>
      </c>
      <c r="E68" s="253">
        <f>F68+G68+H68+I68</f>
        <v>0</v>
      </c>
      <c r="F68" s="245">
        <v>0</v>
      </c>
      <c r="G68" s="245">
        <v>0</v>
      </c>
      <c r="H68" s="245">
        <v>0</v>
      </c>
      <c r="I68" s="247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15">
      <c r="A69" s="482" t="s">
        <v>79</v>
      </c>
      <c r="B69" s="485" t="s">
        <v>80</v>
      </c>
      <c r="C69" s="160" t="s">
        <v>1</v>
      </c>
      <c r="D69" s="275">
        <v>2020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23.25" customHeight="1">
      <c r="A70" s="483"/>
      <c r="B70" s="486"/>
      <c r="C70" s="162" t="s">
        <v>71</v>
      </c>
      <c r="D70" s="162" t="s">
        <v>141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483"/>
      <c r="B71" s="486"/>
      <c r="C71" s="162" t="s">
        <v>133</v>
      </c>
      <c r="D71" s="162" t="s">
        <v>153</v>
      </c>
      <c r="E71" s="45">
        <f>F71</f>
        <v>12345</v>
      </c>
      <c r="F71" s="40">
        <f>12390-45</f>
        <v>12345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483"/>
      <c r="B72" s="486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484"/>
      <c r="B73" s="280" t="s">
        <v>142</v>
      </c>
      <c r="C73" s="226" t="s">
        <v>71</v>
      </c>
      <c r="D73" s="276">
        <v>2020</v>
      </c>
      <c r="E73" s="281">
        <v>0</v>
      </c>
      <c r="F73" s="278">
        <v>0</v>
      </c>
      <c r="G73" s="278">
        <v>0</v>
      </c>
      <c r="H73" s="278">
        <v>0</v>
      </c>
      <c r="I73" s="279">
        <v>0</v>
      </c>
      <c r="J73" s="281">
        <f>K73+L73</f>
        <v>0</v>
      </c>
      <c r="K73" s="281">
        <v>0</v>
      </c>
      <c r="L73" s="281">
        <v>0</v>
      </c>
      <c r="M73" s="281">
        <v>0</v>
      </c>
      <c r="N73" s="214">
        <v>0</v>
      </c>
      <c r="P73" s="126"/>
    </row>
    <row r="74" spans="1:14" ht="14.25" customHeight="1">
      <c r="A74" s="576" t="s">
        <v>81</v>
      </c>
      <c r="B74" s="576"/>
      <c r="C74" s="565"/>
      <c r="D74" s="577"/>
      <c r="E74" s="487">
        <f>E71</f>
        <v>12345</v>
      </c>
      <c r="F74" s="555">
        <f>F71</f>
        <v>12345</v>
      </c>
      <c r="G74" s="555">
        <f aca="true" t="shared" si="7" ref="G74:N74">G72+G69+G68+G70</f>
        <v>0</v>
      </c>
      <c r="H74" s="555">
        <f t="shared" si="7"/>
        <v>0</v>
      </c>
      <c r="I74" s="563">
        <f t="shared" si="7"/>
        <v>0</v>
      </c>
      <c r="J74" s="487">
        <f>J72+J69+J68+J70+J71</f>
        <v>0</v>
      </c>
      <c r="K74" s="573">
        <f>K72+K69+K68+K70+K71</f>
        <v>0</v>
      </c>
      <c r="L74" s="573">
        <f>L72+L69+L68+L70+L71</f>
        <v>0</v>
      </c>
      <c r="M74" s="573">
        <f t="shared" si="7"/>
        <v>0</v>
      </c>
      <c r="N74" s="574">
        <f t="shared" si="7"/>
        <v>0</v>
      </c>
    </row>
    <row r="75" spans="1:14" ht="12.75" customHeight="1" thickBot="1">
      <c r="A75" s="549" t="s">
        <v>60</v>
      </c>
      <c r="B75" s="550"/>
      <c r="C75" s="566"/>
      <c r="D75" s="578"/>
      <c r="E75" s="488"/>
      <c r="F75" s="567"/>
      <c r="G75" s="567"/>
      <c r="H75" s="567"/>
      <c r="I75" s="572"/>
      <c r="J75" s="488"/>
      <c r="K75" s="571"/>
      <c r="L75" s="571"/>
      <c r="M75" s="571"/>
      <c r="N75" s="575"/>
    </row>
    <row r="76" spans="1:14" ht="15">
      <c r="A76" s="579"/>
      <c r="B76" s="579"/>
      <c r="C76" s="166" t="s">
        <v>1</v>
      </c>
      <c r="D76" s="183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0</v>
      </c>
      <c r="K76" s="118">
        <f t="shared" si="8"/>
        <v>0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580"/>
      <c r="B77" s="580"/>
      <c r="C77" s="267" t="s">
        <v>133</v>
      </c>
      <c r="D77" s="268"/>
      <c r="E77" s="22">
        <f>E71</f>
        <v>12345</v>
      </c>
      <c r="F77" s="22">
        <f>F71</f>
        <v>12345</v>
      </c>
      <c r="G77" s="22">
        <v>0</v>
      </c>
      <c r="H77" s="22">
        <v>0</v>
      </c>
      <c r="I77" s="269">
        <v>0</v>
      </c>
      <c r="J77" s="266">
        <f>J71</f>
        <v>0</v>
      </c>
      <c r="K77" s="22">
        <f>K71</f>
        <v>0</v>
      </c>
      <c r="L77" s="22">
        <f>L71</f>
        <v>0</v>
      </c>
      <c r="M77" s="22">
        <v>0</v>
      </c>
      <c r="N77" s="270">
        <v>0</v>
      </c>
    </row>
    <row r="78" spans="1:26" ht="78.75" customHeight="1">
      <c r="A78" s="580"/>
      <c r="B78" s="580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580"/>
      <c r="B79" s="580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580"/>
      <c r="B80" s="580"/>
      <c r="C80" s="156" t="s">
        <v>54</v>
      </c>
      <c r="D80" s="268"/>
      <c r="E80" s="272">
        <f>E68</f>
        <v>0</v>
      </c>
      <c r="F80" s="271">
        <f>F68</f>
        <v>0</v>
      </c>
      <c r="G80" s="271">
        <v>0</v>
      </c>
      <c r="H80" s="271">
        <v>0</v>
      </c>
      <c r="I80" s="273">
        <v>0</v>
      </c>
      <c r="J80" s="272">
        <v>0</v>
      </c>
      <c r="K80" s="271">
        <v>0</v>
      </c>
      <c r="L80" s="271">
        <v>0</v>
      </c>
      <c r="M80" s="271">
        <v>0</v>
      </c>
      <c r="N80" s="273">
        <v>0</v>
      </c>
    </row>
    <row r="81" spans="1:14" ht="18" customHeight="1" thickBot="1">
      <c r="A81" s="534" t="s">
        <v>143</v>
      </c>
      <c r="B81" s="536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82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549" t="s">
        <v>82</v>
      </c>
      <c r="B82" s="550"/>
      <c r="C82" s="550"/>
      <c r="D82" s="550"/>
      <c r="E82" s="550"/>
      <c r="F82" s="550"/>
      <c r="G82" s="550"/>
      <c r="H82" s="550"/>
      <c r="I82" s="550"/>
      <c r="J82" s="550"/>
      <c r="K82" s="550"/>
      <c r="L82" s="550"/>
      <c r="M82" s="550"/>
      <c r="N82" s="551"/>
    </row>
    <row r="83" spans="1:14" ht="16.5" customHeight="1">
      <c r="A83" s="491" t="s">
        <v>83</v>
      </c>
      <c r="B83" s="559" t="s">
        <v>84</v>
      </c>
      <c r="C83" s="159" t="s">
        <v>1</v>
      </c>
      <c r="D83" s="163"/>
      <c r="E83" s="238">
        <v>0</v>
      </c>
      <c r="F83" s="239">
        <v>0</v>
      </c>
      <c r="G83" s="239">
        <v>0</v>
      </c>
      <c r="H83" s="239">
        <v>0</v>
      </c>
      <c r="I83" s="240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492"/>
      <c r="B84" s="485"/>
      <c r="C84" s="160" t="s">
        <v>64</v>
      </c>
      <c r="D84" s="155"/>
      <c r="E84" s="257">
        <v>0</v>
      </c>
      <c r="F84" s="258">
        <v>0</v>
      </c>
      <c r="G84" s="258">
        <v>0</v>
      </c>
      <c r="H84" s="258">
        <v>0</v>
      </c>
      <c r="I84" s="259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7">
        <v>0</v>
      </c>
      <c r="F85" s="258">
        <v>0</v>
      </c>
      <c r="G85" s="258">
        <v>0</v>
      </c>
      <c r="H85" s="258">
        <v>0</v>
      </c>
      <c r="I85" s="259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7">
        <v>0</v>
      </c>
      <c r="F86" s="258">
        <v>0</v>
      </c>
      <c r="G86" s="258">
        <v>0</v>
      </c>
      <c r="H86" s="258">
        <v>0</v>
      </c>
      <c r="I86" s="259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7">
        <v>0</v>
      </c>
      <c r="F87" s="258">
        <v>0</v>
      </c>
      <c r="G87" s="258">
        <v>0</v>
      </c>
      <c r="H87" s="258">
        <v>0</v>
      </c>
      <c r="I87" s="259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57" t="s">
        <v>93</v>
      </c>
      <c r="B89" s="558"/>
      <c r="C89" s="565"/>
      <c r="D89" s="581"/>
      <c r="E89" s="540">
        <v>0</v>
      </c>
      <c r="F89" s="541">
        <v>0</v>
      </c>
      <c r="G89" s="541">
        <v>0</v>
      </c>
      <c r="H89" s="541">
        <v>0</v>
      </c>
      <c r="I89" s="542">
        <v>0</v>
      </c>
      <c r="J89" s="540">
        <v>0</v>
      </c>
      <c r="K89" s="541">
        <v>0</v>
      </c>
      <c r="L89" s="541">
        <v>0</v>
      </c>
      <c r="M89" s="541">
        <v>0</v>
      </c>
      <c r="N89" s="542">
        <v>0</v>
      </c>
    </row>
    <row r="90" spans="1:14" ht="11.25" customHeight="1" thickBot="1">
      <c r="A90" s="549" t="s">
        <v>60</v>
      </c>
      <c r="B90" s="550"/>
      <c r="C90" s="566"/>
      <c r="D90" s="582"/>
      <c r="E90" s="488"/>
      <c r="F90" s="567"/>
      <c r="G90" s="567"/>
      <c r="H90" s="567"/>
      <c r="I90" s="572"/>
      <c r="J90" s="488"/>
      <c r="K90" s="567"/>
      <c r="L90" s="567"/>
      <c r="M90" s="567"/>
      <c r="N90" s="572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7">
        <v>0</v>
      </c>
      <c r="F92" s="258">
        <v>0</v>
      </c>
      <c r="G92" s="258">
        <v>0</v>
      </c>
      <c r="H92" s="258">
        <v>0</v>
      </c>
      <c r="I92" s="259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4">
        <v>0</v>
      </c>
      <c r="F93" s="249">
        <v>0</v>
      </c>
      <c r="G93" s="249">
        <v>0</v>
      </c>
      <c r="H93" s="249">
        <v>0</v>
      </c>
      <c r="I93" s="250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534" t="s">
        <v>139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6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3">
        <v>0</v>
      </c>
      <c r="F95" s="245">
        <v>0</v>
      </c>
      <c r="G95" s="245">
        <v>0</v>
      </c>
      <c r="H95" s="245">
        <v>0</v>
      </c>
      <c r="I95" s="247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557" t="s">
        <v>99</v>
      </c>
      <c r="B98" s="558"/>
      <c r="C98" s="168" t="s">
        <v>1</v>
      </c>
      <c r="D98" s="185"/>
      <c r="E98" s="256">
        <v>0</v>
      </c>
      <c r="F98" s="234">
        <v>0</v>
      </c>
      <c r="G98" s="234">
        <v>0</v>
      </c>
      <c r="H98" s="234">
        <f aca="true" t="shared" si="10" ref="H98:N98">H97+H96+H95</f>
        <v>0</v>
      </c>
      <c r="I98" s="236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521" t="s">
        <v>111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3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503" t="s">
        <v>104</v>
      </c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5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497" t="s">
        <v>105</v>
      </c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506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521" t="s">
        <v>112</v>
      </c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  <c r="L102" s="522"/>
      <c r="M102" s="522"/>
      <c r="N102" s="523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>
      <c r="A103" s="425" t="s">
        <v>16</v>
      </c>
      <c r="B103" s="426" t="s">
        <v>113</v>
      </c>
      <c r="C103" s="170" t="s">
        <v>1</v>
      </c>
      <c r="D103" s="427">
        <v>2017</v>
      </c>
      <c r="E103" s="151">
        <f>F103+G103+H103</f>
        <v>0</v>
      </c>
      <c r="F103" s="428">
        <v>0</v>
      </c>
      <c r="G103" s="428">
        <v>0</v>
      </c>
      <c r="H103" s="428">
        <v>0</v>
      </c>
      <c r="I103" s="429">
        <v>0</v>
      </c>
      <c r="J103" s="150">
        <v>0</v>
      </c>
      <c r="K103" s="428">
        <v>0</v>
      </c>
      <c r="L103" s="428">
        <v>0</v>
      </c>
      <c r="M103" s="428">
        <v>0</v>
      </c>
      <c r="N103" s="430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431" t="s">
        <v>17</v>
      </c>
      <c r="B104" s="432" t="s">
        <v>107</v>
      </c>
      <c r="C104" s="433" t="s">
        <v>1</v>
      </c>
      <c r="D104" s="434"/>
      <c r="E104" s="435">
        <v>0</v>
      </c>
      <c r="F104" s="436">
        <v>0</v>
      </c>
      <c r="G104" s="436">
        <v>0</v>
      </c>
      <c r="H104" s="436">
        <v>0</v>
      </c>
      <c r="I104" s="437">
        <v>0</v>
      </c>
      <c r="J104" s="438">
        <v>0</v>
      </c>
      <c r="K104" s="436">
        <v>0</v>
      </c>
      <c r="L104" s="436">
        <v>0</v>
      </c>
      <c r="M104" s="436">
        <v>0</v>
      </c>
      <c r="N104" s="439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602" t="s">
        <v>106</v>
      </c>
      <c r="B105" s="603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585" t="s">
        <v>108</v>
      </c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7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604" t="s">
        <v>110</v>
      </c>
      <c r="B108" s="605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H115+H105</f>
        <v>0</v>
      </c>
      <c r="I108" s="192">
        <f>I115+I105</f>
        <v>0</v>
      </c>
      <c r="J108" s="148">
        <v>0</v>
      </c>
      <c r="K108" s="145">
        <v>0</v>
      </c>
      <c r="L108" s="145">
        <v>0</v>
      </c>
      <c r="M108" s="145">
        <f>M115+M105</f>
        <v>0</v>
      </c>
      <c r="N108" s="193">
        <f>N115+N105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606" t="s">
        <v>155</v>
      </c>
      <c r="B109" s="607"/>
      <c r="C109" s="608"/>
      <c r="D109" s="608"/>
      <c r="E109" s="608"/>
      <c r="F109" s="608"/>
      <c r="G109" s="608"/>
      <c r="H109" s="608"/>
      <c r="I109" s="608"/>
      <c r="J109" s="608"/>
      <c r="K109" s="608"/>
      <c r="L109" s="608"/>
      <c r="M109" s="608"/>
      <c r="N109" s="605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479" t="s">
        <v>118</v>
      </c>
      <c r="B110" s="476" t="s">
        <v>119</v>
      </c>
      <c r="C110" s="313" t="s">
        <v>1</v>
      </c>
      <c r="D110" s="412" t="s">
        <v>167</v>
      </c>
      <c r="E110" s="314">
        <f>F110+G110+H110+I110</f>
        <v>13617</v>
      </c>
      <c r="F110" s="315">
        <f>858+936+3391-4</f>
        <v>5181</v>
      </c>
      <c r="G110" s="315">
        <f>2572+2801+3076-13</f>
        <v>8436</v>
      </c>
      <c r="H110" s="315">
        <v>0</v>
      </c>
      <c r="I110" s="340">
        <v>0</v>
      </c>
      <c r="J110" s="314">
        <f>K110+L110+M110+N110</f>
        <v>38230</v>
      </c>
      <c r="K110" s="315">
        <f>10154-1215+422</f>
        <v>9361</v>
      </c>
      <c r="L110" s="315">
        <f>23681+5188</f>
        <v>28869</v>
      </c>
      <c r="M110" s="315">
        <v>0</v>
      </c>
      <c r="N110" s="316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3"/>
      <c r="AE110" s="127"/>
      <c r="AF110" s="127"/>
      <c r="AG110" s="127"/>
      <c r="AH110" s="127"/>
      <c r="AI110" s="233"/>
      <c r="AJ110" s="127"/>
      <c r="AK110" s="127"/>
      <c r="AL110" s="127"/>
      <c r="AM110" s="127"/>
      <c r="AN110" s="233"/>
      <c r="AO110" s="127"/>
      <c r="AP110" s="127"/>
      <c r="AQ110" s="127"/>
      <c r="AR110" s="127"/>
      <c r="AS110" s="233"/>
      <c r="AT110" s="127"/>
      <c r="AU110" s="127"/>
      <c r="AV110" s="127"/>
      <c r="AW110" s="127"/>
      <c r="AX110" s="233"/>
      <c r="AY110" s="127"/>
      <c r="AZ110" s="127"/>
      <c r="BA110" s="127"/>
      <c r="BB110" s="127"/>
      <c r="BC110" s="70"/>
    </row>
    <row r="111" spans="1:55" s="76" customFormat="1" ht="66" customHeight="1">
      <c r="A111" s="480"/>
      <c r="B111" s="477"/>
      <c r="C111" s="317" t="s">
        <v>102</v>
      </c>
      <c r="D111" s="419" t="s">
        <v>172</v>
      </c>
      <c r="E111" s="318">
        <f>F111+G111+H111+I111</f>
        <v>5254</v>
      </c>
      <c r="F111" s="319">
        <v>1582</v>
      </c>
      <c r="G111" s="319">
        <v>3672</v>
      </c>
      <c r="H111" s="319">
        <v>0</v>
      </c>
      <c r="I111" s="341">
        <v>0</v>
      </c>
      <c r="J111" s="318">
        <f>K111+L111+M111+N111</f>
        <v>0</v>
      </c>
      <c r="K111" s="319">
        <v>0</v>
      </c>
      <c r="L111" s="319">
        <v>0</v>
      </c>
      <c r="M111" s="319">
        <v>0</v>
      </c>
      <c r="N111" s="320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24" customHeight="1">
      <c r="A112" s="480"/>
      <c r="B112" s="477"/>
      <c r="C112" s="330" t="s">
        <v>133</v>
      </c>
      <c r="D112" s="331">
        <v>2020</v>
      </c>
      <c r="E112" s="318">
        <v>0</v>
      </c>
      <c r="F112" s="319">
        <v>0</v>
      </c>
      <c r="G112" s="319">
        <v>0</v>
      </c>
      <c r="H112" s="319">
        <v>0</v>
      </c>
      <c r="I112" s="341">
        <v>0</v>
      </c>
      <c r="J112" s="318">
        <f>K112+L112+M112+N112</f>
        <v>0</v>
      </c>
      <c r="K112" s="319">
        <v>0</v>
      </c>
      <c r="L112" s="319">
        <v>0</v>
      </c>
      <c r="M112" s="319">
        <v>0</v>
      </c>
      <c r="N112" s="320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24" customHeight="1">
      <c r="A113" s="588"/>
      <c r="B113" s="445" t="s">
        <v>142</v>
      </c>
      <c r="C113" s="453" t="s">
        <v>53</v>
      </c>
      <c r="D113" s="440">
        <v>2022</v>
      </c>
      <c r="E113" s="441">
        <v>0</v>
      </c>
      <c r="F113" s="442">
        <v>0</v>
      </c>
      <c r="G113" s="442">
        <v>0</v>
      </c>
      <c r="H113" s="442">
        <v>0</v>
      </c>
      <c r="I113" s="443">
        <v>0</v>
      </c>
      <c r="J113" s="441">
        <f>K113</f>
        <v>3517</v>
      </c>
      <c r="K113" s="442">
        <v>3517</v>
      </c>
      <c r="L113" s="442">
        <v>0</v>
      </c>
      <c r="M113" s="442">
        <v>0</v>
      </c>
      <c r="N113" s="444">
        <v>0</v>
      </c>
      <c r="O113" s="127"/>
      <c r="P113" s="129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233"/>
      <c r="AE113" s="127"/>
      <c r="AF113" s="127"/>
      <c r="AG113" s="127"/>
      <c r="AH113" s="127"/>
      <c r="AI113" s="233"/>
      <c r="AJ113" s="127"/>
      <c r="AK113" s="127"/>
      <c r="AL113" s="127"/>
      <c r="AM113" s="127"/>
      <c r="AN113" s="233"/>
      <c r="AO113" s="127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5" s="76" customFormat="1" ht="32.25" customHeight="1" thickBot="1">
      <c r="A114" s="417" t="s">
        <v>154</v>
      </c>
      <c r="B114" s="418" t="s">
        <v>156</v>
      </c>
      <c r="C114" s="424" t="s">
        <v>1</v>
      </c>
      <c r="D114" s="423" t="s">
        <v>173</v>
      </c>
      <c r="E114" s="420">
        <f>F114+G114+H114+I114</f>
        <v>3981</v>
      </c>
      <c r="F114" s="421">
        <f>4190-209</f>
        <v>3981</v>
      </c>
      <c r="G114" s="421">
        <v>0</v>
      </c>
      <c r="H114" s="421">
        <v>0</v>
      </c>
      <c r="I114" s="422">
        <v>0</v>
      </c>
      <c r="J114" s="420">
        <f>K114</f>
        <v>3899</v>
      </c>
      <c r="K114" s="421">
        <v>3899</v>
      </c>
      <c r="L114" s="421">
        <v>0</v>
      </c>
      <c r="M114" s="421">
        <v>0</v>
      </c>
      <c r="N114" s="422">
        <v>0</v>
      </c>
      <c r="O114" s="360"/>
      <c r="P114" s="361"/>
      <c r="Q114" s="361"/>
      <c r="R114" s="361"/>
      <c r="S114" s="363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364"/>
      <c r="AL114" s="364"/>
      <c r="AM114" s="364"/>
      <c r="AN114" s="269"/>
      <c r="AO114" s="269"/>
      <c r="AP114" s="127"/>
      <c r="AQ114" s="127"/>
      <c r="AR114" s="127"/>
      <c r="AS114" s="233"/>
      <c r="AT114" s="127"/>
      <c r="AU114" s="127"/>
      <c r="AV114" s="127"/>
      <c r="AW114" s="127"/>
      <c r="AX114" s="233"/>
      <c r="AY114" s="127"/>
      <c r="AZ114" s="127"/>
      <c r="BA114" s="127"/>
      <c r="BB114" s="127"/>
      <c r="BC114" s="70"/>
    </row>
    <row r="115" spans="1:58" s="72" customFormat="1" ht="20.25" customHeight="1">
      <c r="A115" s="583" t="s">
        <v>120</v>
      </c>
      <c r="B115" s="584"/>
      <c r="C115" s="614"/>
      <c r="D115" s="616"/>
      <c r="E115" s="589">
        <f>F115+G115+H115+I115</f>
        <v>22852</v>
      </c>
      <c r="F115" s="618">
        <f>SUM(F110:F114)</f>
        <v>10744</v>
      </c>
      <c r="G115" s="618">
        <f>SUM(G110:G114)</f>
        <v>12108</v>
      </c>
      <c r="H115" s="618">
        <v>0</v>
      </c>
      <c r="I115" s="620">
        <v>0</v>
      </c>
      <c r="J115" s="589">
        <f>J110+J111+J112+J114</f>
        <v>42129</v>
      </c>
      <c r="K115" s="618">
        <f>K110+K111+K112+K114</f>
        <v>13260</v>
      </c>
      <c r="L115" s="618">
        <f>L110+L111+L112+L114</f>
        <v>28869</v>
      </c>
      <c r="M115" s="618">
        <f>M110</f>
        <v>0</v>
      </c>
      <c r="N115" s="620">
        <f>N110</f>
        <v>0</v>
      </c>
      <c r="O115" s="127"/>
      <c r="P115" s="127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8" s="72" customFormat="1" ht="18" customHeight="1" thickBot="1">
      <c r="A116" s="609" t="s">
        <v>60</v>
      </c>
      <c r="B116" s="514"/>
      <c r="C116" s="615"/>
      <c r="D116" s="617"/>
      <c r="E116" s="590"/>
      <c r="F116" s="619"/>
      <c r="G116" s="619"/>
      <c r="H116" s="619"/>
      <c r="I116" s="621"/>
      <c r="J116" s="590"/>
      <c r="K116" s="619"/>
      <c r="L116" s="619"/>
      <c r="M116" s="619"/>
      <c r="N116" s="621"/>
      <c r="O116" s="127"/>
      <c r="P116" s="127"/>
      <c r="Q116" s="127"/>
      <c r="R116" s="135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6"/>
      <c r="AE116" s="67"/>
      <c r="AF116" s="67"/>
      <c r="AG116" s="67"/>
      <c r="AH116" s="67"/>
      <c r="AI116" s="66"/>
      <c r="AJ116" s="67"/>
      <c r="AK116" s="67"/>
      <c r="AL116" s="67"/>
      <c r="AM116" s="67"/>
      <c r="AN116" s="66"/>
      <c r="AO116" s="67"/>
      <c r="AP116" s="67"/>
      <c r="AQ116" s="67"/>
      <c r="AR116" s="67"/>
      <c r="AS116" s="66"/>
      <c r="AT116" s="67"/>
      <c r="AU116" s="67"/>
      <c r="AV116" s="67"/>
      <c r="AW116" s="67"/>
      <c r="AX116" s="66"/>
      <c r="AY116" s="67"/>
      <c r="AZ116" s="67"/>
      <c r="BA116" s="67"/>
      <c r="BB116" s="67"/>
      <c r="BC116" s="70"/>
      <c r="BF116" s="76"/>
    </row>
    <row r="117" spans="1:58" s="72" customFormat="1" ht="20.25" customHeight="1">
      <c r="A117" s="612"/>
      <c r="B117" s="610"/>
      <c r="C117" s="412" t="s">
        <v>1</v>
      </c>
      <c r="D117" s="313"/>
      <c r="E117" s="314">
        <f>E110+E114</f>
        <v>17598</v>
      </c>
      <c r="F117" s="446">
        <f>F110+F114</f>
        <v>9162</v>
      </c>
      <c r="G117" s="446">
        <f>G110+G114</f>
        <v>8436</v>
      </c>
      <c r="H117" s="446">
        <v>0</v>
      </c>
      <c r="I117" s="447">
        <v>0</v>
      </c>
      <c r="J117" s="314">
        <f>J114+J110</f>
        <v>42129</v>
      </c>
      <c r="K117" s="446">
        <f>K110+K114</f>
        <v>13260</v>
      </c>
      <c r="L117" s="446">
        <f>L110+L114</f>
        <v>28869</v>
      </c>
      <c r="M117" s="446">
        <v>0</v>
      </c>
      <c r="N117" s="448">
        <v>0</v>
      </c>
      <c r="O117" s="127"/>
      <c r="P117" s="127"/>
      <c r="Q117" s="127"/>
      <c r="R117" s="135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6"/>
      <c r="AE117" s="67"/>
      <c r="AF117" s="67"/>
      <c r="AG117" s="67"/>
      <c r="AH117" s="67"/>
      <c r="AI117" s="66"/>
      <c r="AJ117" s="67"/>
      <c r="AK117" s="67"/>
      <c r="AL117" s="67"/>
      <c r="AM117" s="67"/>
      <c r="AN117" s="66"/>
      <c r="AO117" s="67"/>
      <c r="AP117" s="67"/>
      <c r="AQ117" s="67"/>
      <c r="AR117" s="67"/>
      <c r="AS117" s="66"/>
      <c r="AT117" s="67"/>
      <c r="AU117" s="67"/>
      <c r="AV117" s="67"/>
      <c r="AW117" s="67"/>
      <c r="AX117" s="66"/>
      <c r="AY117" s="67"/>
      <c r="AZ117" s="67"/>
      <c r="BA117" s="67"/>
      <c r="BB117" s="67"/>
      <c r="BC117" s="70"/>
      <c r="BF117" s="76"/>
    </row>
    <row r="118" spans="1:58" s="72" customFormat="1" ht="87" customHeight="1" thickBot="1">
      <c r="A118" s="613"/>
      <c r="B118" s="611"/>
      <c r="C118" s="454" t="s">
        <v>102</v>
      </c>
      <c r="D118" s="332"/>
      <c r="E118" s="321">
        <f>E111</f>
        <v>5254</v>
      </c>
      <c r="F118" s="450">
        <f>F111</f>
        <v>1582</v>
      </c>
      <c r="G118" s="450">
        <f>G111</f>
        <v>3672</v>
      </c>
      <c r="H118" s="450">
        <v>0</v>
      </c>
      <c r="I118" s="451">
        <v>0</v>
      </c>
      <c r="J118" s="321">
        <f>J111</f>
        <v>0</v>
      </c>
      <c r="K118" s="450">
        <f>K111</f>
        <v>0</v>
      </c>
      <c r="L118" s="450">
        <f>L111</f>
        <v>0</v>
      </c>
      <c r="M118" s="450">
        <v>0</v>
      </c>
      <c r="N118" s="452">
        <v>0</v>
      </c>
      <c r="O118" s="127"/>
      <c r="P118" s="127"/>
      <c r="Q118" s="127"/>
      <c r="R118" s="135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6"/>
      <c r="AE118" s="67"/>
      <c r="AF118" s="67"/>
      <c r="AG118" s="67"/>
      <c r="AH118" s="67"/>
      <c r="AI118" s="66"/>
      <c r="AJ118" s="67"/>
      <c r="AK118" s="67"/>
      <c r="AL118" s="67"/>
      <c r="AM118" s="67"/>
      <c r="AN118" s="66"/>
      <c r="AO118" s="67"/>
      <c r="AP118" s="67"/>
      <c r="AQ118" s="67"/>
      <c r="AR118" s="67"/>
      <c r="AS118" s="66"/>
      <c r="AT118" s="67"/>
      <c r="AU118" s="67"/>
      <c r="AV118" s="67"/>
      <c r="AW118" s="67"/>
      <c r="AX118" s="66"/>
      <c r="AY118" s="67"/>
      <c r="AZ118" s="67"/>
      <c r="BA118" s="67"/>
      <c r="BB118" s="67"/>
      <c r="BC118" s="70"/>
      <c r="BF118" s="76"/>
    </row>
    <row r="119" spans="1:58" s="72" customFormat="1" ht="20.25" customHeight="1" thickBot="1">
      <c r="A119" s="609" t="s">
        <v>174</v>
      </c>
      <c r="B119" s="513"/>
      <c r="C119" s="325"/>
      <c r="D119" s="324"/>
      <c r="E119" s="326">
        <f>E117+E118</f>
        <v>22852</v>
      </c>
      <c r="F119" s="327">
        <f>F117+F118</f>
        <v>10744</v>
      </c>
      <c r="G119" s="327">
        <f>G118+G117</f>
        <v>12108</v>
      </c>
      <c r="H119" s="327">
        <v>0</v>
      </c>
      <c r="I119" s="328">
        <v>0</v>
      </c>
      <c r="J119" s="326">
        <f>J115+J113</f>
        <v>45646</v>
      </c>
      <c r="K119" s="327">
        <f>K115+K113</f>
        <v>16777</v>
      </c>
      <c r="L119" s="327">
        <f>L115+L113</f>
        <v>28869</v>
      </c>
      <c r="M119" s="327">
        <f>M115+M113</f>
        <v>0</v>
      </c>
      <c r="N119" s="328">
        <f>N115+N113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58" s="72" customFormat="1" ht="24" customHeight="1" thickBot="1">
      <c r="A120" s="511" t="s">
        <v>134</v>
      </c>
      <c r="B120" s="512"/>
      <c r="C120" s="513"/>
      <c r="D120" s="513"/>
      <c r="E120" s="513"/>
      <c r="F120" s="513"/>
      <c r="G120" s="513"/>
      <c r="H120" s="513"/>
      <c r="I120" s="513"/>
      <c r="J120" s="513"/>
      <c r="K120" s="513"/>
      <c r="L120" s="513"/>
      <c r="M120" s="513"/>
      <c r="N120" s="514"/>
      <c r="O120" s="127"/>
      <c r="P120" s="129"/>
      <c r="Q120" s="127"/>
      <c r="R120" s="135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6"/>
      <c r="AE120" s="67"/>
      <c r="AF120" s="67"/>
      <c r="AG120" s="67"/>
      <c r="AH120" s="67"/>
      <c r="AI120" s="66"/>
      <c r="AJ120" s="67"/>
      <c r="AK120" s="67"/>
      <c r="AL120" s="67"/>
      <c r="AM120" s="67"/>
      <c r="AN120" s="66"/>
      <c r="AO120" s="67"/>
      <c r="AP120" s="67"/>
      <c r="AQ120" s="67"/>
      <c r="AR120" s="67"/>
      <c r="AS120" s="66"/>
      <c r="AT120" s="67"/>
      <c r="AU120" s="67"/>
      <c r="AV120" s="67"/>
      <c r="AW120" s="67"/>
      <c r="AX120" s="66"/>
      <c r="AY120" s="67"/>
      <c r="AZ120" s="67"/>
      <c r="BA120" s="67"/>
      <c r="BB120" s="67"/>
      <c r="BC120" s="70"/>
      <c r="BF120" s="76"/>
    </row>
    <row r="121" spans="1:55" s="76" customFormat="1" ht="26.25" customHeight="1">
      <c r="A121" s="479" t="s">
        <v>135</v>
      </c>
      <c r="B121" s="476" t="s">
        <v>144</v>
      </c>
      <c r="C121" s="313" t="s">
        <v>1</v>
      </c>
      <c r="D121" s="344" t="s">
        <v>168</v>
      </c>
      <c r="E121" s="314">
        <f>F121+G121+H121+I121</f>
        <v>1361</v>
      </c>
      <c r="F121" s="315">
        <f>3154-1793</f>
        <v>1361</v>
      </c>
      <c r="G121" s="315">
        <v>0</v>
      </c>
      <c r="H121" s="315">
        <v>0</v>
      </c>
      <c r="I121" s="340">
        <v>0</v>
      </c>
      <c r="J121" s="314">
        <f>K121+L121+M121+N121</f>
        <v>12082</v>
      </c>
      <c r="K121" s="315">
        <f>2014+4027</f>
        <v>6041</v>
      </c>
      <c r="L121" s="315">
        <v>6041</v>
      </c>
      <c r="M121" s="315">
        <v>0</v>
      </c>
      <c r="N121" s="316">
        <v>0</v>
      </c>
      <c r="O121" s="127"/>
      <c r="P121" s="129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233"/>
      <c r="AE121" s="127"/>
      <c r="AF121" s="127"/>
      <c r="AG121" s="127"/>
      <c r="AH121" s="127"/>
      <c r="AI121" s="233"/>
      <c r="AJ121" s="127"/>
      <c r="AK121" s="127"/>
      <c r="AL121" s="127"/>
      <c r="AM121" s="127"/>
      <c r="AN121" s="233"/>
      <c r="AO121" s="127"/>
      <c r="AP121" s="127"/>
      <c r="AQ121" s="127"/>
      <c r="AR121" s="127"/>
      <c r="AS121" s="233"/>
      <c r="AT121" s="127"/>
      <c r="AU121" s="127"/>
      <c r="AV121" s="127"/>
      <c r="AW121" s="127"/>
      <c r="AX121" s="233"/>
      <c r="AY121" s="127"/>
      <c r="AZ121" s="127"/>
      <c r="BA121" s="127"/>
      <c r="BB121" s="127"/>
      <c r="BC121" s="70"/>
    </row>
    <row r="122" spans="1:55" s="76" customFormat="1" ht="26.25" customHeight="1">
      <c r="A122" s="480"/>
      <c r="B122" s="477"/>
      <c r="C122" s="330" t="s">
        <v>53</v>
      </c>
      <c r="D122" s="345">
        <v>2020</v>
      </c>
      <c r="E122" s="318">
        <v>0</v>
      </c>
      <c r="F122" s="319">
        <v>0</v>
      </c>
      <c r="G122" s="319">
        <v>0</v>
      </c>
      <c r="H122" s="319">
        <v>0</v>
      </c>
      <c r="I122" s="341">
        <v>0</v>
      </c>
      <c r="J122" s="318">
        <f>K122+L122</f>
        <v>0</v>
      </c>
      <c r="K122" s="319">
        <v>0</v>
      </c>
      <c r="L122" s="319">
        <v>0</v>
      </c>
      <c r="M122" s="319">
        <v>0</v>
      </c>
      <c r="N122" s="320">
        <v>0</v>
      </c>
      <c r="O122" s="127"/>
      <c r="P122" s="129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233"/>
      <c r="AE122" s="127"/>
      <c r="AF122" s="127"/>
      <c r="AG122" s="127"/>
      <c r="AH122" s="127"/>
      <c r="AI122" s="233"/>
      <c r="AJ122" s="127"/>
      <c r="AK122" s="127"/>
      <c r="AL122" s="127"/>
      <c r="AM122" s="127"/>
      <c r="AN122" s="233"/>
      <c r="AO122" s="127"/>
      <c r="AP122" s="127"/>
      <c r="AQ122" s="127"/>
      <c r="AR122" s="127"/>
      <c r="AS122" s="233"/>
      <c r="AT122" s="127"/>
      <c r="AU122" s="127"/>
      <c r="AV122" s="127"/>
      <c r="AW122" s="127"/>
      <c r="AX122" s="233"/>
      <c r="AY122" s="127"/>
      <c r="AZ122" s="127"/>
      <c r="BA122" s="127"/>
      <c r="BB122" s="127"/>
      <c r="BC122" s="70"/>
    </row>
    <row r="123" spans="1:55" s="76" customFormat="1" ht="26.25" customHeight="1" thickBot="1">
      <c r="A123" s="481"/>
      <c r="B123" s="478"/>
      <c r="C123" s="332" t="s">
        <v>54</v>
      </c>
      <c r="D123" s="333">
        <v>2021</v>
      </c>
      <c r="E123" s="321">
        <f>F123+G123+H123+I123</f>
        <v>642</v>
      </c>
      <c r="F123" s="322">
        <f>736-94</f>
        <v>642</v>
      </c>
      <c r="G123" s="322">
        <v>0</v>
      </c>
      <c r="H123" s="322">
        <v>0</v>
      </c>
      <c r="I123" s="342">
        <v>0</v>
      </c>
      <c r="J123" s="321">
        <v>0</v>
      </c>
      <c r="K123" s="322">
        <v>0</v>
      </c>
      <c r="L123" s="322">
        <v>0</v>
      </c>
      <c r="M123" s="322">
        <v>0</v>
      </c>
      <c r="N123" s="323">
        <v>0</v>
      </c>
      <c r="O123" s="127"/>
      <c r="P123" s="129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233"/>
      <c r="AE123" s="127"/>
      <c r="AF123" s="127"/>
      <c r="AG123" s="127"/>
      <c r="AH123" s="127"/>
      <c r="AI123" s="233"/>
      <c r="AJ123" s="127"/>
      <c r="AK123" s="127"/>
      <c r="AL123" s="127"/>
      <c r="AM123" s="127"/>
      <c r="AN123" s="233"/>
      <c r="AO123" s="127"/>
      <c r="AP123" s="127"/>
      <c r="AQ123" s="127"/>
      <c r="AR123" s="127"/>
      <c r="AS123" s="233"/>
      <c r="AT123" s="127"/>
      <c r="AU123" s="127"/>
      <c r="AV123" s="127"/>
      <c r="AW123" s="127"/>
      <c r="AX123" s="233"/>
      <c r="AY123" s="127"/>
      <c r="AZ123" s="127"/>
      <c r="BA123" s="127"/>
      <c r="BB123" s="127"/>
      <c r="BC123" s="70"/>
    </row>
    <row r="124" spans="1:58" s="72" customFormat="1" ht="20.25" customHeight="1" thickBot="1">
      <c r="A124" s="507" t="s">
        <v>136</v>
      </c>
      <c r="B124" s="508"/>
      <c r="C124" s="324"/>
      <c r="D124" s="325"/>
      <c r="E124" s="326">
        <f>F124+G124+H124+I124</f>
        <v>2003</v>
      </c>
      <c r="F124" s="327">
        <f>SUM(F121:F123)</f>
        <v>2003</v>
      </c>
      <c r="G124" s="327">
        <f>SUM(G121:G121)</f>
        <v>0</v>
      </c>
      <c r="H124" s="327">
        <v>0</v>
      </c>
      <c r="I124" s="343">
        <v>0</v>
      </c>
      <c r="J124" s="326">
        <f>J121+J122</f>
        <v>12082</v>
      </c>
      <c r="K124" s="327">
        <f>K121+K122</f>
        <v>6041</v>
      </c>
      <c r="L124" s="327">
        <f>L121+L122</f>
        <v>6041</v>
      </c>
      <c r="M124" s="327">
        <f>M121</f>
        <v>0</v>
      </c>
      <c r="N124" s="328">
        <f>N121</f>
        <v>0</v>
      </c>
      <c r="O124" s="127"/>
      <c r="P124" s="127"/>
      <c r="Q124" s="127"/>
      <c r="R124" s="135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6"/>
      <c r="AE124" s="67"/>
      <c r="AF124" s="67"/>
      <c r="AG124" s="67"/>
      <c r="AH124" s="67"/>
      <c r="AI124" s="66"/>
      <c r="AJ124" s="67"/>
      <c r="AK124" s="67"/>
      <c r="AL124" s="67"/>
      <c r="AM124" s="67"/>
      <c r="AN124" s="66"/>
      <c r="AO124" s="67"/>
      <c r="AP124" s="67"/>
      <c r="AQ124" s="67"/>
      <c r="AR124" s="67"/>
      <c r="AS124" s="66"/>
      <c r="AT124" s="67"/>
      <c r="AU124" s="67"/>
      <c r="AV124" s="67"/>
      <c r="AW124" s="67"/>
      <c r="AX124" s="66"/>
      <c r="AY124" s="67"/>
      <c r="AZ124" s="67"/>
      <c r="BA124" s="67"/>
      <c r="BB124" s="67"/>
      <c r="BC124" s="70"/>
      <c r="BF124" s="76"/>
    </row>
    <row r="125" spans="1:25" ht="26.25" customHeight="1">
      <c r="A125" s="600" t="s">
        <v>145</v>
      </c>
      <c r="B125" s="601"/>
      <c r="C125" s="596"/>
      <c r="D125" s="596"/>
      <c r="E125" s="489">
        <f>E98+E89+E74+E63+E57+E48+E38+E26+E22+E15+E108+E115+E124</f>
        <v>248753.0303030303</v>
      </c>
      <c r="F125" s="493">
        <f>F98+F89+F74+F63+F57+F48+F38+F26+F22+F15+F108+F115+F124</f>
        <v>234811</v>
      </c>
      <c r="G125" s="493">
        <f>G98+G89+G74+G63+G57+G48+G38+G26+G22+G15+G108+G115+G124</f>
        <v>12108</v>
      </c>
      <c r="H125" s="493">
        <f>H98+H89+H74+H63+H57+H48+H38+H26+H22+H15+H108</f>
        <v>0</v>
      </c>
      <c r="I125" s="495">
        <f>I98+I89+I74+I63+I57+I48+I38+I26+I22+I15</f>
        <v>1834.030303030303</v>
      </c>
      <c r="J125" s="490">
        <f>J98+J89+J74+J63+J57+J48+J38+J26+J22+J15+J115+J124</f>
        <v>179460</v>
      </c>
      <c r="K125" s="494">
        <f>K98+K89+K74+K63+K57+K48+K38+K26+K22+K15+K115+K124</f>
        <v>143783</v>
      </c>
      <c r="L125" s="494">
        <f>L98+L89+L74+L63+L57+L48+L38+L26+L22+L15+L115+L124</f>
        <v>34910</v>
      </c>
      <c r="M125" s="494">
        <f>M98+M89+M74+M63+M57+M48+M38+M26+M22+M15</f>
        <v>0</v>
      </c>
      <c r="N125" s="496">
        <f>N98+N89+N74+N63+N57+N48+N38+N26+N22+N15</f>
        <v>767</v>
      </c>
      <c r="T125" s="64">
        <f>E127+E128+E129+E130+E131+E132+E133</f>
        <v>248753.0303030303</v>
      </c>
      <c r="U125" s="64"/>
      <c r="V125" s="64"/>
      <c r="X125" s="64">
        <f>SUM(J127:J133)</f>
        <v>179460</v>
      </c>
      <c r="Y125" s="64"/>
    </row>
    <row r="126" spans="1:24" ht="15.75" customHeight="1" thickBot="1">
      <c r="A126" s="598" t="s">
        <v>60</v>
      </c>
      <c r="B126" s="599"/>
      <c r="C126" s="597"/>
      <c r="D126" s="597"/>
      <c r="E126" s="490"/>
      <c r="F126" s="494"/>
      <c r="G126" s="494"/>
      <c r="H126" s="494"/>
      <c r="I126" s="496"/>
      <c r="J126" s="490"/>
      <c r="K126" s="494"/>
      <c r="L126" s="494"/>
      <c r="M126" s="494"/>
      <c r="N126" s="496"/>
      <c r="X126" s="64">
        <f>K127+L127+N127</f>
        <v>174544</v>
      </c>
    </row>
    <row r="127" spans="1:22" ht="15.75" customHeight="1">
      <c r="A127" s="334"/>
      <c r="B127" s="335"/>
      <c r="C127" s="336" t="s">
        <v>1</v>
      </c>
      <c r="D127" s="337"/>
      <c r="E127" s="303">
        <f>F127+G127+I127</f>
        <v>224921.0303030303</v>
      </c>
      <c r="F127" s="301">
        <f>F108+F98+F91+F76+F65+F39+F26+F22+F15+F110+F114+F121</f>
        <v>214651</v>
      </c>
      <c r="G127" s="301">
        <f>G108+G98+G91+G76+G65+G57+G39+G26+G22+G15+G110+G121</f>
        <v>8436</v>
      </c>
      <c r="H127" s="301">
        <f>H108+H98+H91+H76+H65+H57+H38+H26+H22+H15</f>
        <v>0</v>
      </c>
      <c r="I127" s="339">
        <f>I108+I98+I91+I76+I65+I57+I38+I26+I22+I15</f>
        <v>1834.030303030303</v>
      </c>
      <c r="J127" s="303">
        <f>J108+J98+J91+J76+J65+J57+J39+J26+J22+J15+J117+J121</f>
        <v>174544</v>
      </c>
      <c r="K127" s="301">
        <f>K108+K98+K91+K76+K65+K39+K26+K22+K15+K117+K124</f>
        <v>138867</v>
      </c>
      <c r="L127" s="301">
        <f>L108+L98+L91+L76+L65+L39+L26+L22+L15+L117+L124</f>
        <v>34910</v>
      </c>
      <c r="M127" s="301">
        <f>M108+M98+M91+M76+M65+M57+M38+M26+M22+M15</f>
        <v>0</v>
      </c>
      <c r="N127" s="339">
        <f>N108+N98+N91+N76+N65+N57+N38+N26+N22+N15</f>
        <v>767</v>
      </c>
      <c r="V127" s="64"/>
    </row>
    <row r="128" spans="1:22" ht="24" customHeight="1">
      <c r="A128" s="346"/>
      <c r="B128" s="347"/>
      <c r="C128" s="348" t="s">
        <v>133</v>
      </c>
      <c r="D128" s="349"/>
      <c r="E128" s="350">
        <f>E77</f>
        <v>12345</v>
      </c>
      <c r="F128" s="351">
        <f>F77</f>
        <v>12345</v>
      </c>
      <c r="G128" s="351">
        <v>0</v>
      </c>
      <c r="H128" s="351">
        <v>0</v>
      </c>
      <c r="I128" s="352">
        <v>0</v>
      </c>
      <c r="J128" s="350">
        <f>J112+J77</f>
        <v>0</v>
      </c>
      <c r="K128" s="351">
        <f>K77</f>
        <v>0</v>
      </c>
      <c r="L128" s="351">
        <f>L112+L77</f>
        <v>0</v>
      </c>
      <c r="M128" s="351">
        <v>0</v>
      </c>
      <c r="N128" s="352">
        <v>0</v>
      </c>
      <c r="V128" s="64"/>
    </row>
    <row r="129" spans="1:14" ht="15">
      <c r="A129" s="353"/>
      <c r="B129" s="354"/>
      <c r="C129" s="355" t="s">
        <v>64</v>
      </c>
      <c r="D129" s="356"/>
      <c r="E129" s="305">
        <v>0</v>
      </c>
      <c r="F129" s="304">
        <f>F92+F57</f>
        <v>0</v>
      </c>
      <c r="G129" s="304">
        <v>0</v>
      </c>
      <c r="H129" s="304">
        <v>0</v>
      </c>
      <c r="I129" s="357">
        <v>0</v>
      </c>
      <c r="J129" s="305">
        <v>0</v>
      </c>
      <c r="K129" s="304">
        <f>K92+K57</f>
        <v>0</v>
      </c>
      <c r="L129" s="304">
        <v>0</v>
      </c>
      <c r="M129" s="304">
        <v>0</v>
      </c>
      <c r="N129" s="357">
        <v>0</v>
      </c>
    </row>
    <row r="130" spans="1:22" ht="15">
      <c r="A130" s="353"/>
      <c r="B130" s="354"/>
      <c r="C130" s="355" t="s">
        <v>71</v>
      </c>
      <c r="D130" s="356"/>
      <c r="E130" s="305">
        <f>E93+E79+E66+E40</f>
        <v>0</v>
      </c>
      <c r="F130" s="304">
        <f>F93+F79+F66+F40</f>
        <v>0</v>
      </c>
      <c r="G130" s="304">
        <f>G93+G79+G66+G40</f>
        <v>0</v>
      </c>
      <c r="H130" s="304">
        <f>H93+H79+H66</f>
        <v>0</v>
      </c>
      <c r="I130" s="357">
        <f>I93+I79+I66</f>
        <v>0</v>
      </c>
      <c r="J130" s="305">
        <f>J93+J79+J66+J40</f>
        <v>0</v>
      </c>
      <c r="K130" s="304">
        <f>K93+K79+K66+K40</f>
        <v>0</v>
      </c>
      <c r="L130" s="304">
        <f>L93+L79+L66+L40</f>
        <v>0</v>
      </c>
      <c r="M130" s="304">
        <f>M93+M79+M66</f>
        <v>0</v>
      </c>
      <c r="N130" s="357">
        <f>N93+N79+N66</f>
        <v>0</v>
      </c>
      <c r="T130" s="64"/>
      <c r="U130" s="64"/>
      <c r="V130" s="64"/>
    </row>
    <row r="131" spans="1:24" ht="15.75" customHeight="1">
      <c r="A131" s="83"/>
      <c r="B131" s="51"/>
      <c r="C131" s="160" t="s">
        <v>53</v>
      </c>
      <c r="D131" s="177"/>
      <c r="E131" s="42">
        <f>E78+E50+E111</f>
        <v>10845</v>
      </c>
      <c r="F131" s="18">
        <f>F78+F50+F111</f>
        <v>7173</v>
      </c>
      <c r="G131" s="18">
        <f>G78+G50+G111</f>
        <v>3672</v>
      </c>
      <c r="H131" s="18">
        <v>0</v>
      </c>
      <c r="I131" s="19">
        <v>0</v>
      </c>
      <c r="J131" s="42">
        <f>J78+J50+J111+J122</f>
        <v>4916</v>
      </c>
      <c r="K131" s="18">
        <f>K78+K50+K111+AA50</f>
        <v>4916</v>
      </c>
      <c r="L131" s="18">
        <f>L78+L50+L111</f>
        <v>0</v>
      </c>
      <c r="M131" s="18">
        <v>0</v>
      </c>
      <c r="N131" s="19">
        <v>0</v>
      </c>
      <c r="X131" s="64"/>
    </row>
    <row r="132" spans="1:21" ht="15">
      <c r="A132" s="83"/>
      <c r="B132" s="51"/>
      <c r="C132" s="160" t="s">
        <v>54</v>
      </c>
      <c r="D132" s="177"/>
      <c r="E132" s="42">
        <f>E80+E123</f>
        <v>642</v>
      </c>
      <c r="F132" s="18">
        <f>F80+F51+F123</f>
        <v>642</v>
      </c>
      <c r="G132" s="18">
        <v>0</v>
      </c>
      <c r="H132" s="18">
        <v>0</v>
      </c>
      <c r="I132" s="19">
        <v>0</v>
      </c>
      <c r="J132" s="42">
        <v>0</v>
      </c>
      <c r="K132" s="18">
        <f>K80+K51</f>
        <v>0</v>
      </c>
      <c r="L132" s="18">
        <v>0</v>
      </c>
      <c r="M132" s="18">
        <v>0</v>
      </c>
      <c r="N132" s="19">
        <v>0</v>
      </c>
      <c r="U132" s="64"/>
    </row>
    <row r="133" spans="1:23" ht="15.75" thickBot="1">
      <c r="A133" s="84"/>
      <c r="B133" s="53"/>
      <c r="C133" s="161" t="s">
        <v>56</v>
      </c>
      <c r="D133" s="182"/>
      <c r="E133" s="244">
        <f>E52</f>
        <v>0</v>
      </c>
      <c r="F133" s="246">
        <f>F52</f>
        <v>0</v>
      </c>
      <c r="G133" s="246">
        <f aca="true" t="shared" si="11" ref="G133:N133">G80+G52</f>
        <v>0</v>
      </c>
      <c r="H133" s="246">
        <f t="shared" si="11"/>
        <v>0</v>
      </c>
      <c r="I133" s="248">
        <f t="shared" si="11"/>
        <v>0</v>
      </c>
      <c r="J133" s="100">
        <f t="shared" si="11"/>
        <v>0</v>
      </c>
      <c r="K133" s="96">
        <f t="shared" si="11"/>
        <v>0</v>
      </c>
      <c r="L133" s="96">
        <f t="shared" si="11"/>
        <v>0</v>
      </c>
      <c r="M133" s="96">
        <f t="shared" si="11"/>
        <v>0</v>
      </c>
      <c r="N133" s="98">
        <f t="shared" si="11"/>
        <v>0</v>
      </c>
      <c r="U133" s="64">
        <f>SUM(J127:J133)</f>
        <v>179460</v>
      </c>
      <c r="V133" s="64">
        <f>SUM(K127:K133)</f>
        <v>143783</v>
      </c>
      <c r="W133" s="64">
        <f>SUM(L127:L133)</f>
        <v>34910</v>
      </c>
    </row>
    <row r="134" spans="1:14" ht="27" customHeight="1" thickBot="1">
      <c r="A134" s="591" t="s">
        <v>138</v>
      </c>
      <c r="B134" s="592"/>
      <c r="C134" s="171" t="s">
        <v>71</v>
      </c>
      <c r="D134" s="158">
        <v>2020</v>
      </c>
      <c r="E134" s="8">
        <v>0</v>
      </c>
      <c r="F134" s="9">
        <v>0</v>
      </c>
      <c r="G134" s="9">
        <v>0</v>
      </c>
      <c r="H134" s="9">
        <v>0</v>
      </c>
      <c r="I134" s="10">
        <v>0</v>
      </c>
      <c r="J134" s="78">
        <f>K134+L134+M134+N134</f>
        <v>3517</v>
      </c>
      <c r="K134" s="191">
        <f>K113</f>
        <v>3517</v>
      </c>
      <c r="L134" s="191">
        <v>0</v>
      </c>
      <c r="M134" s="191">
        <v>0</v>
      </c>
      <c r="N134" s="123">
        <v>0</v>
      </c>
    </row>
    <row r="135" spans="1:22" ht="27" customHeight="1" thickBot="1">
      <c r="A135" s="593" t="s">
        <v>137</v>
      </c>
      <c r="B135" s="594"/>
      <c r="C135" s="172"/>
      <c r="D135" s="175"/>
      <c r="E135" s="358">
        <f>E125+E134</f>
        <v>248753.0303030303</v>
      </c>
      <c r="F135" s="359">
        <f aca="true" t="shared" si="12" ref="F135:N135">F125+F134</f>
        <v>234811</v>
      </c>
      <c r="G135" s="359">
        <f t="shared" si="12"/>
        <v>12108</v>
      </c>
      <c r="H135" s="359">
        <f t="shared" si="12"/>
        <v>0</v>
      </c>
      <c r="I135" s="63">
        <f t="shared" si="12"/>
        <v>1834.030303030303</v>
      </c>
      <c r="J135" s="44">
        <f>J125+J134</f>
        <v>182977</v>
      </c>
      <c r="K135" s="26">
        <f>K125+K134</f>
        <v>147300</v>
      </c>
      <c r="L135" s="26">
        <f>L125+L134</f>
        <v>34910</v>
      </c>
      <c r="M135" s="26">
        <f t="shared" si="12"/>
        <v>0</v>
      </c>
      <c r="N135" s="63">
        <f t="shared" si="12"/>
        <v>767</v>
      </c>
      <c r="V135" s="64"/>
    </row>
    <row r="137" spans="1:12" ht="15">
      <c r="A137" s="227" t="s">
        <v>127</v>
      </c>
      <c r="B137" s="228" t="s">
        <v>128</v>
      </c>
      <c r="C137" s="229"/>
      <c r="D137" s="229"/>
      <c r="E137" s="229"/>
      <c r="F137" s="188"/>
      <c r="G137" s="188"/>
      <c r="H137" s="188"/>
      <c r="I137" s="188"/>
      <c r="J137" s="188"/>
      <c r="K137" s="188"/>
      <c r="L137" s="188"/>
    </row>
    <row r="138" spans="2:13" ht="15" hidden="1">
      <c r="B138" s="188"/>
      <c r="C138" s="189"/>
      <c r="D138" s="189"/>
      <c r="E138" s="188"/>
      <c r="F138" s="188"/>
      <c r="G138" s="188"/>
      <c r="H138" s="188"/>
      <c r="I138" s="188"/>
      <c r="J138" s="190">
        <f>SUM(J127:J133)</f>
        <v>179460</v>
      </c>
      <c r="K138" s="219">
        <f>K127+K130+K133+K131</f>
        <v>143783</v>
      </c>
      <c r="L138" s="188"/>
      <c r="M138" s="188"/>
    </row>
    <row r="139" spans="2:14" ht="15">
      <c r="B139" s="188"/>
      <c r="C139" s="189"/>
      <c r="D139" s="189"/>
      <c r="E139" s="188"/>
      <c r="F139" s="188"/>
      <c r="G139" s="188"/>
      <c r="H139" s="188"/>
      <c r="I139" s="188"/>
      <c r="J139" s="190"/>
      <c r="K139" s="188"/>
      <c r="L139" s="188"/>
      <c r="M139" s="188"/>
      <c r="N139" s="188"/>
    </row>
    <row r="140" spans="2:13" ht="15">
      <c r="B140" s="188"/>
      <c r="C140" s="189"/>
      <c r="D140" s="261"/>
      <c r="E140" s="262"/>
      <c r="F140" s="262"/>
      <c r="G140" s="263"/>
      <c r="H140" s="188"/>
      <c r="I140" s="188"/>
      <c r="J140" s="190"/>
      <c r="K140" s="188"/>
      <c r="L140" s="188"/>
      <c r="M140" s="188"/>
    </row>
    <row r="141" spans="4:10" ht="15">
      <c r="D141" s="197"/>
      <c r="E141" s="64"/>
      <c r="J141" s="64"/>
    </row>
    <row r="142" spans="5:9" ht="15">
      <c r="E142" s="64"/>
      <c r="F142" s="64"/>
      <c r="G142" s="64"/>
      <c r="H142" s="64"/>
      <c r="I142" s="64"/>
    </row>
    <row r="143" spans="4:11" ht="15">
      <c r="D143" s="475">
        <f>F143+G143+I143</f>
        <v>248753.0303030303</v>
      </c>
      <c r="E143" s="475"/>
      <c r="F143" s="64">
        <f>SUM(F127:F133)</f>
        <v>234811</v>
      </c>
      <c r="G143" s="64">
        <f>SUM(G127:G133)</f>
        <v>12108</v>
      </c>
      <c r="H143" s="64">
        <f>SUM(H127:H133)</f>
        <v>0</v>
      </c>
      <c r="I143" s="64">
        <f>SUM(I127:I133)</f>
        <v>1834.030303030303</v>
      </c>
      <c r="K143" s="64">
        <f>SUM(K127:K133)</f>
        <v>143783</v>
      </c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  <mergeCell ref="A119:B119"/>
    <mergeCell ref="A116:B116"/>
    <mergeCell ref="B117:B118"/>
    <mergeCell ref="A117:A118"/>
    <mergeCell ref="C115:C116"/>
    <mergeCell ref="D115:D116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F74:F75"/>
    <mergeCell ref="A74:B74"/>
    <mergeCell ref="C74:C75"/>
    <mergeCell ref="D74:D75"/>
    <mergeCell ref="B76:B80"/>
    <mergeCell ref="A76:A80"/>
    <mergeCell ref="A75:B75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N63:N64"/>
    <mergeCell ref="I63:I64"/>
    <mergeCell ref="J63:J64"/>
    <mergeCell ref="K63:K64"/>
    <mergeCell ref="L63:L64"/>
    <mergeCell ref="M63:M64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4" bottom="0.2755905511811024" header="0.1968503937007874" footer="0.1968503937007874"/>
  <pageSetup firstPageNumber="7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tabSelected="1" zoomScalePageLayoutView="0" workbookViewId="0" topLeftCell="A32">
      <selection activeCell="E32" sqref="E32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1.5742187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1.140625" style="2" customWidth="1"/>
    <col min="9" max="9" width="10.5742187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622" t="s">
        <v>157</v>
      </c>
      <c r="B1" s="622"/>
      <c r="C1" s="622"/>
      <c r="D1" s="622"/>
      <c r="E1" s="622"/>
      <c r="F1" s="622"/>
      <c r="G1" s="622"/>
      <c r="H1" s="622"/>
      <c r="I1" s="622"/>
    </row>
    <row r="3" spans="1:22" ht="15.75" thickBot="1">
      <c r="A3" s="595" t="s">
        <v>122</v>
      </c>
      <c r="B3" s="595"/>
      <c r="C3" s="595"/>
      <c r="D3" s="595"/>
      <c r="E3" s="595"/>
      <c r="F3" s="595"/>
      <c r="G3" s="595"/>
      <c r="H3" s="595"/>
      <c r="I3" s="595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26" t="s">
        <v>0</v>
      </c>
      <c r="B4" s="529" t="s">
        <v>6</v>
      </c>
      <c r="C4" s="515" t="s">
        <v>7</v>
      </c>
      <c r="D4" s="515" t="s">
        <v>8</v>
      </c>
      <c r="E4" s="623" t="s">
        <v>101</v>
      </c>
      <c r="F4" s="624"/>
      <c r="G4" s="624"/>
      <c r="H4" s="624"/>
      <c r="I4" s="625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27"/>
      <c r="B5" s="530"/>
      <c r="C5" s="516"/>
      <c r="D5" s="516"/>
      <c r="E5" s="626"/>
      <c r="F5" s="627"/>
      <c r="G5" s="627"/>
      <c r="H5" s="627"/>
      <c r="I5" s="628"/>
      <c r="J5" s="2"/>
      <c r="K5" s="2"/>
      <c r="L5" s="173"/>
      <c r="M5" s="173"/>
      <c r="S5" s="125"/>
      <c r="T5" s="125"/>
      <c r="U5" s="131"/>
      <c r="V5" s="134"/>
    </row>
    <row r="6" spans="1:22" ht="39" thickBot="1">
      <c r="A6" s="528"/>
      <c r="B6" s="531"/>
      <c r="C6" s="517"/>
      <c r="D6" s="517"/>
      <c r="E6" s="380" t="s">
        <v>10</v>
      </c>
      <c r="F6" s="366" t="s">
        <v>11</v>
      </c>
      <c r="G6" s="366" t="s">
        <v>12</v>
      </c>
      <c r="H6" s="366" t="s">
        <v>13</v>
      </c>
      <c r="I6" s="368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9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43" t="s">
        <v>132</v>
      </c>
      <c r="B8" s="544"/>
      <c r="C8" s="544"/>
      <c r="D8" s="544"/>
      <c r="E8" s="544"/>
      <c r="F8" s="544"/>
      <c r="G8" s="544"/>
      <c r="H8" s="544"/>
      <c r="I8" s="545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534" t="s">
        <v>15</v>
      </c>
      <c r="B9" s="535"/>
      <c r="C9" s="535"/>
      <c r="D9" s="535"/>
      <c r="E9" s="535"/>
      <c r="F9" s="535"/>
      <c r="G9" s="535"/>
      <c r="H9" s="535"/>
      <c r="I9" s="536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402" t="s">
        <v>16</v>
      </c>
      <c r="B10" s="82" t="s">
        <v>114</v>
      </c>
      <c r="C10" s="154" t="s">
        <v>1</v>
      </c>
      <c r="D10" s="168" t="s">
        <v>158</v>
      </c>
      <c r="E10" s="13">
        <f aca="true" t="shared" si="0" ref="E10:E15">F10+G10+H10+I10</f>
        <v>35362</v>
      </c>
      <c r="F10" s="283">
        <v>35362</v>
      </c>
      <c r="G10" s="283">
        <v>0</v>
      </c>
      <c r="H10" s="283">
        <v>0</v>
      </c>
      <c r="I10" s="293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71" t="s">
        <v>17</v>
      </c>
      <c r="B11" s="390" t="s">
        <v>126</v>
      </c>
      <c r="C11" s="397" t="s">
        <v>1</v>
      </c>
      <c r="D11" s="394" t="s">
        <v>159</v>
      </c>
      <c r="E11" s="17">
        <f t="shared" si="0"/>
        <v>169545</v>
      </c>
      <c r="F11" s="18">
        <v>169545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400" t="s">
        <v>18</v>
      </c>
      <c r="B12" s="21" t="s">
        <v>152</v>
      </c>
      <c r="C12" s="156" t="s">
        <v>1</v>
      </c>
      <c r="D12" s="174" t="s">
        <v>160</v>
      </c>
      <c r="E12" s="22">
        <f t="shared" si="0"/>
        <v>72038</v>
      </c>
      <c r="F12" s="309">
        <v>72038</v>
      </c>
      <c r="G12" s="309">
        <v>0</v>
      </c>
      <c r="H12" s="309">
        <v>0</v>
      </c>
      <c r="I12" s="285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71" t="s">
        <v>19</v>
      </c>
      <c r="B13" s="390" t="s">
        <v>125</v>
      </c>
      <c r="C13" s="397" t="s">
        <v>1</v>
      </c>
      <c r="D13" s="394" t="s">
        <v>160</v>
      </c>
      <c r="E13" s="17">
        <f t="shared" si="0"/>
        <v>93527</v>
      </c>
      <c r="F13" s="18">
        <v>93527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400" t="s">
        <v>20</v>
      </c>
      <c r="B14" s="21" t="s">
        <v>21</v>
      </c>
      <c r="C14" s="156" t="s">
        <v>1</v>
      </c>
      <c r="D14" s="174" t="s">
        <v>161</v>
      </c>
      <c r="E14" s="22">
        <f t="shared" si="0"/>
        <v>6182</v>
      </c>
      <c r="F14" s="309">
        <v>6182</v>
      </c>
      <c r="G14" s="309">
        <v>0</v>
      </c>
      <c r="H14" s="309">
        <v>0</v>
      </c>
      <c r="I14" s="285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71" t="s">
        <v>22</v>
      </c>
      <c r="B15" s="390" t="s">
        <v>124</v>
      </c>
      <c r="C15" s="397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401" t="s">
        <v>23</v>
      </c>
      <c r="B16" s="94" t="s">
        <v>130</v>
      </c>
      <c r="C16" s="157" t="s">
        <v>1</v>
      </c>
      <c r="D16" s="153" t="s">
        <v>162</v>
      </c>
      <c r="E16" s="25">
        <f>F16+G16+H16+I16</f>
        <v>424731</v>
      </c>
      <c r="F16" s="312">
        <f>416777+5000</f>
        <v>421777</v>
      </c>
      <c r="G16" s="312">
        <v>0</v>
      </c>
      <c r="H16" s="312">
        <v>0</v>
      </c>
      <c r="I16" s="123">
        <v>2954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497" t="s">
        <v>24</v>
      </c>
      <c r="B17" s="498"/>
      <c r="C17" s="158" t="s">
        <v>1</v>
      </c>
      <c r="D17" s="175"/>
      <c r="E17" s="26">
        <f>E16+E15+E14+E13+E12+E11+E10</f>
        <v>801385</v>
      </c>
      <c r="F17" s="27">
        <f>F16+F15+F14+F13+F12+F11+F10</f>
        <v>798431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2954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499" t="s">
        <v>25</v>
      </c>
      <c r="B18" s="500"/>
      <c r="C18" s="393" t="s">
        <v>1</v>
      </c>
      <c r="D18" s="393">
        <v>2016</v>
      </c>
      <c r="E18" s="379">
        <f>F18+G18+H18+I18</f>
        <v>87336</v>
      </c>
      <c r="F18" s="378">
        <v>87336</v>
      </c>
      <c r="G18" s="378">
        <v>0</v>
      </c>
      <c r="H18" s="378">
        <v>0</v>
      </c>
      <c r="I18" s="382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501" t="s">
        <v>26</v>
      </c>
      <c r="B19" s="502"/>
      <c r="C19" s="394" t="s">
        <v>1</v>
      </c>
      <c r="D19" s="394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32" t="s">
        <v>27</v>
      </c>
      <c r="B20" s="533"/>
      <c r="C20" s="395" t="s">
        <v>1</v>
      </c>
      <c r="D20" s="395">
        <v>2016</v>
      </c>
      <c r="E20" s="295">
        <f>F20+G20+H20+I20</f>
        <v>68225</v>
      </c>
      <c r="F20" s="387">
        <v>68225</v>
      </c>
      <c r="G20" s="387">
        <v>0</v>
      </c>
      <c r="H20" s="387">
        <v>0</v>
      </c>
      <c r="I20" s="388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534" t="s">
        <v>151</v>
      </c>
      <c r="B21" s="536"/>
      <c r="C21" s="171"/>
      <c r="D21" s="158">
        <v>2016</v>
      </c>
      <c r="E21" s="44">
        <f>F21+G21+H21+I21</f>
        <v>888721</v>
      </c>
      <c r="F21" s="27">
        <f>87336+F17</f>
        <v>885767</v>
      </c>
      <c r="G21" s="27">
        <f>G14+G13</f>
        <v>0</v>
      </c>
      <c r="H21" s="27">
        <f>H14</f>
        <v>0</v>
      </c>
      <c r="I21" s="28">
        <f>I17</f>
        <v>2954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534" t="s">
        <v>28</v>
      </c>
      <c r="B22" s="535"/>
      <c r="C22" s="535"/>
      <c r="D22" s="535"/>
      <c r="E22" s="535"/>
      <c r="F22" s="535"/>
      <c r="G22" s="535"/>
      <c r="H22" s="535"/>
      <c r="I22" s="536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6" t="s">
        <v>29</v>
      </c>
      <c r="B23" s="29" t="s">
        <v>30</v>
      </c>
      <c r="C23" s="393" t="s">
        <v>1</v>
      </c>
      <c r="D23" s="393" t="s">
        <v>129</v>
      </c>
      <c r="E23" s="379">
        <f>F23+G23+H23+I23</f>
        <v>1766</v>
      </c>
      <c r="F23" s="378">
        <v>1766</v>
      </c>
      <c r="G23" s="378">
        <v>0</v>
      </c>
      <c r="H23" s="378">
        <v>0</v>
      </c>
      <c r="I23" s="382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131</v>
      </c>
      <c r="C24" s="153" t="s">
        <v>1</v>
      </c>
      <c r="D24" s="153">
        <v>2019</v>
      </c>
      <c r="E24" s="25">
        <f>F24+G24+H24+I24</f>
        <v>15122</v>
      </c>
      <c r="F24" s="312">
        <v>15122</v>
      </c>
      <c r="G24" s="312">
        <v>0</v>
      </c>
      <c r="H24" s="312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24" t="s">
        <v>32</v>
      </c>
      <c r="B25" s="525"/>
      <c r="C25" s="153" t="s">
        <v>1</v>
      </c>
      <c r="D25" s="386"/>
      <c r="E25" s="25">
        <f>E24+E23</f>
        <v>16888</v>
      </c>
      <c r="F25" s="312">
        <f>F24+F23</f>
        <v>16888</v>
      </c>
      <c r="G25" s="312">
        <f>G24+G23</f>
        <v>0</v>
      </c>
      <c r="H25" s="312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534" t="s">
        <v>33</v>
      </c>
      <c r="B26" s="535"/>
      <c r="C26" s="535"/>
      <c r="D26" s="535"/>
      <c r="E26" s="535"/>
      <c r="F26" s="535"/>
      <c r="G26" s="535"/>
      <c r="H26" s="535"/>
      <c r="I26" s="536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70" t="s">
        <v>34</v>
      </c>
      <c r="B27" s="372" t="s">
        <v>30</v>
      </c>
      <c r="C27" s="393" t="s">
        <v>1</v>
      </c>
      <c r="D27" s="393"/>
      <c r="E27" s="385">
        <v>0</v>
      </c>
      <c r="F27" s="365">
        <v>0</v>
      </c>
      <c r="G27" s="365">
        <v>0</v>
      </c>
      <c r="H27" s="365">
        <v>0</v>
      </c>
      <c r="I27" s="367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84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497" t="s">
        <v>37</v>
      </c>
      <c r="B29" s="498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534" t="s">
        <v>38</v>
      </c>
      <c r="B30" s="535"/>
      <c r="C30" s="535"/>
      <c r="D30" s="535"/>
      <c r="E30" s="535"/>
      <c r="F30" s="535"/>
      <c r="G30" s="535"/>
      <c r="H30" s="535"/>
      <c r="I30" s="536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401" t="s">
        <v>39</v>
      </c>
      <c r="B31" s="534" t="s">
        <v>2</v>
      </c>
      <c r="C31" s="535"/>
      <c r="D31" s="535"/>
      <c r="E31" s="535"/>
      <c r="F31" s="535"/>
      <c r="G31" s="535"/>
      <c r="H31" s="535"/>
      <c r="I31" s="536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70" t="s">
        <v>40</v>
      </c>
      <c r="B32" s="372" t="s">
        <v>41</v>
      </c>
      <c r="C32" s="393" t="s">
        <v>1</v>
      </c>
      <c r="D32" s="396">
        <v>2016</v>
      </c>
      <c r="E32" s="383">
        <f>F32+G32+H32+I32</f>
        <v>625</v>
      </c>
      <c r="F32" s="378">
        <v>625</v>
      </c>
      <c r="G32" s="378">
        <v>0</v>
      </c>
      <c r="H32" s="378">
        <v>0</v>
      </c>
      <c r="I32" s="382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71" t="s">
        <v>42</v>
      </c>
      <c r="B33" s="373" t="s">
        <v>30</v>
      </c>
      <c r="C33" s="394" t="s">
        <v>1</v>
      </c>
      <c r="D33" s="397" t="s">
        <v>46</v>
      </c>
      <c r="E33" s="403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482" t="s">
        <v>43</v>
      </c>
      <c r="B34" s="509" t="s">
        <v>44</v>
      </c>
      <c r="C34" s="394" t="s">
        <v>71</v>
      </c>
      <c r="D34" s="397" t="s">
        <v>140</v>
      </c>
      <c r="E34" s="403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52"/>
      <c r="B35" s="510"/>
      <c r="C35" s="394" t="s">
        <v>1</v>
      </c>
      <c r="D35" s="397" t="s">
        <v>169</v>
      </c>
      <c r="E35" s="403">
        <f t="shared" si="1"/>
        <v>2440</v>
      </c>
      <c r="F35" s="18">
        <v>2440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71" t="s">
        <v>45</v>
      </c>
      <c r="B36" s="373" t="s">
        <v>5</v>
      </c>
      <c r="C36" s="394" t="s">
        <v>1</v>
      </c>
      <c r="D36" s="397" t="s">
        <v>46</v>
      </c>
      <c r="E36" s="403">
        <f t="shared" si="1"/>
        <v>637</v>
      </c>
      <c r="F36" s="18">
        <v>637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91" t="s">
        <v>47</v>
      </c>
      <c r="B37" s="384" t="s">
        <v>150</v>
      </c>
      <c r="C37" s="162" t="s">
        <v>1</v>
      </c>
      <c r="D37" s="164" t="s">
        <v>164</v>
      </c>
      <c r="E37" s="403">
        <f t="shared" si="1"/>
        <v>3492</v>
      </c>
      <c r="F37" s="409">
        <v>3492</v>
      </c>
      <c r="G37" s="409">
        <v>0</v>
      </c>
      <c r="H37" s="409">
        <v>0</v>
      </c>
      <c r="I37" s="411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91" t="s">
        <v>48</v>
      </c>
      <c r="B38" s="384" t="s">
        <v>146</v>
      </c>
      <c r="C38" s="162" t="s">
        <v>1</v>
      </c>
      <c r="D38" s="164" t="s">
        <v>163</v>
      </c>
      <c r="E38" s="284">
        <f t="shared" si="1"/>
        <v>1202</v>
      </c>
      <c r="F38" s="409">
        <v>1202</v>
      </c>
      <c r="G38" s="409">
        <v>0</v>
      </c>
      <c r="H38" s="409">
        <v>0</v>
      </c>
      <c r="I38" s="411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71" t="s">
        <v>49</v>
      </c>
      <c r="B39" s="373" t="s">
        <v>3</v>
      </c>
      <c r="C39" s="162" t="s">
        <v>1</v>
      </c>
      <c r="D39" s="164" t="s">
        <v>165</v>
      </c>
      <c r="E39" s="42">
        <f t="shared" si="1"/>
        <v>7915</v>
      </c>
      <c r="F39" s="18">
        <v>7915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401" t="s">
        <v>50</v>
      </c>
      <c r="B40" s="43" t="s">
        <v>4</v>
      </c>
      <c r="C40" s="395" t="s">
        <v>1</v>
      </c>
      <c r="D40" s="398" t="s">
        <v>166</v>
      </c>
      <c r="E40" s="78">
        <f t="shared" si="1"/>
        <v>3323</v>
      </c>
      <c r="F40" s="312">
        <v>3323</v>
      </c>
      <c r="G40" s="312">
        <v>0</v>
      </c>
      <c r="H40" s="312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547" t="s">
        <v>121</v>
      </c>
      <c r="B41" s="548"/>
      <c r="C41" s="168"/>
      <c r="D41" s="185"/>
      <c r="E41" s="286">
        <f>E32+E33+E34+E36+E37+E38+E39+E40+E35</f>
        <v>151735</v>
      </c>
      <c r="F41" s="283">
        <f>F32+F33+F34+F36+F37+F38+F39+F40+F35</f>
        <v>26730</v>
      </c>
      <c r="G41" s="283">
        <f>G32+G33+G34+G36+G37+G38+G39+G40</f>
        <v>125005</v>
      </c>
      <c r="H41" s="283">
        <f>H32+H33+H34+H36+H37+H38+H39+H40</f>
        <v>0</v>
      </c>
      <c r="I41" s="293">
        <f>I32+I33+I34+I36+I37+I38+I39+I40</f>
        <v>0</v>
      </c>
      <c r="J41" s="2"/>
      <c r="K41" s="2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93" t="s">
        <v>1</v>
      </c>
      <c r="D42" s="374"/>
      <c r="E42" s="383">
        <f>E32+E33+E36+E37+E38+E39+E40+E35</f>
        <v>20150</v>
      </c>
      <c r="F42" s="378">
        <f>F32+F33+F36+F37+F38+F39+F40+F35</f>
        <v>20150</v>
      </c>
      <c r="G42" s="378">
        <v>0</v>
      </c>
      <c r="H42" s="378">
        <v>0</v>
      </c>
      <c r="I42" s="382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395" t="s">
        <v>71</v>
      </c>
      <c r="D43" s="375"/>
      <c r="E43" s="389">
        <f>E34</f>
        <v>131585</v>
      </c>
      <c r="F43" s="295">
        <f>F34</f>
        <v>6580</v>
      </c>
      <c r="G43" s="295">
        <f>G34</f>
        <v>125005</v>
      </c>
      <c r="H43" s="295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15.75" thickBot="1">
      <c r="A44" s="549" t="s">
        <v>51</v>
      </c>
      <c r="B44" s="550"/>
      <c r="C44" s="550"/>
      <c r="D44" s="550"/>
      <c r="E44" s="550"/>
      <c r="F44" s="550"/>
      <c r="G44" s="550"/>
      <c r="H44" s="550"/>
      <c r="I44" s="551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491" t="s">
        <v>52</v>
      </c>
      <c r="B45" s="553" t="s">
        <v>30</v>
      </c>
      <c r="C45" s="396" t="s">
        <v>53</v>
      </c>
      <c r="D45" s="393"/>
      <c r="E45" s="379">
        <f aca="true" t="shared" si="2" ref="E45:E50">F45+G45+H45+I45</f>
        <v>0</v>
      </c>
      <c r="F45" s="378">
        <v>0</v>
      </c>
      <c r="G45" s="378">
        <v>0</v>
      </c>
      <c r="H45" s="378">
        <v>0</v>
      </c>
      <c r="I45" s="382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482"/>
      <c r="B46" s="554"/>
      <c r="C46" s="164" t="s">
        <v>54</v>
      </c>
      <c r="D46" s="162"/>
      <c r="E46" s="45">
        <f t="shared" si="2"/>
        <v>0</v>
      </c>
      <c r="F46" s="409">
        <v>0</v>
      </c>
      <c r="G46" s="409">
        <v>0</v>
      </c>
      <c r="H46" s="409">
        <v>0</v>
      </c>
      <c r="I46" s="411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492" t="s">
        <v>55</v>
      </c>
      <c r="B47" s="546" t="s">
        <v>123</v>
      </c>
      <c r="C47" s="223" t="s">
        <v>102</v>
      </c>
      <c r="D47" s="394" t="s">
        <v>170</v>
      </c>
      <c r="E47" s="45">
        <f>F47+G47+H47+I47</f>
        <v>82219</v>
      </c>
      <c r="F47" s="18">
        <f>69739+600</f>
        <v>70339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492"/>
      <c r="B48" s="546"/>
      <c r="C48" s="397" t="s">
        <v>54</v>
      </c>
      <c r="D48" s="394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492"/>
      <c r="B49" s="546"/>
      <c r="C49" s="397" t="s">
        <v>56</v>
      </c>
      <c r="D49" s="394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401" t="s">
        <v>57</v>
      </c>
      <c r="B50" s="94" t="s">
        <v>58</v>
      </c>
      <c r="C50" s="157" t="s">
        <v>53</v>
      </c>
      <c r="D50" s="153" t="s">
        <v>171</v>
      </c>
      <c r="E50" s="45">
        <f t="shared" si="2"/>
        <v>6909</v>
      </c>
      <c r="F50" s="309">
        <f>7509-600</f>
        <v>6909</v>
      </c>
      <c r="G50" s="309">
        <v>0</v>
      </c>
      <c r="H50" s="309">
        <v>0</v>
      </c>
      <c r="I50" s="285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557" t="s">
        <v>59</v>
      </c>
      <c r="B51" s="558"/>
      <c r="C51" s="565"/>
      <c r="D51" s="565"/>
      <c r="E51" s="487">
        <f>E50+E49+E48+E47+E46+E45</f>
        <v>89128</v>
      </c>
      <c r="F51" s="555">
        <f>F50+F49+F48+F47+F46+F45</f>
        <v>77248</v>
      </c>
      <c r="G51" s="555">
        <f>G50+G49+G48+G47+G46+G45</f>
        <v>11880</v>
      </c>
      <c r="H51" s="555">
        <f>H50+H49+H48+H47+H46+H45</f>
        <v>0</v>
      </c>
      <c r="I51" s="563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549" t="s">
        <v>60</v>
      </c>
      <c r="B52" s="550"/>
      <c r="C52" s="566"/>
      <c r="D52" s="566"/>
      <c r="E52" s="629"/>
      <c r="F52" s="630"/>
      <c r="G52" s="630"/>
      <c r="H52" s="630"/>
      <c r="I52" s="631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93" t="s">
        <v>102</v>
      </c>
      <c r="D53" s="374"/>
      <c r="E53" s="303">
        <f>F53+G53+H53+I53</f>
        <v>89128</v>
      </c>
      <c r="F53" s="301">
        <f>F45+F47+F50</f>
        <v>77248</v>
      </c>
      <c r="G53" s="301">
        <f>G45+G47+G50</f>
        <v>11880</v>
      </c>
      <c r="H53" s="378">
        <v>0</v>
      </c>
      <c r="I53" s="382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394" t="s">
        <v>54</v>
      </c>
      <c r="D54" s="152"/>
      <c r="E54" s="305">
        <f>F54+G54+H54+I54</f>
        <v>0</v>
      </c>
      <c r="F54" s="304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395" t="s">
        <v>56</v>
      </c>
      <c r="D55" s="375"/>
      <c r="E55" s="306">
        <f>F55+G55+H55+I55</f>
        <v>0</v>
      </c>
      <c r="F55" s="307">
        <f>F49</f>
        <v>0</v>
      </c>
      <c r="G55" s="387">
        <v>0</v>
      </c>
      <c r="H55" s="387">
        <v>0</v>
      </c>
      <c r="I55" s="388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534" t="s">
        <v>61</v>
      </c>
      <c r="B56" s="535"/>
      <c r="C56" s="535"/>
      <c r="D56" s="535"/>
      <c r="E56" s="632"/>
      <c r="F56" s="632"/>
      <c r="G56" s="632"/>
      <c r="H56" s="632"/>
      <c r="I56" s="633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70" t="s">
        <v>62</v>
      </c>
      <c r="B57" s="372" t="s">
        <v>63</v>
      </c>
      <c r="C57" s="393" t="s">
        <v>64</v>
      </c>
      <c r="D57" s="393"/>
      <c r="E57" s="383">
        <f>F57+G57+H57+I57</f>
        <v>0</v>
      </c>
      <c r="F57" s="378">
        <v>0</v>
      </c>
      <c r="G57" s="378">
        <v>0</v>
      </c>
      <c r="H57" s="378">
        <v>0</v>
      </c>
      <c r="I57" s="382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71" t="s">
        <v>65</v>
      </c>
      <c r="B58" s="373" t="s">
        <v>30</v>
      </c>
      <c r="C58" s="394" t="s">
        <v>64</v>
      </c>
      <c r="D58" s="394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4" t="s">
        <v>67</v>
      </c>
      <c r="C59" s="395" t="s">
        <v>64</v>
      </c>
      <c r="D59" s="395"/>
      <c r="E59" s="389">
        <f>F59+G59+H59+I59</f>
        <v>0</v>
      </c>
      <c r="F59" s="387">
        <v>0</v>
      </c>
      <c r="G59" s="387">
        <v>0</v>
      </c>
      <c r="H59" s="387">
        <v>0</v>
      </c>
      <c r="I59" s="388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497" t="s">
        <v>68</v>
      </c>
      <c r="B60" s="506"/>
      <c r="C60" s="165"/>
      <c r="D60" s="175"/>
      <c r="E60" s="25">
        <f>SUM(E57:E59)</f>
        <v>0</v>
      </c>
      <c r="F60" s="312">
        <f>SUM(F57:F59)</f>
        <v>0</v>
      </c>
      <c r="G60" s="312">
        <v>0</v>
      </c>
      <c r="H60" s="312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5.75" thickBot="1">
      <c r="A61" s="534" t="s">
        <v>69</v>
      </c>
      <c r="B61" s="535"/>
      <c r="C61" s="535"/>
      <c r="D61" s="535"/>
      <c r="E61" s="544"/>
      <c r="F61" s="544"/>
      <c r="G61" s="544"/>
      <c r="H61" s="544"/>
      <c r="I61" s="545"/>
      <c r="J61" s="2"/>
      <c r="K61" s="2"/>
      <c r="L61" s="173"/>
      <c r="M61" s="173"/>
      <c r="S61" s="125"/>
      <c r="T61" s="125"/>
      <c r="U61" s="131"/>
      <c r="V61" s="134"/>
    </row>
    <row r="62" spans="1:22" ht="15">
      <c r="A62" s="491" t="s">
        <v>70</v>
      </c>
      <c r="B62" s="559" t="s">
        <v>30</v>
      </c>
      <c r="C62" s="393" t="s">
        <v>1</v>
      </c>
      <c r="D62" s="168"/>
      <c r="E62" s="383">
        <f>F62+G62+H62+I62</f>
        <v>0</v>
      </c>
      <c r="F62" s="378">
        <v>0</v>
      </c>
      <c r="G62" s="378">
        <v>0</v>
      </c>
      <c r="H62" s="378">
        <v>0</v>
      </c>
      <c r="I62" s="382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5">
      <c r="A63" s="492"/>
      <c r="B63" s="485"/>
      <c r="C63" s="394" t="s">
        <v>71</v>
      </c>
      <c r="D63" s="394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71" t="s">
        <v>72</v>
      </c>
      <c r="B64" s="373" t="s">
        <v>73</v>
      </c>
      <c r="C64" s="394" t="s">
        <v>1</v>
      </c>
      <c r="D64" s="394"/>
      <c r="E64" s="42">
        <f>F64+G64+H64+I64</f>
        <v>0</v>
      </c>
      <c r="F64" s="18">
        <v>0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84" t="s">
        <v>75</v>
      </c>
      <c r="C65" s="395" t="s">
        <v>71</v>
      </c>
      <c r="D65" s="395"/>
      <c r="E65" s="389">
        <f>F65+G65+H65+I65</f>
        <v>0</v>
      </c>
      <c r="F65" s="387">
        <v>0</v>
      </c>
      <c r="G65" s="387">
        <v>0</v>
      </c>
      <c r="H65" s="387">
        <v>0</v>
      </c>
      <c r="I65" s="388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557" t="s">
        <v>76</v>
      </c>
      <c r="B66" s="558"/>
      <c r="C66" s="568"/>
      <c r="D66" s="565"/>
      <c r="E66" s="634">
        <f>SUM(E62:E65)</f>
        <v>0</v>
      </c>
      <c r="F66" s="635">
        <f>SUM(F62:F65)</f>
        <v>0</v>
      </c>
      <c r="G66" s="636">
        <v>0</v>
      </c>
      <c r="H66" s="636">
        <v>0</v>
      </c>
      <c r="I66" s="637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549" t="s">
        <v>60</v>
      </c>
      <c r="B67" s="550"/>
      <c r="C67" s="569"/>
      <c r="D67" s="566"/>
      <c r="E67" s="571"/>
      <c r="F67" s="567"/>
      <c r="G67" s="567"/>
      <c r="H67" s="567"/>
      <c r="I67" s="572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93" t="s">
        <v>1</v>
      </c>
      <c r="D68" s="376"/>
      <c r="E68" s="383">
        <f>F68+G68+H68+I68</f>
        <v>0</v>
      </c>
      <c r="F68" s="378">
        <f>F62+F64</f>
        <v>0</v>
      </c>
      <c r="G68" s="365">
        <v>0</v>
      </c>
      <c r="H68" s="365">
        <v>0</v>
      </c>
      <c r="I68" s="367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92"/>
      <c r="B69" s="53"/>
      <c r="C69" s="395" t="s">
        <v>71</v>
      </c>
      <c r="D69" s="377"/>
      <c r="E69" s="389">
        <f>F69+G69+H69+I69</f>
        <v>0</v>
      </c>
      <c r="F69" s="387">
        <f>F63+F65</f>
        <v>0</v>
      </c>
      <c r="G69" s="366">
        <v>0</v>
      </c>
      <c r="H69" s="366">
        <v>0</v>
      </c>
      <c r="I69" s="368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534" t="s">
        <v>77</v>
      </c>
      <c r="B70" s="535"/>
      <c r="C70" s="535"/>
      <c r="D70" s="535"/>
      <c r="E70" s="535"/>
      <c r="F70" s="535"/>
      <c r="G70" s="535"/>
      <c r="H70" s="535"/>
      <c r="I70" s="536"/>
      <c r="J70" s="2"/>
      <c r="K70" s="2"/>
      <c r="L70" s="173"/>
      <c r="M70" s="173"/>
      <c r="S70" s="125"/>
      <c r="T70" s="125"/>
      <c r="U70" s="131"/>
      <c r="V70" s="134"/>
    </row>
    <row r="71" spans="1:22" ht="15">
      <c r="A71" s="638" t="s">
        <v>78</v>
      </c>
      <c r="B71" s="639" t="s">
        <v>30</v>
      </c>
      <c r="C71" s="393" t="s">
        <v>54</v>
      </c>
      <c r="D71" s="393">
        <v>2019</v>
      </c>
      <c r="E71" s="379">
        <f>F71+G71+H71+I71</f>
        <v>85</v>
      </c>
      <c r="F71" s="378">
        <v>85</v>
      </c>
      <c r="G71" s="378">
        <v>0</v>
      </c>
      <c r="H71" s="378">
        <v>0</v>
      </c>
      <c r="I71" s="382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15">
      <c r="A72" s="552"/>
      <c r="B72" s="510"/>
      <c r="C72" s="167" t="s">
        <v>1</v>
      </c>
      <c r="D72" s="167">
        <v>2020</v>
      </c>
      <c r="E72" s="407">
        <f>F72</f>
        <v>0</v>
      </c>
      <c r="F72" s="404">
        <v>0</v>
      </c>
      <c r="G72" s="404">
        <v>0</v>
      </c>
      <c r="H72" s="404">
        <v>0</v>
      </c>
      <c r="I72" s="405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482" t="s">
        <v>79</v>
      </c>
      <c r="B73" s="485" t="s">
        <v>80</v>
      </c>
      <c r="C73" s="394" t="s">
        <v>1</v>
      </c>
      <c r="D73" s="394" t="s">
        <v>141</v>
      </c>
      <c r="E73" s="17">
        <f>F73+G73+H73+I73</f>
        <v>592</v>
      </c>
      <c r="F73" s="18">
        <v>592</v>
      </c>
      <c r="G73" s="18">
        <v>0</v>
      </c>
      <c r="H73" s="18">
        <v>0</v>
      </c>
      <c r="I73" s="19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15">
      <c r="A74" s="483"/>
      <c r="B74" s="486"/>
      <c r="C74" s="162" t="s">
        <v>71</v>
      </c>
      <c r="D74" s="162" t="s">
        <v>153</v>
      </c>
      <c r="E74" s="45">
        <f>F74+G74+H74+I74</f>
        <v>420487</v>
      </c>
      <c r="F74" s="409">
        <v>61189</v>
      </c>
      <c r="G74" s="409">
        <v>170428</v>
      </c>
      <c r="H74" s="409">
        <v>188870</v>
      </c>
      <c r="I74" s="411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24">
      <c r="A75" s="483"/>
      <c r="B75" s="486"/>
      <c r="C75" s="162" t="s">
        <v>133</v>
      </c>
      <c r="D75" s="162">
        <v>2017</v>
      </c>
      <c r="E75" s="45">
        <f>F75+G75+H75+I75</f>
        <v>41204</v>
      </c>
      <c r="F75" s="409">
        <f>17249-45</f>
        <v>17204</v>
      </c>
      <c r="G75" s="409">
        <v>24000</v>
      </c>
      <c r="H75" s="409">
        <v>0</v>
      </c>
      <c r="I75" s="411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90.75" customHeight="1">
      <c r="A76" s="483"/>
      <c r="B76" s="486"/>
      <c r="C76" s="224" t="s">
        <v>102</v>
      </c>
      <c r="D76" s="162">
        <v>2020</v>
      </c>
      <c r="E76" s="45">
        <f>F76+G76+H76+I76</f>
        <v>247</v>
      </c>
      <c r="F76" s="409">
        <v>247</v>
      </c>
      <c r="G76" s="409">
        <v>0</v>
      </c>
      <c r="H76" s="409">
        <v>0</v>
      </c>
      <c r="I76" s="411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28.5" customHeight="1" thickBot="1">
      <c r="A77" s="484"/>
      <c r="B77" s="294" t="s">
        <v>142</v>
      </c>
      <c r="C77" s="226" t="s">
        <v>71</v>
      </c>
      <c r="D77" s="395">
        <v>2020</v>
      </c>
      <c r="E77" s="295">
        <f>F77+G77</f>
        <v>21516</v>
      </c>
      <c r="F77" s="295">
        <v>0</v>
      </c>
      <c r="G77" s="295">
        <v>21516</v>
      </c>
      <c r="H77" s="295">
        <v>0</v>
      </c>
      <c r="I77" s="214"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">
      <c r="A78" s="557" t="s">
        <v>81</v>
      </c>
      <c r="B78" s="558"/>
      <c r="C78" s="565"/>
      <c r="D78" s="577"/>
      <c r="E78" s="487">
        <f>SUM(E71:E76)</f>
        <v>462615</v>
      </c>
      <c r="F78" s="573">
        <f>F76+F73+F71+F74+F75+F72</f>
        <v>79317</v>
      </c>
      <c r="G78" s="573">
        <f>G76+G73+G71+G74+G75</f>
        <v>194428</v>
      </c>
      <c r="H78" s="573">
        <f>H76+H73+H71+H74</f>
        <v>188870</v>
      </c>
      <c r="I78" s="574">
        <f>I76+I73+I71+I74</f>
        <v>0</v>
      </c>
      <c r="J78" s="2"/>
      <c r="K78" s="2"/>
      <c r="L78" s="173"/>
      <c r="M78" s="173"/>
      <c r="S78" s="125"/>
      <c r="T78" s="125"/>
      <c r="U78" s="131"/>
      <c r="V78" s="134"/>
    </row>
    <row r="79" spans="1:22" ht="15.75" thickBot="1">
      <c r="A79" s="549" t="s">
        <v>60</v>
      </c>
      <c r="B79" s="550"/>
      <c r="C79" s="566"/>
      <c r="D79" s="578"/>
      <c r="E79" s="488"/>
      <c r="F79" s="571"/>
      <c r="G79" s="571"/>
      <c r="H79" s="571"/>
      <c r="I79" s="575"/>
      <c r="J79" s="2"/>
      <c r="K79" s="2"/>
      <c r="L79" s="173"/>
      <c r="M79" s="173"/>
      <c r="S79" s="125"/>
      <c r="T79" s="125"/>
      <c r="U79" s="131"/>
      <c r="V79" s="134"/>
    </row>
    <row r="80" spans="1:22" ht="15">
      <c r="A80" s="579"/>
      <c r="B80" s="579"/>
      <c r="C80" s="166" t="s">
        <v>1</v>
      </c>
      <c r="D80" s="183"/>
      <c r="E80" s="383">
        <f>E72+E73</f>
        <v>592</v>
      </c>
      <c r="F80" s="379">
        <f>F73+F72</f>
        <v>592</v>
      </c>
      <c r="G80" s="379">
        <f>G71+G73</f>
        <v>0</v>
      </c>
      <c r="H80" s="379">
        <f>H71+H73</f>
        <v>0</v>
      </c>
      <c r="I80" s="381">
        <f>I71+I73</f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27.75" customHeight="1">
      <c r="A81" s="580"/>
      <c r="B81" s="580"/>
      <c r="C81" s="267" t="s">
        <v>133</v>
      </c>
      <c r="D81" s="268"/>
      <c r="E81" s="284">
        <f>E75</f>
        <v>41204</v>
      </c>
      <c r="F81" s="22">
        <f>F75</f>
        <v>17204</v>
      </c>
      <c r="G81" s="22">
        <f>G75</f>
        <v>24000</v>
      </c>
      <c r="H81" s="22">
        <v>0</v>
      </c>
      <c r="I81" s="270">
        <v>0</v>
      </c>
      <c r="J81" s="2"/>
      <c r="K81" s="2"/>
      <c r="L81" s="173"/>
      <c r="M81" s="173"/>
      <c r="S81" s="125"/>
      <c r="T81" s="125"/>
      <c r="U81" s="131"/>
      <c r="V81" s="134"/>
    </row>
    <row r="82" spans="1:22" ht="87.75" customHeight="1">
      <c r="A82" s="580"/>
      <c r="B82" s="580"/>
      <c r="C82" s="225" t="s">
        <v>102</v>
      </c>
      <c r="D82" s="221"/>
      <c r="E82" s="408">
        <f>E76</f>
        <v>247</v>
      </c>
      <c r="F82" s="409">
        <f>F76</f>
        <v>247</v>
      </c>
      <c r="G82" s="34">
        <v>0</v>
      </c>
      <c r="H82" s="34">
        <v>0</v>
      </c>
      <c r="I82" s="35"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">
      <c r="A83" s="580"/>
      <c r="B83" s="580"/>
      <c r="C83" s="222" t="s">
        <v>71</v>
      </c>
      <c r="D83" s="152"/>
      <c r="E83" s="42">
        <f>E74</f>
        <v>420487</v>
      </c>
      <c r="F83" s="18">
        <f>F74</f>
        <v>61189</v>
      </c>
      <c r="G83" s="18">
        <f>G74</f>
        <v>170428</v>
      </c>
      <c r="H83" s="18">
        <f>H74</f>
        <v>188870</v>
      </c>
      <c r="I83" s="19">
        <f>I74</f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15.75" thickBot="1">
      <c r="A84" s="580"/>
      <c r="B84" s="580"/>
      <c r="C84" s="156" t="s">
        <v>54</v>
      </c>
      <c r="D84" s="268"/>
      <c r="E84" s="284">
        <f>E71</f>
        <v>85</v>
      </c>
      <c r="F84" s="309">
        <f>F71</f>
        <v>85</v>
      </c>
      <c r="G84" s="309">
        <f>G71</f>
        <v>0</v>
      </c>
      <c r="H84" s="309">
        <v>0</v>
      </c>
      <c r="I84" s="285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30" customHeight="1" thickBot="1">
      <c r="A85" s="534" t="s">
        <v>143</v>
      </c>
      <c r="B85" s="536"/>
      <c r="C85" s="171"/>
      <c r="D85" s="158">
        <v>2020</v>
      </c>
      <c r="E85" s="44">
        <f>F85+G85+H85+I85</f>
        <v>484131</v>
      </c>
      <c r="F85" s="27">
        <f>F78+F77</f>
        <v>79317</v>
      </c>
      <c r="G85" s="27">
        <f>G78+G77</f>
        <v>215944</v>
      </c>
      <c r="H85" s="27">
        <f>H78</f>
        <v>188870</v>
      </c>
      <c r="I85" s="28">
        <v>0</v>
      </c>
      <c r="J85" s="2"/>
      <c r="K85" s="2"/>
      <c r="L85" s="173"/>
      <c r="M85" s="173"/>
      <c r="S85" s="125"/>
      <c r="T85" s="125"/>
      <c r="U85" s="131"/>
      <c r="V85" s="134"/>
    </row>
    <row r="86" spans="1:22" ht="15.75" thickBot="1">
      <c r="A86" s="549" t="s">
        <v>82</v>
      </c>
      <c r="B86" s="550"/>
      <c r="C86" s="550"/>
      <c r="D86" s="550"/>
      <c r="E86" s="632"/>
      <c r="F86" s="632"/>
      <c r="G86" s="632"/>
      <c r="H86" s="632"/>
      <c r="I86" s="633"/>
      <c r="J86" s="2"/>
      <c r="K86" s="2"/>
      <c r="L86" s="173"/>
      <c r="M86" s="173"/>
      <c r="S86" s="125"/>
      <c r="T86" s="125"/>
      <c r="U86" s="131"/>
      <c r="V86" s="134"/>
    </row>
    <row r="87" spans="1:22" ht="15">
      <c r="A87" s="491" t="s">
        <v>83</v>
      </c>
      <c r="B87" s="559" t="s">
        <v>84</v>
      </c>
      <c r="C87" s="393" t="s">
        <v>1</v>
      </c>
      <c r="D87" s="396"/>
      <c r="E87" s="383">
        <f aca="true" t="shared" si="3" ref="E87:E92">F87+G87+H87+I87</f>
        <v>0</v>
      </c>
      <c r="F87" s="378">
        <v>0</v>
      </c>
      <c r="G87" s="378">
        <v>0</v>
      </c>
      <c r="H87" s="378">
        <v>0</v>
      </c>
      <c r="I87" s="382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13.5" customHeight="1">
      <c r="A88" s="492"/>
      <c r="B88" s="485"/>
      <c r="C88" s="394" t="s">
        <v>64</v>
      </c>
      <c r="D88" s="397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0" customHeight="1">
      <c r="A89" s="371" t="s">
        <v>85</v>
      </c>
      <c r="B89" s="373" t="s">
        <v>86</v>
      </c>
      <c r="C89" s="394" t="s">
        <v>1</v>
      </c>
      <c r="D89" s="397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32.25" customHeight="1">
      <c r="A90" s="371" t="s">
        <v>87</v>
      </c>
      <c r="B90" s="373" t="s">
        <v>88</v>
      </c>
      <c r="C90" s="394" t="s">
        <v>64</v>
      </c>
      <c r="D90" s="397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2.5" customHeight="1">
      <c r="A91" s="371" t="s">
        <v>89</v>
      </c>
      <c r="B91" s="373" t="s">
        <v>90</v>
      </c>
      <c r="C91" s="394" t="s">
        <v>1</v>
      </c>
      <c r="D91" s="397"/>
      <c r="E91" s="42">
        <f t="shared" si="3"/>
        <v>0</v>
      </c>
      <c r="F91" s="18">
        <v>0</v>
      </c>
      <c r="G91" s="18">
        <v>0</v>
      </c>
      <c r="H91" s="18">
        <v>0</v>
      </c>
      <c r="I91" s="19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24" customHeight="1" thickBot="1">
      <c r="A92" s="391" t="s">
        <v>91</v>
      </c>
      <c r="B92" s="384" t="s">
        <v>92</v>
      </c>
      <c r="C92" s="162" t="s">
        <v>71</v>
      </c>
      <c r="D92" s="164"/>
      <c r="E92" s="389">
        <f t="shared" si="3"/>
        <v>0</v>
      </c>
      <c r="F92" s="387">
        <v>0</v>
      </c>
      <c r="G92" s="387">
        <v>0</v>
      </c>
      <c r="H92" s="387">
        <v>0</v>
      </c>
      <c r="I92" s="388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">
      <c r="A93" s="557" t="s">
        <v>93</v>
      </c>
      <c r="B93" s="558"/>
      <c r="C93" s="565"/>
      <c r="D93" s="581"/>
      <c r="E93" s="640">
        <f>SUM(E87:E92)</f>
        <v>0</v>
      </c>
      <c r="F93" s="635">
        <f>SUM(F87:F92)</f>
        <v>0</v>
      </c>
      <c r="G93" s="635">
        <v>0</v>
      </c>
      <c r="H93" s="635">
        <v>0</v>
      </c>
      <c r="I93" s="641">
        <v>0</v>
      </c>
      <c r="J93" s="2"/>
      <c r="K93" s="2"/>
      <c r="L93" s="173"/>
      <c r="M93" s="173"/>
      <c r="S93" s="125"/>
      <c r="T93" s="125"/>
      <c r="U93" s="131"/>
      <c r="V93" s="134"/>
    </row>
    <row r="94" spans="1:22" ht="15.75" thickBot="1">
      <c r="A94" s="549" t="s">
        <v>60</v>
      </c>
      <c r="B94" s="550"/>
      <c r="C94" s="566"/>
      <c r="D94" s="582"/>
      <c r="E94" s="562"/>
      <c r="F94" s="556"/>
      <c r="G94" s="556"/>
      <c r="H94" s="556"/>
      <c r="I94" s="564"/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57"/>
      <c r="B95" s="47"/>
      <c r="C95" s="167" t="s">
        <v>1</v>
      </c>
      <c r="D95" s="184"/>
      <c r="E95" s="403">
        <f>F95+G95+H95+I95</f>
        <v>0</v>
      </c>
      <c r="F95" s="404">
        <f>F87+F89+F91</f>
        <v>0</v>
      </c>
      <c r="G95" s="406">
        <v>0</v>
      </c>
      <c r="H95" s="406">
        <v>0</v>
      </c>
      <c r="I95" s="410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">
      <c r="A96" s="399"/>
      <c r="B96" s="51"/>
      <c r="C96" s="394" t="s">
        <v>64</v>
      </c>
      <c r="D96" s="177"/>
      <c r="E96" s="403">
        <f>F96+G96+H96+I96</f>
        <v>0</v>
      </c>
      <c r="F96" s="18">
        <f>F88+F90</f>
        <v>0</v>
      </c>
      <c r="G96" s="297">
        <v>0</v>
      </c>
      <c r="H96" s="297">
        <v>0</v>
      </c>
      <c r="I96" s="298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15.75" thickBot="1">
      <c r="A97" s="392"/>
      <c r="B97" s="53"/>
      <c r="C97" s="395" t="s">
        <v>71</v>
      </c>
      <c r="D97" s="377"/>
      <c r="E97" s="403">
        <f>F97+G97+H97+I97</f>
        <v>0</v>
      </c>
      <c r="F97" s="387">
        <f>F92</f>
        <v>0</v>
      </c>
      <c r="G97" s="366">
        <v>0</v>
      </c>
      <c r="H97" s="366">
        <v>0</v>
      </c>
      <c r="I97" s="368">
        <v>0</v>
      </c>
      <c r="J97" s="2"/>
      <c r="K97" s="2"/>
      <c r="L97" s="173"/>
      <c r="M97" s="173"/>
      <c r="S97" s="125"/>
      <c r="T97" s="125"/>
      <c r="U97" s="131"/>
      <c r="V97" s="134"/>
    </row>
    <row r="98" spans="1:22" ht="41.25" customHeight="1" thickBot="1">
      <c r="A98" s="534" t="s">
        <v>139</v>
      </c>
      <c r="B98" s="535"/>
      <c r="C98" s="535"/>
      <c r="D98" s="535"/>
      <c r="E98" s="535"/>
      <c r="F98" s="535"/>
      <c r="G98" s="535"/>
      <c r="H98" s="535"/>
      <c r="I98" s="536"/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70" t="s">
        <v>94</v>
      </c>
      <c r="B99" s="372" t="s">
        <v>95</v>
      </c>
      <c r="C99" s="393" t="s">
        <v>1</v>
      </c>
      <c r="D99" s="396">
        <v>2015</v>
      </c>
      <c r="E99" s="383">
        <f>F99+G99+H99+I99</f>
        <v>7988</v>
      </c>
      <c r="F99" s="378">
        <v>3994</v>
      </c>
      <c r="G99" s="378">
        <v>3994</v>
      </c>
      <c r="H99" s="378">
        <v>0</v>
      </c>
      <c r="I99" s="382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5.5" customHeight="1">
      <c r="A100" s="371" t="s">
        <v>96</v>
      </c>
      <c r="B100" s="373" t="s">
        <v>97</v>
      </c>
      <c r="C100" s="394" t="s">
        <v>1</v>
      </c>
      <c r="D100" s="397" t="s">
        <v>103</v>
      </c>
      <c r="E100" s="42">
        <f>F100+G100+H100+I100</f>
        <v>33700</v>
      </c>
      <c r="F100" s="18">
        <v>16850</v>
      </c>
      <c r="G100" s="18">
        <v>16850</v>
      </c>
      <c r="H100" s="18">
        <v>0</v>
      </c>
      <c r="I100" s="19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28.5" customHeight="1" thickBot="1">
      <c r="A101" s="32" t="s">
        <v>98</v>
      </c>
      <c r="B101" s="294" t="s">
        <v>100</v>
      </c>
      <c r="C101" s="395" t="s">
        <v>1</v>
      </c>
      <c r="D101" s="398" t="s">
        <v>103</v>
      </c>
      <c r="E101" s="42">
        <f>F101+G101+H101+I101</f>
        <v>1570</v>
      </c>
      <c r="F101" s="409">
        <v>785</v>
      </c>
      <c r="G101" s="409">
        <v>785</v>
      </c>
      <c r="H101" s="409">
        <v>0</v>
      </c>
      <c r="I101" s="411"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557" t="s">
        <v>99</v>
      </c>
      <c r="B102" s="558"/>
      <c r="C102" s="168" t="s">
        <v>1</v>
      </c>
      <c r="D102" s="185"/>
      <c r="E102" s="286">
        <f>E101+E100+E99</f>
        <v>43258</v>
      </c>
      <c r="F102" s="283">
        <f>F101+F100+F99</f>
        <v>21629</v>
      </c>
      <c r="G102" s="283">
        <f>G101+G100+G99</f>
        <v>21629</v>
      </c>
      <c r="H102" s="283">
        <f>H101+H100+H99</f>
        <v>0</v>
      </c>
      <c r="I102" s="293">
        <f>I101+I100+I99</f>
        <v>0</v>
      </c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521" t="s">
        <v>111</v>
      </c>
      <c r="B103" s="522"/>
      <c r="C103" s="522"/>
      <c r="D103" s="522"/>
      <c r="E103" s="522"/>
      <c r="F103" s="522"/>
      <c r="G103" s="522"/>
      <c r="H103" s="522"/>
      <c r="I103" s="523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03" t="s">
        <v>104</v>
      </c>
      <c r="B104" s="504"/>
      <c r="C104" s="504"/>
      <c r="D104" s="504"/>
      <c r="E104" s="504"/>
      <c r="F104" s="504"/>
      <c r="G104" s="504"/>
      <c r="H104" s="504"/>
      <c r="I104" s="505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497" t="s">
        <v>105</v>
      </c>
      <c r="B105" s="498"/>
      <c r="C105" s="498"/>
      <c r="D105" s="498"/>
      <c r="E105" s="498"/>
      <c r="F105" s="498"/>
      <c r="G105" s="498"/>
      <c r="H105" s="498"/>
      <c r="I105" s="506"/>
      <c r="J105" s="2"/>
      <c r="K105" s="2"/>
      <c r="L105" s="173"/>
      <c r="M105" s="173"/>
      <c r="S105" s="125"/>
      <c r="T105" s="125"/>
      <c r="U105" s="131"/>
      <c r="V105" s="134"/>
    </row>
    <row r="106" spans="1:22" ht="15.75" thickBot="1">
      <c r="A106" s="521" t="s">
        <v>112</v>
      </c>
      <c r="B106" s="522"/>
      <c r="C106" s="522"/>
      <c r="D106" s="522"/>
      <c r="E106" s="522"/>
      <c r="F106" s="522"/>
      <c r="G106" s="522"/>
      <c r="H106" s="522"/>
      <c r="I106" s="523"/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16</v>
      </c>
      <c r="B107" s="369" t="s">
        <v>113</v>
      </c>
      <c r="C107" s="169" t="s">
        <v>1</v>
      </c>
      <c r="D107" s="186">
        <v>2017</v>
      </c>
      <c r="E107" s="148">
        <f>F107+G107+H107+I107</f>
        <v>242917</v>
      </c>
      <c r="F107" s="146">
        <v>24292</v>
      </c>
      <c r="G107" s="146">
        <v>124616</v>
      </c>
      <c r="H107" s="146">
        <v>94009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33" customHeight="1" thickBot="1">
      <c r="A108" s="143" t="s">
        <v>17</v>
      </c>
      <c r="B108" s="369" t="s">
        <v>107</v>
      </c>
      <c r="C108" s="169" t="s">
        <v>1</v>
      </c>
      <c r="D108" s="187"/>
      <c r="E108" s="148">
        <v>0</v>
      </c>
      <c r="F108" s="146">
        <v>0</v>
      </c>
      <c r="G108" s="146">
        <v>0</v>
      </c>
      <c r="H108" s="146">
        <v>0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15.75" thickBot="1">
      <c r="A109" s="602" t="s">
        <v>106</v>
      </c>
      <c r="B109" s="603"/>
      <c r="C109" s="169"/>
      <c r="D109" s="187"/>
      <c r="E109" s="148">
        <f>E107</f>
        <v>242917</v>
      </c>
      <c r="F109" s="146">
        <v>24292</v>
      </c>
      <c r="G109" s="146">
        <v>124616</v>
      </c>
      <c r="H109" s="146">
        <v>94009</v>
      </c>
      <c r="I109" s="149">
        <v>0</v>
      </c>
      <c r="J109" s="2"/>
      <c r="K109" s="2"/>
      <c r="L109" s="173"/>
      <c r="M109" s="173"/>
      <c r="S109" s="125"/>
      <c r="T109" s="125"/>
      <c r="U109" s="131"/>
      <c r="V109" s="134"/>
    </row>
    <row r="110" spans="1:22" ht="31.5" customHeight="1" thickBot="1">
      <c r="A110" s="585" t="s">
        <v>108</v>
      </c>
      <c r="B110" s="586"/>
      <c r="C110" s="586"/>
      <c r="D110" s="586"/>
      <c r="E110" s="586"/>
      <c r="F110" s="586"/>
      <c r="G110" s="586"/>
      <c r="H110" s="586"/>
      <c r="I110" s="587"/>
      <c r="J110" s="2"/>
      <c r="K110" s="2"/>
      <c r="L110" s="173"/>
      <c r="M110" s="173"/>
      <c r="S110" s="125"/>
      <c r="T110" s="125"/>
      <c r="U110" s="131"/>
      <c r="V110" s="134"/>
    </row>
    <row r="111" spans="1:22" ht="57.75" customHeight="1" thickBot="1">
      <c r="A111" s="143" t="s">
        <v>29</v>
      </c>
      <c r="B111" s="369" t="s">
        <v>109</v>
      </c>
      <c r="C111" s="169" t="s">
        <v>1</v>
      </c>
      <c r="D111" s="187"/>
      <c r="E111" s="148">
        <v>0</v>
      </c>
      <c r="F111" s="146">
        <v>0</v>
      </c>
      <c r="G111" s="146">
        <v>0</v>
      </c>
      <c r="H111" s="146">
        <v>0</v>
      </c>
      <c r="I111" s="149"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15.75" thickBot="1">
      <c r="A112" s="604" t="s">
        <v>110</v>
      </c>
      <c r="B112" s="605"/>
      <c r="C112" s="170" t="s">
        <v>1</v>
      </c>
      <c r="D112" s="187"/>
      <c r="E112" s="148">
        <v>0</v>
      </c>
      <c r="F112" s="145">
        <v>0</v>
      </c>
      <c r="G112" s="145">
        <v>0</v>
      </c>
      <c r="H112" s="145">
        <v>0</v>
      </c>
      <c r="I112" s="193">
        <f>I119+I109</f>
        <v>0</v>
      </c>
      <c r="J112" s="2"/>
      <c r="K112" s="2"/>
      <c r="L112" s="173"/>
      <c r="M112" s="173"/>
      <c r="S112" s="125"/>
      <c r="T112" s="125"/>
      <c r="U112" s="131"/>
      <c r="V112" s="134"/>
    </row>
    <row r="113" spans="1:22" ht="48" customHeight="1" thickBot="1">
      <c r="A113" s="606" t="s">
        <v>155</v>
      </c>
      <c r="B113" s="607"/>
      <c r="C113" s="607"/>
      <c r="D113" s="607"/>
      <c r="E113" s="607"/>
      <c r="F113" s="607"/>
      <c r="G113" s="607"/>
      <c r="H113" s="607"/>
      <c r="I113" s="646"/>
      <c r="J113" s="2"/>
      <c r="K113" s="2"/>
      <c r="L113" s="173"/>
      <c r="M113" s="173"/>
      <c r="S113" s="125"/>
      <c r="T113" s="125"/>
      <c r="U113" s="131"/>
      <c r="V113" s="134"/>
    </row>
    <row r="114" spans="1:22" ht="15">
      <c r="A114" s="644" t="s">
        <v>118</v>
      </c>
      <c r="B114" s="647" t="s">
        <v>119</v>
      </c>
      <c r="C114" s="458" t="s">
        <v>1</v>
      </c>
      <c r="D114" s="460" t="s">
        <v>167</v>
      </c>
      <c r="E114" s="463">
        <f>F114+G114+H114+I114</f>
        <v>137775</v>
      </c>
      <c r="F114" s="455">
        <v>50566</v>
      </c>
      <c r="G114" s="455">
        <v>87209</v>
      </c>
      <c r="H114" s="455">
        <v>0</v>
      </c>
      <c r="I114" s="456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87" customHeight="1">
      <c r="A115" s="645"/>
      <c r="B115" s="648"/>
      <c r="C115" s="459" t="s">
        <v>102</v>
      </c>
      <c r="D115" s="461" t="s">
        <v>172</v>
      </c>
      <c r="E115" s="441">
        <f>F115+G115+H115+I115</f>
        <v>31724</v>
      </c>
      <c r="F115" s="449">
        <v>8032</v>
      </c>
      <c r="G115" s="449">
        <v>23692</v>
      </c>
      <c r="H115" s="449">
        <v>0</v>
      </c>
      <c r="I115" s="457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2.5">
      <c r="A116" s="645"/>
      <c r="B116" s="648"/>
      <c r="C116" s="459" t="s">
        <v>133</v>
      </c>
      <c r="D116" s="462">
        <v>2020</v>
      </c>
      <c r="E116" s="441">
        <f>F116+G116+H116+I116</f>
        <v>3904</v>
      </c>
      <c r="F116" s="449">
        <v>976</v>
      </c>
      <c r="G116" s="449">
        <v>2928</v>
      </c>
      <c r="H116" s="449">
        <v>0</v>
      </c>
      <c r="I116" s="457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28.5" customHeight="1">
      <c r="A117" s="645"/>
      <c r="B117" s="464" t="s">
        <v>142</v>
      </c>
      <c r="C117" s="419" t="s">
        <v>53</v>
      </c>
      <c r="D117" s="462">
        <v>2022</v>
      </c>
      <c r="E117" s="441">
        <f>F117</f>
        <v>3517</v>
      </c>
      <c r="F117" s="449">
        <v>3517</v>
      </c>
      <c r="G117" s="449">
        <v>0</v>
      </c>
      <c r="H117" s="449">
        <v>0</v>
      </c>
      <c r="I117" s="457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56.25" customHeight="1" thickBot="1">
      <c r="A118" s="465" t="s">
        <v>154</v>
      </c>
      <c r="B118" s="466" t="s">
        <v>156</v>
      </c>
      <c r="C118" s="362" t="s">
        <v>1</v>
      </c>
      <c r="D118" s="467" t="s">
        <v>173</v>
      </c>
      <c r="E118" s="318">
        <f>F118+G118+H118+I118</f>
        <v>7880</v>
      </c>
      <c r="F118" s="468">
        <v>7880</v>
      </c>
      <c r="G118" s="468">
        <v>0</v>
      </c>
      <c r="H118" s="468">
        <v>0</v>
      </c>
      <c r="I118" s="469"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15">
      <c r="A119" s="649" t="s">
        <v>120</v>
      </c>
      <c r="B119" s="650"/>
      <c r="C119" s="656"/>
      <c r="D119" s="658"/>
      <c r="E119" s="660">
        <f>E114+E115+E116+E118</f>
        <v>181283</v>
      </c>
      <c r="F119" s="662">
        <f>F114+F115+F116+F118</f>
        <v>67454</v>
      </c>
      <c r="G119" s="662">
        <f>G114+G115+G116+G118</f>
        <v>113829</v>
      </c>
      <c r="H119" s="662">
        <f>H114+H115+H116+H118</f>
        <v>0</v>
      </c>
      <c r="I119" s="652">
        <f>I114+I115+I116+I118</f>
        <v>0</v>
      </c>
      <c r="J119" s="2"/>
      <c r="K119" s="2"/>
      <c r="L119" s="173"/>
      <c r="M119" s="173"/>
      <c r="S119" s="125"/>
      <c r="T119" s="125"/>
      <c r="U119" s="131"/>
      <c r="V119" s="134"/>
    </row>
    <row r="120" spans="1:22" ht="15.75" thickBot="1">
      <c r="A120" s="609" t="s">
        <v>60</v>
      </c>
      <c r="B120" s="513"/>
      <c r="C120" s="657"/>
      <c r="D120" s="659"/>
      <c r="E120" s="661"/>
      <c r="F120" s="663"/>
      <c r="G120" s="663"/>
      <c r="H120" s="663"/>
      <c r="I120" s="653"/>
      <c r="J120" s="2"/>
      <c r="K120" s="2"/>
      <c r="L120" s="173"/>
      <c r="M120" s="173"/>
      <c r="S120" s="125"/>
      <c r="T120" s="125"/>
      <c r="U120" s="131"/>
      <c r="V120" s="134"/>
    </row>
    <row r="121" spans="1:22" ht="19.5" customHeight="1">
      <c r="A121" s="479"/>
      <c r="B121" s="476"/>
      <c r="C121" s="460" t="s">
        <v>1</v>
      </c>
      <c r="D121" s="458"/>
      <c r="E121" s="463">
        <f>E114+E118</f>
        <v>145655</v>
      </c>
      <c r="F121" s="455">
        <f>F114+F118</f>
        <v>58446</v>
      </c>
      <c r="G121" s="455">
        <f>G114+G118</f>
        <v>87209</v>
      </c>
      <c r="H121" s="455">
        <v>0</v>
      </c>
      <c r="I121" s="456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26.25" customHeight="1">
      <c r="A122" s="480"/>
      <c r="B122" s="477"/>
      <c r="C122" s="470" t="s">
        <v>133</v>
      </c>
      <c r="D122" s="471"/>
      <c r="E122" s="472">
        <f>E116</f>
        <v>3904</v>
      </c>
      <c r="F122" s="473">
        <f>F116</f>
        <v>976</v>
      </c>
      <c r="G122" s="473">
        <f>G116</f>
        <v>2928</v>
      </c>
      <c r="H122" s="473">
        <v>0</v>
      </c>
      <c r="I122" s="474">
        <v>0</v>
      </c>
      <c r="J122" s="2"/>
      <c r="K122" s="2"/>
      <c r="L122" s="173"/>
      <c r="M122" s="173"/>
      <c r="S122" s="125"/>
      <c r="T122" s="125"/>
      <c r="U122" s="131"/>
      <c r="V122" s="134"/>
    </row>
    <row r="123" spans="1:22" ht="84.75" thickBot="1">
      <c r="A123" s="481"/>
      <c r="B123" s="478"/>
      <c r="C123" s="332" t="s">
        <v>102</v>
      </c>
      <c r="D123" s="454"/>
      <c r="E123" s="321">
        <f>E115</f>
        <v>31724</v>
      </c>
      <c r="F123" s="450">
        <f>F115</f>
        <v>8032</v>
      </c>
      <c r="G123" s="450">
        <f>G115</f>
        <v>23692</v>
      </c>
      <c r="H123" s="450">
        <v>0</v>
      </c>
      <c r="I123" s="452">
        <v>0</v>
      </c>
      <c r="J123" s="2"/>
      <c r="K123" s="64"/>
      <c r="L123" s="197"/>
      <c r="M123" s="197"/>
      <c r="S123" s="125"/>
      <c r="T123" s="125"/>
      <c r="U123" s="131"/>
      <c r="V123" s="134"/>
    </row>
    <row r="124" spans="1:22" ht="26.25" customHeight="1" thickBot="1">
      <c r="A124" s="654" t="s">
        <v>174</v>
      </c>
      <c r="B124" s="655"/>
      <c r="C124" s="325"/>
      <c r="D124" s="324"/>
      <c r="E124" s="326">
        <f>E119+E117</f>
        <v>184800</v>
      </c>
      <c r="F124" s="327">
        <f>F119+F117</f>
        <v>70971</v>
      </c>
      <c r="G124" s="327">
        <f>G119+G117</f>
        <v>113829</v>
      </c>
      <c r="H124" s="327">
        <v>0</v>
      </c>
      <c r="I124" s="328">
        <v>0</v>
      </c>
      <c r="J124" s="2"/>
      <c r="K124" s="2"/>
      <c r="L124" s="173"/>
      <c r="M124" s="173"/>
      <c r="S124" s="125"/>
      <c r="T124" s="125"/>
      <c r="U124" s="131"/>
      <c r="V124" s="134"/>
    </row>
    <row r="125" spans="1:22" ht="23.25" customHeight="1" thickBot="1">
      <c r="A125" s="511" t="s">
        <v>134</v>
      </c>
      <c r="B125" s="512"/>
      <c r="C125" s="513"/>
      <c r="D125" s="513"/>
      <c r="E125" s="513"/>
      <c r="F125" s="513"/>
      <c r="G125" s="513"/>
      <c r="H125" s="513"/>
      <c r="I125" s="514"/>
      <c r="J125" s="2"/>
      <c r="K125" s="2"/>
      <c r="L125" s="173"/>
      <c r="M125" s="173"/>
      <c r="S125" s="125"/>
      <c r="T125" s="125"/>
      <c r="U125" s="131"/>
      <c r="V125" s="134"/>
    </row>
    <row r="126" spans="1:22" ht="15">
      <c r="A126" s="479" t="s">
        <v>135</v>
      </c>
      <c r="B126" s="584" t="s">
        <v>144</v>
      </c>
      <c r="C126" s="313" t="s">
        <v>1</v>
      </c>
      <c r="D126" s="329" t="s">
        <v>168</v>
      </c>
      <c r="E126" s="314">
        <f>F126+G126+H126+I126</f>
        <v>18743</v>
      </c>
      <c r="F126" s="315">
        <v>9262</v>
      </c>
      <c r="G126" s="315">
        <v>9481</v>
      </c>
      <c r="H126" s="315">
        <v>0</v>
      </c>
      <c r="I126" s="316">
        <v>0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15">
      <c r="A127" s="480"/>
      <c r="B127" s="642"/>
      <c r="C127" s="330" t="s">
        <v>53</v>
      </c>
      <c r="D127" s="331">
        <v>2020</v>
      </c>
      <c r="E127" s="318">
        <f>F127+G127</f>
        <v>1182</v>
      </c>
      <c r="F127" s="319">
        <v>296</v>
      </c>
      <c r="G127" s="319">
        <v>886</v>
      </c>
      <c r="H127" s="319">
        <v>0</v>
      </c>
      <c r="I127" s="320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15.75" thickBot="1">
      <c r="A128" s="481"/>
      <c r="B128" s="643"/>
      <c r="C128" s="332" t="s">
        <v>54</v>
      </c>
      <c r="D128" s="333">
        <v>2021</v>
      </c>
      <c r="E128" s="318">
        <f>F128+G128</f>
        <v>642</v>
      </c>
      <c r="F128" s="322">
        <f>736-94</f>
        <v>642</v>
      </c>
      <c r="G128" s="322">
        <v>0</v>
      </c>
      <c r="H128" s="322">
        <v>0</v>
      </c>
      <c r="I128" s="323"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21.75" customHeight="1" thickBot="1">
      <c r="A129" s="507" t="s">
        <v>136</v>
      </c>
      <c r="B129" s="508"/>
      <c r="C129" s="324"/>
      <c r="D129" s="325"/>
      <c r="E129" s="326">
        <f>E126+E127+E128</f>
        <v>20567</v>
      </c>
      <c r="F129" s="327">
        <f>F126+F127+F128</f>
        <v>10200</v>
      </c>
      <c r="G129" s="327">
        <f>G126+G127+G128</f>
        <v>10367</v>
      </c>
      <c r="H129" s="327">
        <f>H126</f>
        <v>0</v>
      </c>
      <c r="I129" s="328">
        <f>I126</f>
        <v>0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27" customHeight="1">
      <c r="A130" s="600" t="s">
        <v>145</v>
      </c>
      <c r="B130" s="601"/>
      <c r="C130" s="596"/>
      <c r="D130" s="596"/>
      <c r="E130" s="490">
        <f>E102+E93+E78+E66+E60+E51+E41+E29+E25+E17+E119+E129+E109</f>
        <v>2009776</v>
      </c>
      <c r="F130" s="493">
        <f>F102+F93+F78+F66+F60+F51+F41+F29+F25+F17+F119+F129+F109</f>
        <v>1122189</v>
      </c>
      <c r="G130" s="494">
        <f>G102+G93+G78+G66+G60+G51+G41+G29+G25+G17+G119+G129+G109</f>
        <v>601754</v>
      </c>
      <c r="H130" s="494">
        <f>H102+H93+H78+H66+H60+H51+H41+H29+H25+H17+H109</f>
        <v>282879</v>
      </c>
      <c r="I130" s="496">
        <f>I102+I93+I78+I66+I60+I51+I41+I29+I25+I17</f>
        <v>2954</v>
      </c>
      <c r="J130" s="2"/>
      <c r="K130" s="2"/>
      <c r="L130" s="173"/>
      <c r="M130" s="173"/>
      <c r="S130" s="125"/>
      <c r="T130" s="125"/>
      <c r="U130" s="131"/>
      <c r="V130" s="134"/>
    </row>
    <row r="131" spans="1:22" ht="15.75" thickBot="1">
      <c r="A131" s="598" t="s">
        <v>60</v>
      </c>
      <c r="B131" s="599"/>
      <c r="C131" s="597"/>
      <c r="D131" s="597"/>
      <c r="E131" s="490"/>
      <c r="F131" s="651"/>
      <c r="G131" s="494"/>
      <c r="H131" s="494"/>
      <c r="I131" s="496"/>
      <c r="J131" s="2"/>
      <c r="K131" s="2"/>
      <c r="L131" s="173"/>
      <c r="M131" s="173"/>
      <c r="S131" s="125"/>
      <c r="T131" s="125"/>
      <c r="U131" s="131"/>
      <c r="V131" s="134"/>
    </row>
    <row r="132" spans="1:22" ht="17.25" customHeight="1">
      <c r="A132" s="334"/>
      <c r="B132" s="335"/>
      <c r="C132" s="336" t="s">
        <v>1</v>
      </c>
      <c r="D132" s="337"/>
      <c r="E132" s="338">
        <f>F132+G132+H132+I132</f>
        <v>1289588</v>
      </c>
      <c r="F132" s="301">
        <f>F114+F102+F95+F80+F68+F42+F29+F25+F17+F126+F107+F118</f>
        <v>949690</v>
      </c>
      <c r="G132" s="301">
        <f>G114+G102+G95+G80+G68+G42+G29+G25+G17+G126+G107+G118</f>
        <v>242935</v>
      </c>
      <c r="H132" s="301">
        <f>H114+H102+H95+H80+H68+H42+H29+H25+H17+H126+H107+H118</f>
        <v>94009</v>
      </c>
      <c r="I132" s="339">
        <f>I114+I102+I95+I80+I68+I42+I29+I25+I17+I126+I107+I118</f>
        <v>2954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24">
      <c r="A133" s="57"/>
      <c r="B133" s="47"/>
      <c r="C133" s="167" t="s">
        <v>133</v>
      </c>
      <c r="D133" s="184"/>
      <c r="E133" s="310">
        <f aca="true" t="shared" si="4" ref="E133:E138">F133+G133+H133+I133</f>
        <v>45108</v>
      </c>
      <c r="F133" s="18">
        <f>F116+F81</f>
        <v>18180</v>
      </c>
      <c r="G133" s="415">
        <f>G116+G81</f>
        <v>26928</v>
      </c>
      <c r="H133" s="415">
        <v>0</v>
      </c>
      <c r="I133" s="416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15">
      <c r="A134" s="399"/>
      <c r="B134" s="51"/>
      <c r="C134" s="394" t="s">
        <v>64</v>
      </c>
      <c r="D134" s="177"/>
      <c r="E134" s="310">
        <f t="shared" si="4"/>
        <v>0</v>
      </c>
      <c r="F134" s="18">
        <f>F96+F60</f>
        <v>0</v>
      </c>
      <c r="G134" s="18">
        <v>0</v>
      </c>
      <c r="H134" s="18">
        <v>0</v>
      </c>
      <c r="I134" s="19">
        <v>0</v>
      </c>
      <c r="J134" s="2"/>
      <c r="K134" s="2"/>
      <c r="L134" s="173"/>
      <c r="M134" s="173"/>
      <c r="S134" s="125"/>
      <c r="T134" s="125"/>
      <c r="U134" s="131"/>
      <c r="V134" s="134"/>
    </row>
    <row r="135" spans="1:22" ht="15">
      <c r="A135" s="399"/>
      <c r="B135" s="51"/>
      <c r="C135" s="394" t="s">
        <v>71</v>
      </c>
      <c r="D135" s="177"/>
      <c r="E135" s="310">
        <f t="shared" si="4"/>
        <v>552072</v>
      </c>
      <c r="F135" s="18">
        <f>F97+F83+F69+F43</f>
        <v>67769</v>
      </c>
      <c r="G135" s="18">
        <f>G97+G83+G69+G43</f>
        <v>295433</v>
      </c>
      <c r="H135" s="18">
        <f>H97+H83+H69</f>
        <v>188870</v>
      </c>
      <c r="I135" s="19">
        <f>I97+I83+I69</f>
        <v>0</v>
      </c>
      <c r="J135" s="2"/>
      <c r="K135" s="64"/>
      <c r="L135" s="197"/>
      <c r="M135" s="173"/>
      <c r="S135" s="125"/>
      <c r="T135" s="125"/>
      <c r="U135" s="131"/>
      <c r="V135" s="134"/>
    </row>
    <row r="136" spans="1:22" ht="15">
      <c r="A136" s="399"/>
      <c r="B136" s="51"/>
      <c r="C136" s="394" t="s">
        <v>53</v>
      </c>
      <c r="D136" s="177"/>
      <c r="E136" s="310">
        <f t="shared" si="4"/>
        <v>122281</v>
      </c>
      <c r="F136" s="18">
        <f>F82+F53+F115+F127</f>
        <v>85823</v>
      </c>
      <c r="G136" s="18">
        <f>G82+G53+G115+G127</f>
        <v>36458</v>
      </c>
      <c r="H136" s="18">
        <v>0</v>
      </c>
      <c r="I136" s="19">
        <v>0</v>
      </c>
      <c r="J136" s="2"/>
      <c r="K136" s="2"/>
      <c r="L136" s="173"/>
      <c r="M136" s="173"/>
      <c r="S136" s="125"/>
      <c r="T136" s="125"/>
      <c r="U136" s="131"/>
      <c r="V136" s="134"/>
    </row>
    <row r="137" spans="1:22" ht="15">
      <c r="A137" s="399"/>
      <c r="B137" s="51"/>
      <c r="C137" s="394" t="s">
        <v>54</v>
      </c>
      <c r="D137" s="177"/>
      <c r="E137" s="310">
        <f t="shared" si="4"/>
        <v>727</v>
      </c>
      <c r="F137" s="18">
        <f>F84+F54+F128</f>
        <v>727</v>
      </c>
      <c r="G137" s="18">
        <v>0</v>
      </c>
      <c r="H137" s="18">
        <v>0</v>
      </c>
      <c r="I137" s="19">
        <v>0</v>
      </c>
      <c r="J137" s="2"/>
      <c r="K137" s="2"/>
      <c r="L137" s="173"/>
      <c r="M137" s="173"/>
      <c r="S137" s="125"/>
      <c r="T137" s="125"/>
      <c r="U137" s="131"/>
      <c r="V137" s="134"/>
    </row>
    <row r="138" spans="1:22" ht="15.75" thickBot="1">
      <c r="A138" s="392"/>
      <c r="B138" s="53"/>
      <c r="C138" s="395" t="s">
        <v>56</v>
      </c>
      <c r="D138" s="377"/>
      <c r="E138" s="311">
        <f t="shared" si="4"/>
        <v>0</v>
      </c>
      <c r="F138" s="413">
        <f>F55</f>
        <v>0</v>
      </c>
      <c r="G138" s="413">
        <f>G84+G55</f>
        <v>0</v>
      </c>
      <c r="H138" s="413">
        <f>H84+H55</f>
        <v>0</v>
      </c>
      <c r="I138" s="414">
        <f>I84+I55</f>
        <v>0</v>
      </c>
      <c r="J138" s="2"/>
      <c r="K138" s="2"/>
      <c r="L138" s="173"/>
      <c r="M138" s="173"/>
      <c r="S138" s="125"/>
      <c r="T138" s="125"/>
      <c r="U138" s="131"/>
      <c r="V138" s="134"/>
    </row>
    <row r="139" spans="1:22" ht="26.25" customHeight="1" thickBot="1">
      <c r="A139" s="591" t="s">
        <v>138</v>
      </c>
      <c r="B139" s="592"/>
      <c r="C139" s="171" t="s">
        <v>71</v>
      </c>
      <c r="D139" s="158" t="s">
        <v>175</v>
      </c>
      <c r="E139" s="78">
        <f>F139+G139+H139+I139</f>
        <v>112369</v>
      </c>
      <c r="F139" s="312">
        <f>87336+3517</f>
        <v>90853</v>
      </c>
      <c r="G139" s="312">
        <v>21516</v>
      </c>
      <c r="H139" s="312">
        <v>0</v>
      </c>
      <c r="I139" s="123">
        <v>0</v>
      </c>
      <c r="J139" s="2"/>
      <c r="K139" s="2"/>
      <c r="L139" s="173"/>
      <c r="M139" s="173"/>
      <c r="S139" s="125"/>
      <c r="T139" s="125"/>
      <c r="U139" s="131"/>
      <c r="V139" s="134"/>
    </row>
    <row r="140" spans="1:22" ht="27" customHeight="1" thickBot="1">
      <c r="A140" s="593" t="s">
        <v>137</v>
      </c>
      <c r="B140" s="594"/>
      <c r="C140" s="172"/>
      <c r="D140" s="175"/>
      <c r="E140" s="44">
        <f>E130+E139</f>
        <v>2122145</v>
      </c>
      <c r="F140" s="26">
        <f>F130+F139</f>
        <v>1213042</v>
      </c>
      <c r="G140" s="26">
        <f>G130+G139</f>
        <v>623270</v>
      </c>
      <c r="H140" s="26">
        <f>H130+H139</f>
        <v>282879</v>
      </c>
      <c r="I140" s="63">
        <f>I130+I139</f>
        <v>2954</v>
      </c>
      <c r="J140" s="2"/>
      <c r="K140" s="2"/>
      <c r="L140" s="173"/>
      <c r="M140" s="173"/>
      <c r="S140" s="125"/>
      <c r="T140" s="125"/>
      <c r="U140" s="131"/>
      <c r="V140" s="134"/>
    </row>
    <row r="141" spans="10:22" ht="15">
      <c r="J141" s="2"/>
      <c r="K141" s="2"/>
      <c r="L141" s="173"/>
      <c r="M141" s="173"/>
      <c r="S141" s="125"/>
      <c r="T141" s="125"/>
      <c r="U141" s="131"/>
      <c r="V141" s="134"/>
    </row>
    <row r="142" spans="1:22" ht="15">
      <c r="A142" s="227" t="s">
        <v>127</v>
      </c>
      <c r="B142" s="228" t="s">
        <v>128</v>
      </c>
      <c r="C142" s="229"/>
      <c r="D142" s="229"/>
      <c r="E142" s="188"/>
      <c r="F142" s="188"/>
      <c r="G142" s="188"/>
      <c r="J142" s="2"/>
      <c r="K142" s="2"/>
      <c r="L142" s="173"/>
      <c r="M142" s="173"/>
      <c r="S142" s="125"/>
      <c r="T142" s="125"/>
      <c r="U142" s="131"/>
      <c r="V142" s="134"/>
    </row>
    <row r="143" spans="2:22" ht="15">
      <c r="B143" s="188"/>
      <c r="C143" s="189"/>
      <c r="D143" s="189"/>
      <c r="E143" s="190"/>
      <c r="F143" s="219"/>
      <c r="G143" s="188"/>
      <c r="H143" s="188"/>
      <c r="J143" s="2"/>
      <c r="K143" s="2"/>
      <c r="L143" s="173"/>
      <c r="M143" s="173"/>
      <c r="S143" s="125"/>
      <c r="T143" s="125"/>
      <c r="U143" s="131"/>
      <c r="V143" s="134"/>
    </row>
    <row r="144" spans="2:22" ht="15">
      <c r="B144" s="220"/>
      <c r="C144" s="308"/>
      <c r="D144" s="308"/>
      <c r="E144" s="230"/>
      <c r="F144" s="220"/>
      <c r="G144" s="220"/>
      <c r="H144" s="220"/>
      <c r="I144" s="188"/>
      <c r="J144" s="2"/>
      <c r="K144" s="2"/>
      <c r="L144" s="173"/>
      <c r="M144" s="173"/>
      <c r="S144" s="125"/>
      <c r="T144" s="125"/>
      <c r="U144" s="131"/>
      <c r="V144" s="134"/>
    </row>
    <row r="145" spans="2:22" ht="15">
      <c r="B145" s="188"/>
      <c r="C145" s="189"/>
      <c r="D145" s="189"/>
      <c r="E145" s="190"/>
      <c r="F145" s="188"/>
      <c r="G145" s="188"/>
      <c r="H145" s="188"/>
      <c r="J145" s="2"/>
      <c r="K145" s="2"/>
      <c r="L145" s="173"/>
      <c r="M145" s="173"/>
      <c r="S145" s="125"/>
      <c r="T145" s="125"/>
      <c r="U145" s="131"/>
      <c r="V145" s="134"/>
    </row>
    <row r="146" spans="4:22" ht="15">
      <c r="D146" s="197"/>
      <c r="E146" s="64">
        <f>SUM(E132:E138)</f>
        <v>2009776</v>
      </c>
      <c r="F146" s="64">
        <f>SUM(F132:F138)</f>
        <v>1122189</v>
      </c>
      <c r="G146" s="64">
        <f>SUM(G132:G138)</f>
        <v>601754</v>
      </c>
      <c r="H146" s="64">
        <f>SUM(H132:H138)</f>
        <v>282879</v>
      </c>
      <c r="I146" s="64">
        <f>SUM(I132:I138)</f>
        <v>2954</v>
      </c>
      <c r="J146" s="2"/>
      <c r="K146" s="2"/>
      <c r="L146" s="173"/>
      <c r="M146" s="173"/>
      <c r="S146" s="125"/>
      <c r="T146" s="125"/>
      <c r="U146" s="131"/>
      <c r="V146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9">
    <mergeCell ref="I119:I120"/>
    <mergeCell ref="A124:B124"/>
    <mergeCell ref="B121:B123"/>
    <mergeCell ref="A121:A123"/>
    <mergeCell ref="C119:C120"/>
    <mergeCell ref="D119:D120"/>
    <mergeCell ref="E119:E120"/>
    <mergeCell ref="F119:F120"/>
    <mergeCell ref="G119:G120"/>
    <mergeCell ref="H119:H120"/>
    <mergeCell ref="F130:F131"/>
    <mergeCell ref="G130:G131"/>
    <mergeCell ref="H130:H131"/>
    <mergeCell ref="A130:B130"/>
    <mergeCell ref="C130:C131"/>
    <mergeCell ref="D130:D131"/>
    <mergeCell ref="A139:B139"/>
    <mergeCell ref="A140:B140"/>
    <mergeCell ref="E130:E131"/>
    <mergeCell ref="A113:I113"/>
    <mergeCell ref="B114:B116"/>
    <mergeCell ref="A119:B119"/>
    <mergeCell ref="A125:I125"/>
    <mergeCell ref="I130:I131"/>
    <mergeCell ref="A131:B131"/>
    <mergeCell ref="A120:B120"/>
    <mergeCell ref="A126:A128"/>
    <mergeCell ref="B126:B128"/>
    <mergeCell ref="A129:B129"/>
    <mergeCell ref="A104:I104"/>
    <mergeCell ref="A105:I105"/>
    <mergeCell ref="A106:I106"/>
    <mergeCell ref="A109:B109"/>
    <mergeCell ref="A110:I110"/>
    <mergeCell ref="A112:B112"/>
    <mergeCell ref="A114:A117"/>
    <mergeCell ref="H93:H94"/>
    <mergeCell ref="I93:I94"/>
    <mergeCell ref="A94:B94"/>
    <mergeCell ref="A98:I98"/>
    <mergeCell ref="A102:B102"/>
    <mergeCell ref="A103:I103"/>
    <mergeCell ref="A85:B85"/>
    <mergeCell ref="A86:I86"/>
    <mergeCell ref="A87:A88"/>
    <mergeCell ref="B87:B88"/>
    <mergeCell ref="A93:B93"/>
    <mergeCell ref="C93:C94"/>
    <mergeCell ref="D93:D94"/>
    <mergeCell ref="E93:E94"/>
    <mergeCell ref="F93:F94"/>
    <mergeCell ref="G93:G94"/>
    <mergeCell ref="F78:F79"/>
    <mergeCell ref="G78:G79"/>
    <mergeCell ref="H78:H79"/>
    <mergeCell ref="I78:I79"/>
    <mergeCell ref="A79:B79"/>
    <mergeCell ref="A80:A84"/>
    <mergeCell ref="B80:B84"/>
    <mergeCell ref="A73:A77"/>
    <mergeCell ref="B73:B76"/>
    <mergeCell ref="A78:B78"/>
    <mergeCell ref="C78:C79"/>
    <mergeCell ref="D78:D79"/>
    <mergeCell ref="E78:E79"/>
    <mergeCell ref="H66:H67"/>
    <mergeCell ref="I66:I67"/>
    <mergeCell ref="A67:B67"/>
    <mergeCell ref="A70:I70"/>
    <mergeCell ref="A71:A72"/>
    <mergeCell ref="B71:B72"/>
    <mergeCell ref="A60:B60"/>
    <mergeCell ref="A61:I61"/>
    <mergeCell ref="A62:A63"/>
    <mergeCell ref="B62:B63"/>
    <mergeCell ref="A66:B66"/>
    <mergeCell ref="C66:C67"/>
    <mergeCell ref="D66:D67"/>
    <mergeCell ref="E66:E67"/>
    <mergeCell ref="F66:F67"/>
    <mergeCell ref="G66:G67"/>
    <mergeCell ref="F51:F52"/>
    <mergeCell ref="G51:G52"/>
    <mergeCell ref="H51:H52"/>
    <mergeCell ref="I51:I52"/>
    <mergeCell ref="A52:B52"/>
    <mergeCell ref="A56:I56"/>
    <mergeCell ref="A47:A49"/>
    <mergeCell ref="B47:B49"/>
    <mergeCell ref="A51:B51"/>
    <mergeCell ref="C51:C52"/>
    <mergeCell ref="D51:D52"/>
    <mergeCell ref="E51:E52"/>
    <mergeCell ref="B31:I31"/>
    <mergeCell ref="A34:A35"/>
    <mergeCell ref="B34:B35"/>
    <mergeCell ref="A41:B41"/>
    <mergeCell ref="A44:I44"/>
    <mergeCell ref="A45:A46"/>
    <mergeCell ref="B45:B46"/>
    <mergeCell ref="A21:B21"/>
    <mergeCell ref="A22:I22"/>
    <mergeCell ref="A25:B25"/>
    <mergeCell ref="A26:I26"/>
    <mergeCell ref="A29:B29"/>
    <mergeCell ref="A30:I30"/>
    <mergeCell ref="A8:I8"/>
    <mergeCell ref="A9:I9"/>
    <mergeCell ref="A17:B17"/>
    <mergeCell ref="A18:B18"/>
    <mergeCell ref="A19:B19"/>
    <mergeCell ref="A20:B20"/>
    <mergeCell ref="A1:I1"/>
    <mergeCell ref="A3:I3"/>
    <mergeCell ref="A4:A6"/>
    <mergeCell ref="B4:B6"/>
    <mergeCell ref="C4:C6"/>
    <mergeCell ref="D4:D6"/>
    <mergeCell ref="E4:I5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8" location="P658" display="P658"/>
    <hyperlink ref="A93" location="P742" display="P742"/>
    <hyperlink ref="A102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2" useFirstPageNumber="1" horizontalDpi="600" verticalDpi="600" orientation="portrait" paperSize="9" scale="84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5" max="8" man="1"/>
    <brk id="55" max="8" man="1"/>
    <brk id="97" max="8" man="1"/>
    <brk id="12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2022-07-11T09:14:52Z</cp:lastPrinted>
  <dcterms:created xsi:type="dcterms:W3CDTF">2016-09-27T05:07:00Z</dcterms:created>
  <dcterms:modified xsi:type="dcterms:W3CDTF">2022-07-11T09:17:08Z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