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765" windowWidth="11070" windowHeight="8940" tabRatio="542" firstSheet="1" activeTab="2"/>
  </bookViews>
  <sheets>
    <sheet name="табл.2 (2020-2021)" sheetId="1" state="hidden" r:id="rId1"/>
    <sheet name="таблица 1 (2022-2023)" sheetId="2" r:id="rId2"/>
    <sheet name="таблица 2 (2024, 2018-2024)" sheetId="3" r:id="rId3"/>
  </sheets>
  <definedNames>
    <definedName name="_xlnm.Print_Area" localSheetId="0">'табл.2 (2020-2021)'!$A$1:$N$21</definedName>
    <definedName name="_xlnm.Print_Area" localSheetId="1">'таблица 1 (2022-2023)'!$A$1:$N$23</definedName>
    <definedName name="_xlnm.Print_Area" localSheetId="2">'таблица 2 (2024, 2018-2024)'!$A$1:$N$24</definedName>
  </definedNames>
  <calcPr fullCalcOnLoad="1"/>
</workbook>
</file>

<file path=xl/sharedStrings.xml><?xml version="1.0" encoding="utf-8"?>
<sst xmlns="http://schemas.openxmlformats.org/spreadsheetml/2006/main" count="129" uniqueCount="41">
  <si>
    <t>N п/п</t>
  </si>
  <si>
    <t>ДГХ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</si>
  <si>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</si>
  <si>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</si>
  <si>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</si>
  <si>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</si>
  <si>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</si>
  <si>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</si>
  <si>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</si>
  <si>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</si>
  <si>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</si>
  <si>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1.1</t>
  </si>
  <si>
    <t>1.2</t>
  </si>
  <si>
    <t>2.1</t>
  </si>
  <si>
    <t>Итого по задаче:</t>
  </si>
  <si>
    <t>Благоустройство общественных территорий городского округа Тольятти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</si>
  <si>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</si>
  <si>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 xml:space="preserve">Благоустройство дворовых территорий многоквартирных домов </t>
  </si>
  <si>
    <t>Итого по Программе</t>
  </si>
  <si>
    <t>Цель: Повышение качества и комфорта городской среды  территории городского округа Тольятти</t>
  </si>
  <si>
    <t xml:space="preserve">Задача 1: Обеспечение формирования единого облика муниципального образования </t>
  </si>
  <si>
    <t>Задача 2: Повышение уровня вовлеченности заинтересованных граждан, организаций в реализацию мероприятий по благоустройству территории городского округа Тольятти</t>
  </si>
  <si>
    <t>2018-2022</t>
  </si>
  <si>
    <t>План на 2020 год</t>
  </si>
  <si>
    <t>План на 2021 год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</si>
  <si>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2018 - 2022 годы», утвержденной постановлением Правительства Самарской области от 01.11.2017 № 688.</t>
  </si>
  <si>
    <t>Таблица № 2 (2020 - 2021 гг.)</t>
  </si>
  <si>
    <t>ДДХиТ</t>
  </si>
  <si>
    <t>Задача 3: Проведение мероприятий по инвентаризации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</si>
  <si>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3.1.</t>
  </si>
  <si>
    <t>Инвентаризация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</si>
  <si>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Итого по Программе, в том числе:</t>
  </si>
  <si>
    <t>2018-2024</t>
  </si>
  <si>
    <t>Таблица № 5 (2024, 2018 - 2024)</t>
  </si>
  <si>
    <t>1.3.</t>
  </si>
  <si>
    <t>Устройство камер видеонаблюдения на благоустраиваемых общественных территориях</t>
  </si>
  <si>
    <t>Таблица № 4 (2022 - 2023 гг.)</t>
  </si>
  <si>
    <t>План на 2022 год</t>
  </si>
  <si>
    <t>План на 2023 год</t>
  </si>
  <si>
    <t>План на 2024 год</t>
  </si>
  <si>
    <t>План на 2018 - 2024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</si>
</sst>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3" fillId="55" borderId="0" xfId="0" applyFont="1" applyFill="1" applyAlignment="1">
      <alignment/>
    </xf>
    <xf numFmtId="3" fontId="23" fillId="55" borderId="0" xfId="0" applyNumberFormat="1" applyFont="1" applyFill="1" applyAlignment="1">
      <alignment/>
    </xf>
    <xf numFmtId="0" fontId="42" fillId="4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3" fontId="42" fillId="4" borderId="0" xfId="0" applyNumberFormat="1" applyFont="1" applyFill="1" applyBorder="1" applyAlignment="1">
      <alignment horizontal="center" vertical="center" wrapText="1"/>
    </xf>
    <xf numFmtId="3" fontId="42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vertical="center" wrapText="1"/>
    </xf>
    <xf numFmtId="0" fontId="23" fillId="55" borderId="0" xfId="0" applyFont="1" applyFill="1" applyBorder="1" applyAlignment="1">
      <alignment/>
    </xf>
    <xf numFmtId="0" fontId="23" fillId="55" borderId="19" xfId="0" applyFont="1" applyFill="1" applyBorder="1" applyAlignment="1">
      <alignment/>
    </xf>
    <xf numFmtId="0" fontId="23" fillId="55" borderId="20" xfId="0" applyFont="1" applyFill="1" applyBorder="1" applyAlignment="1">
      <alignment/>
    </xf>
    <xf numFmtId="3" fontId="23" fillId="55" borderId="0" xfId="0" applyNumberFormat="1" applyFont="1" applyFill="1" applyBorder="1" applyAlignment="1">
      <alignment/>
    </xf>
    <xf numFmtId="3" fontId="23" fillId="55" borderId="20" xfId="0" applyNumberFormat="1" applyFont="1" applyFill="1" applyBorder="1" applyAlignment="1">
      <alignment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1" fontId="42" fillId="0" borderId="21" xfId="0" applyNumberFormat="1" applyFont="1" applyBorder="1" applyAlignment="1">
      <alignment horizontal="center" vertical="center" wrapText="1"/>
    </xf>
    <xf numFmtId="4" fontId="42" fillId="0" borderId="21" xfId="0" applyNumberFormat="1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vertical="center" wrapText="1"/>
    </xf>
    <xf numFmtId="3" fontId="43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4" borderId="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3" fontId="42" fillId="55" borderId="21" xfId="0" applyNumberFormat="1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center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1" fontId="42" fillId="55" borderId="21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left" vertical="center" wrapText="1"/>
    </xf>
    <xf numFmtId="3" fontId="43" fillId="55" borderId="21" xfId="0" applyNumberFormat="1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55" borderId="23" xfId="0" applyNumberFormat="1" applyFont="1" applyFill="1" applyBorder="1" applyAlignment="1">
      <alignment horizontal="center" vertical="center" wrapText="1"/>
    </xf>
    <xf numFmtId="49" fontId="42" fillId="55" borderId="22" xfId="0" applyNumberFormat="1" applyFont="1" applyFill="1" applyBorder="1" applyAlignment="1">
      <alignment horizontal="center" vertical="center" wrapText="1"/>
    </xf>
    <xf numFmtId="49" fontId="42" fillId="55" borderId="23" xfId="0" applyNumberFormat="1" applyFont="1" applyFill="1" applyBorder="1" applyAlignment="1">
      <alignment horizontal="left" vertical="center" wrapText="1"/>
    </xf>
    <xf numFmtId="49" fontId="42" fillId="55" borderId="22" xfId="0" applyNumberFormat="1" applyFont="1" applyFill="1" applyBorder="1" applyAlignment="1">
      <alignment horizontal="left" vertical="center" wrapText="1"/>
    </xf>
    <xf numFmtId="0" fontId="21" fillId="55" borderId="0" xfId="0" applyFont="1" applyFill="1" applyBorder="1" applyAlignment="1">
      <alignment horizontal="right" vertical="center" wrapText="1"/>
    </xf>
    <xf numFmtId="49" fontId="42" fillId="55" borderId="21" xfId="0" applyNumberFormat="1" applyFont="1" applyFill="1" applyBorder="1" applyAlignment="1">
      <alignment horizontal="left" vertical="center" wrapText="1"/>
    </xf>
    <xf numFmtId="49" fontId="43" fillId="55" borderId="24" xfId="0" applyNumberFormat="1" applyFont="1" applyFill="1" applyBorder="1" applyAlignment="1">
      <alignment horizontal="right" vertical="center" wrapText="1"/>
    </xf>
    <xf numFmtId="49" fontId="43" fillId="55" borderId="25" xfId="0" applyNumberFormat="1" applyFont="1" applyFill="1" applyBorder="1" applyAlignment="1">
      <alignment horizontal="right" vertical="center" wrapText="1"/>
    </xf>
    <xf numFmtId="0" fontId="42" fillId="0" borderId="21" xfId="0" applyFont="1" applyBorder="1" applyAlignment="1">
      <alignment horizontal="left" vertical="center" wrapText="1"/>
    </xf>
    <xf numFmtId="49" fontId="21" fillId="55" borderId="21" xfId="0" applyNumberFormat="1" applyFont="1" applyFill="1" applyBorder="1" applyAlignment="1">
      <alignment horizontal="left" vertical="center" wrapText="1"/>
    </xf>
    <xf numFmtId="49" fontId="42" fillId="55" borderId="24" xfId="0" applyNumberFormat="1" applyFont="1" applyFill="1" applyBorder="1" applyAlignment="1">
      <alignment horizontal="left" vertical="center" wrapText="1"/>
    </xf>
    <xf numFmtId="49" fontId="42" fillId="55" borderId="26" xfId="0" applyNumberFormat="1" applyFont="1" applyFill="1" applyBorder="1" applyAlignment="1">
      <alignment horizontal="left" vertical="center" wrapText="1"/>
    </xf>
    <xf numFmtId="49" fontId="42" fillId="55" borderId="25" xfId="0" applyNumberFormat="1" applyFont="1" applyFill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left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0" xfId="0" applyFont="1" applyFill="1" applyAlignment="1">
      <alignment horizontal="right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3 2" xfId="91"/>
    <cellStyle name="Обычный 4" xfId="92"/>
    <cellStyle name="Обычный 8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[0] 2" xfId="108"/>
    <cellStyle name="Финансовый [0] 3" xfId="109"/>
    <cellStyle name="Финансовый 2" xfId="110"/>
    <cellStyle name="Финансовый 2 2" xfId="111"/>
    <cellStyle name="Финансовый 2 3" xfId="112"/>
    <cellStyle name="Хороший" xfId="113"/>
    <cellStyle name="Хороший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57421875" style="2" customWidth="1"/>
    <col min="2" max="2" width="33.28125" style="2" customWidth="1"/>
    <col min="3" max="3" width="11.421875" style="2" customWidth="1"/>
    <col min="4" max="4" width="8.140625" style="2" customWidth="1"/>
    <col min="5" max="6" width="11.421875" style="2" customWidth="1"/>
    <col min="7" max="7" width="11.00390625" style="2" customWidth="1"/>
    <col min="8" max="9" width="10.28125" style="2" customWidth="1"/>
    <col min="10" max="12" width="11.421875" style="2" customWidth="1"/>
    <col min="13" max="14" width="9.421875" style="2" customWidth="1"/>
    <col min="15" max="16384" width="9.140625" style="2" customWidth="1"/>
  </cols>
  <sheetData>
    <row r="1" spans="11:14" ht="30" customHeight="1">
      <c r="K1" s="57"/>
      <c r="L1" s="57"/>
      <c r="M1" s="57"/>
      <c r="N1" s="57"/>
    </row>
    <row r="2" spans="1:14" s="1" customFormat="1" ht="21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">
      <c r="A3" s="40" t="s">
        <v>0</v>
      </c>
      <c r="B3" s="40" t="s">
        <v>2</v>
      </c>
      <c r="C3" s="40" t="s">
        <v>3</v>
      </c>
      <c r="D3" s="40" t="s">
        <v>4</v>
      </c>
      <c r="E3" s="40" t="s">
        <v>5</v>
      </c>
      <c r="F3" s="40"/>
      <c r="G3" s="40"/>
      <c r="H3" s="40"/>
      <c r="I3" s="40"/>
      <c r="J3" s="40"/>
      <c r="K3" s="40"/>
      <c r="L3" s="40"/>
      <c r="M3" s="40"/>
      <c r="N3" s="40"/>
    </row>
    <row r="4" spans="1:14" ht="15.75" customHeight="1">
      <c r="A4" s="40"/>
      <c r="B4" s="40"/>
      <c r="C4" s="40"/>
      <c r="D4" s="40"/>
      <c r="E4" s="40" t="s">
        <v>23</v>
      </c>
      <c r="F4" s="40"/>
      <c r="G4" s="40"/>
      <c r="H4" s="40"/>
      <c r="I4" s="40"/>
      <c r="J4" s="40" t="s">
        <v>24</v>
      </c>
      <c r="K4" s="40"/>
      <c r="L4" s="40"/>
      <c r="M4" s="40"/>
      <c r="N4" s="40"/>
    </row>
    <row r="5" spans="1:14" ht="47.25" customHeight="1">
      <c r="A5" s="40"/>
      <c r="B5" s="40"/>
      <c r="C5" s="40"/>
      <c r="D5" s="40"/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</row>
    <row r="6" spans="1:14" ht="1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</row>
    <row r="7" spans="1:14" ht="22.5" customHeight="1">
      <c r="A7" s="54" t="s">
        <v>19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58" s="10" customFormat="1" ht="21.75" customHeight="1">
      <c r="A8" s="49" t="s">
        <v>20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7"/>
      <c r="AF8" s="7"/>
      <c r="AG8" s="7"/>
      <c r="AH8" s="7"/>
      <c r="AI8" s="6"/>
      <c r="AJ8" s="7"/>
      <c r="AK8" s="7"/>
      <c r="AL8" s="7"/>
      <c r="AM8" s="7"/>
      <c r="AN8" s="6"/>
      <c r="AO8" s="7"/>
      <c r="AP8" s="7"/>
      <c r="AQ8" s="7"/>
      <c r="AR8" s="7"/>
      <c r="AS8" s="6"/>
      <c r="AT8" s="7"/>
      <c r="AU8" s="7"/>
      <c r="AV8" s="7"/>
      <c r="AW8" s="7"/>
      <c r="AX8" s="6"/>
      <c r="AY8" s="7"/>
      <c r="AZ8" s="7"/>
      <c r="BA8" s="7"/>
      <c r="BB8" s="7"/>
      <c r="BC8" s="8"/>
      <c r="BD8" s="9"/>
      <c r="BF8" s="9"/>
    </row>
    <row r="9" spans="1:58" s="10" customFormat="1" ht="30" customHeight="1">
      <c r="A9" s="19" t="s">
        <v>11</v>
      </c>
      <c r="B9" s="20" t="s">
        <v>17</v>
      </c>
      <c r="C9" s="21" t="s">
        <v>1</v>
      </c>
      <c r="D9" s="22" t="s">
        <v>22</v>
      </c>
      <c r="E9" s="23">
        <f>F9+G9+H9+I9</f>
        <v>216667</v>
      </c>
      <c r="F9" s="23">
        <v>21667</v>
      </c>
      <c r="G9" s="23">
        <v>195000</v>
      </c>
      <c r="H9" s="23">
        <v>0</v>
      </c>
      <c r="I9" s="23">
        <v>0</v>
      </c>
      <c r="J9" s="23">
        <f>K9+L9+M9</f>
        <v>170000</v>
      </c>
      <c r="K9" s="23">
        <v>17000</v>
      </c>
      <c r="L9" s="23">
        <v>153000</v>
      </c>
      <c r="M9" s="23">
        <v>0</v>
      </c>
      <c r="N9" s="23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40.5" customHeight="1">
      <c r="A10" s="19" t="s">
        <v>12</v>
      </c>
      <c r="B10" s="20" t="s">
        <v>15</v>
      </c>
      <c r="C10" s="21" t="s">
        <v>1</v>
      </c>
      <c r="D10" s="21" t="s">
        <v>22</v>
      </c>
      <c r="E10" s="23">
        <f>F10+G10+H10+I10</f>
        <v>136841</v>
      </c>
      <c r="F10" s="23">
        <v>6842.05</v>
      </c>
      <c r="G10" s="23">
        <v>129998.95</v>
      </c>
      <c r="H10" s="23">
        <v>0</v>
      </c>
      <c r="I10" s="23">
        <v>0</v>
      </c>
      <c r="J10" s="23">
        <f>K10+L10+M10</f>
        <v>320000</v>
      </c>
      <c r="K10" s="23">
        <v>16000</v>
      </c>
      <c r="L10" s="23">
        <v>304000</v>
      </c>
      <c r="M10" s="23">
        <v>0</v>
      </c>
      <c r="N10" s="23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55" t="s">
        <v>14</v>
      </c>
      <c r="B11" s="55"/>
      <c r="C11" s="21"/>
      <c r="D11" s="21"/>
      <c r="E11" s="23">
        <f>E10+E9</f>
        <v>353508</v>
      </c>
      <c r="F11" s="23">
        <f>F10+F9</f>
        <v>28509.05</v>
      </c>
      <c r="G11" s="23">
        <f>G10+G9</f>
        <v>324998.95</v>
      </c>
      <c r="H11" s="23">
        <f>H10+H9</f>
        <v>0</v>
      </c>
      <c r="I11" s="23">
        <f>I10+I9</f>
        <v>0</v>
      </c>
      <c r="J11" s="23">
        <f>K11+L11</f>
        <v>490000</v>
      </c>
      <c r="K11" s="23">
        <f>K9+K10</f>
        <v>33000</v>
      </c>
      <c r="L11" s="23">
        <f>L9+L10</f>
        <v>457000</v>
      </c>
      <c r="M11" s="23">
        <v>0</v>
      </c>
      <c r="N11" s="23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50" t="s">
        <v>21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58" s="10" customFormat="1" ht="55.5" customHeight="1">
      <c r="A13" s="19" t="s">
        <v>13</v>
      </c>
      <c r="B13" s="20" t="s">
        <v>16</v>
      </c>
      <c r="C13" s="21" t="s">
        <v>1</v>
      </c>
      <c r="D13" s="21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55" t="s">
        <v>14</v>
      </c>
      <c r="B14" s="55"/>
      <c r="C14" s="21"/>
      <c r="D14" s="21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55" t="s">
        <v>18</v>
      </c>
      <c r="B15" s="55"/>
      <c r="C15" s="21" t="s">
        <v>1</v>
      </c>
      <c r="D15" s="21"/>
      <c r="E15" s="23">
        <f>E14+E11</f>
        <v>353508</v>
      </c>
      <c r="F15" s="23">
        <f aca="true" t="shared" si="0" ref="F15:N15">F14+F11</f>
        <v>28509.05</v>
      </c>
      <c r="G15" s="23">
        <f t="shared" si="0"/>
        <v>324998.95</v>
      </c>
      <c r="H15" s="23">
        <f t="shared" si="0"/>
        <v>0</v>
      </c>
      <c r="I15" s="23">
        <f t="shared" si="0"/>
        <v>0</v>
      </c>
      <c r="J15" s="23">
        <f>J14+J11</f>
        <v>490000</v>
      </c>
      <c r="K15" s="23">
        <f t="shared" si="0"/>
        <v>33000</v>
      </c>
      <c r="L15" s="23">
        <f t="shared" si="0"/>
        <v>457000</v>
      </c>
      <c r="M15" s="23">
        <f t="shared" si="0"/>
        <v>0</v>
      </c>
      <c r="N15" s="23">
        <f t="shared" si="0"/>
        <v>0</v>
      </c>
      <c r="O15" s="5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7" spans="1:14" ht="33" customHeight="1">
      <c r="A17" s="56" t="s">
        <v>25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2:13" ht="15">
      <c r="B18" s="13"/>
      <c r="C18" s="13"/>
      <c r="D18" s="13"/>
      <c r="E18" s="15"/>
      <c r="F18" s="15"/>
      <c r="G18" s="15"/>
      <c r="H18" s="15"/>
      <c r="I18" s="13"/>
      <c r="J18" s="13"/>
      <c r="K18" s="13"/>
      <c r="L18" s="13"/>
      <c r="M18" s="13"/>
    </row>
    <row r="19" spans="2:13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15">
      <c r="E20" s="3"/>
    </row>
    <row r="21" ht="15">
      <c r="E21" s="3"/>
    </row>
  </sheetData>
  <sheetProtection/>
  <mergeCells count="16">
    <mergeCell ref="A17:N17"/>
    <mergeCell ref="K1:N1"/>
    <mergeCell ref="A15:B15"/>
    <mergeCell ref="A2:N2"/>
    <mergeCell ref="A3:A5"/>
    <mergeCell ref="B3:B5"/>
    <mergeCell ref="C3:C5"/>
    <mergeCell ref="D3:D5"/>
    <mergeCell ref="E3:N3"/>
    <mergeCell ref="E4:I4"/>
    <mergeCell ref="J4:N4"/>
    <mergeCell ref="A7:N7"/>
    <mergeCell ref="A8:N8"/>
    <mergeCell ref="A11:B11"/>
    <mergeCell ref="A12:N12"/>
    <mergeCell ref="A14:B14"/>
  </mergeCells>
  <printOptions/>
  <pageMargins left="0.15748031496062992" right="0.15748031496062992" top="0.7480314960629921" bottom="0.7480314960629921" header="0.31496062992125984" footer="0.31496062992125984"/>
  <pageSetup firstPageNumber="17" useFirstPageNumber="1" horizontalDpi="600" verticalDpi="600" orientation="landscape" paperSize="9" scale="87" r:id="rId1"/>
  <headerFooter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25"/>
  <sheetViews>
    <sheetView zoomScaleSheetLayoutView="70" workbookViewId="0" topLeftCell="A1">
      <selection activeCell="G26" sqref="G26"/>
    </sheetView>
  </sheetViews>
  <sheetFormatPr defaultColWidth="9.140625" defaultRowHeight="15"/>
  <cols>
    <col min="1" max="1" width="5.57421875" style="2" customWidth="1"/>
    <col min="2" max="2" width="53.7109375" style="2" customWidth="1"/>
    <col min="3" max="3" width="13.00390625" style="2" customWidth="1"/>
    <col min="4" max="4" width="8.140625" style="2" customWidth="1"/>
    <col min="5" max="8" width="10.28125" style="2" customWidth="1"/>
    <col min="9" max="9" width="13.7109375" style="2" customWidth="1"/>
    <col min="10" max="13" width="10.28125" style="2" customWidth="1"/>
    <col min="14" max="14" width="14.28125" style="2" customWidth="1"/>
    <col min="15" max="16" width="9.140625" style="2" customWidth="1"/>
    <col min="17" max="18" width="0" style="2" hidden="1" customWidth="1"/>
    <col min="19" max="16384" width="9.140625" style="2" customWidth="1"/>
  </cols>
  <sheetData>
    <row r="1" spans="1:14" s="1" customFormat="1" ht="23.25" customHeight="1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6.25" customHeight="1">
      <c r="A2" s="40" t="s">
        <v>0</v>
      </c>
      <c r="B2" s="40" t="s">
        <v>2</v>
      </c>
      <c r="C2" s="40" t="s">
        <v>3</v>
      </c>
      <c r="D2" s="40" t="s">
        <v>4</v>
      </c>
      <c r="E2" s="40" t="s">
        <v>5</v>
      </c>
      <c r="F2" s="40"/>
      <c r="G2" s="40"/>
      <c r="H2" s="40"/>
      <c r="I2" s="40"/>
      <c r="J2" s="40"/>
      <c r="K2" s="40"/>
      <c r="L2" s="40"/>
      <c r="M2" s="40"/>
      <c r="N2" s="40"/>
    </row>
    <row r="3" spans="1:14" ht="24.75" customHeight="1">
      <c r="A3" s="40"/>
      <c r="B3" s="40"/>
      <c r="C3" s="40"/>
      <c r="D3" s="40"/>
      <c r="E3" s="40" t="s">
        <v>37</v>
      </c>
      <c r="F3" s="40"/>
      <c r="G3" s="40"/>
      <c r="H3" s="40"/>
      <c r="I3" s="40"/>
      <c r="J3" s="40" t="s">
        <v>38</v>
      </c>
      <c r="K3" s="40"/>
      <c r="L3" s="40"/>
      <c r="M3" s="40"/>
      <c r="N3" s="40"/>
    </row>
    <row r="4" spans="1:14" ht="33" customHeight="1">
      <c r="A4" s="40"/>
      <c r="B4" s="40"/>
      <c r="C4" s="40"/>
      <c r="D4" s="40"/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6</v>
      </c>
      <c r="K4" s="33" t="s">
        <v>7</v>
      </c>
      <c r="L4" s="33" t="s">
        <v>8</v>
      </c>
      <c r="M4" s="33" t="s">
        <v>9</v>
      </c>
      <c r="N4" s="33" t="s">
        <v>10</v>
      </c>
    </row>
    <row r="5" spans="1:14" ht="18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</row>
    <row r="6" spans="1:14" ht="22.5" customHeight="1">
      <c r="A6" s="54" t="s">
        <v>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58" s="10" customFormat="1" ht="21.75" customHeight="1">
      <c r="A7" s="49" t="s">
        <v>20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3" customHeight="1">
      <c r="A8" s="34" t="s">
        <v>11</v>
      </c>
      <c r="B8" s="35" t="s">
        <v>17</v>
      </c>
      <c r="C8" s="31" t="s">
        <v>1</v>
      </c>
      <c r="D8" s="36" t="s">
        <v>32</v>
      </c>
      <c r="E8" s="31">
        <f>F8+G8+H8+I8</f>
        <v>49709</v>
      </c>
      <c r="F8" s="31">
        <f>7895-5410</f>
        <v>2485</v>
      </c>
      <c r="G8" s="31">
        <f>0+6611</f>
        <v>6611</v>
      </c>
      <c r="H8" s="31">
        <f>0+40613</f>
        <v>40613</v>
      </c>
      <c r="I8" s="31">
        <v>0</v>
      </c>
      <c r="J8" s="31">
        <f>K8+L8+M8+N8</f>
        <v>2485</v>
      </c>
      <c r="K8" s="31">
        <f>7895-5410</f>
        <v>2485</v>
      </c>
      <c r="L8" s="31">
        <v>0</v>
      </c>
      <c r="M8" s="31">
        <v>0</v>
      </c>
      <c r="N8" s="31">
        <v>0</v>
      </c>
      <c r="O8" s="12"/>
      <c r="P8" s="5"/>
      <c r="Q8" s="2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2.25" customHeight="1">
      <c r="A9" s="41" t="s">
        <v>12</v>
      </c>
      <c r="B9" s="43" t="s">
        <v>15</v>
      </c>
      <c r="C9" s="31" t="s">
        <v>1</v>
      </c>
      <c r="D9" s="31" t="s">
        <v>32</v>
      </c>
      <c r="E9" s="31">
        <f>F9+G9+H9+I9</f>
        <v>106355</v>
      </c>
      <c r="F9" s="31">
        <f>8948-3630</f>
        <v>5318</v>
      </c>
      <c r="G9" s="31">
        <f>0+14145</f>
        <v>14145</v>
      </c>
      <c r="H9" s="31">
        <f>0+86892</f>
        <v>86892</v>
      </c>
      <c r="I9" s="31">
        <v>0</v>
      </c>
      <c r="J9" s="31">
        <f>K9+L9+M9+N9</f>
        <v>5318</v>
      </c>
      <c r="K9" s="31">
        <f>8948-3630</f>
        <v>5318</v>
      </c>
      <c r="L9" s="31">
        <v>0</v>
      </c>
      <c r="M9" s="31">
        <v>0</v>
      </c>
      <c r="N9" s="31">
        <v>0</v>
      </c>
      <c r="O9" s="12"/>
      <c r="P9" s="5"/>
      <c r="Q9" s="12">
        <f>G9+H9</f>
        <v>101037</v>
      </c>
      <c r="R9" s="5">
        <f>Q9*10/100</f>
        <v>10103.7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21.75" customHeight="1">
      <c r="A10" s="42"/>
      <c r="B10" s="44"/>
      <c r="C10" s="31" t="s">
        <v>27</v>
      </c>
      <c r="D10" s="36">
        <v>2018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5"/>
      <c r="P10" s="5"/>
      <c r="Q10" s="12">
        <f>G9+G10</f>
        <v>14145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3" customHeight="1">
      <c r="A11" s="37" t="s">
        <v>34</v>
      </c>
      <c r="B11" s="38" t="s">
        <v>35</v>
      </c>
      <c r="C11" s="31" t="s">
        <v>1</v>
      </c>
      <c r="D11" s="36">
        <v>2019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f>K11+L11+M11+N11</f>
        <v>0</v>
      </c>
      <c r="K11" s="31">
        <v>0</v>
      </c>
      <c r="L11" s="31">
        <v>0</v>
      </c>
      <c r="M11" s="31">
        <v>0</v>
      </c>
      <c r="N11" s="31">
        <v>0</v>
      </c>
      <c r="O11" s="5"/>
      <c r="P11" s="5"/>
      <c r="Q11" s="1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24.75" customHeight="1">
      <c r="A12" s="46" t="s">
        <v>14</v>
      </c>
      <c r="B12" s="46"/>
      <c r="C12" s="31"/>
      <c r="D12" s="31"/>
      <c r="E12" s="31">
        <f>SUM(E8:E10)</f>
        <v>156064</v>
      </c>
      <c r="F12" s="31">
        <f>SUM(F8:F10)</f>
        <v>7803</v>
      </c>
      <c r="G12" s="31">
        <f aca="true" t="shared" si="0" ref="G12:N12">SUM(G8:G11)</f>
        <v>20756</v>
      </c>
      <c r="H12" s="31">
        <f t="shared" si="0"/>
        <v>127505</v>
      </c>
      <c r="I12" s="31">
        <f t="shared" si="0"/>
        <v>0</v>
      </c>
      <c r="J12" s="31">
        <f t="shared" si="0"/>
        <v>7803</v>
      </c>
      <c r="K12" s="31">
        <f t="shared" si="0"/>
        <v>7803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14" ht="26.25" customHeight="1">
      <c r="A13" s="50" t="s">
        <v>21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58" s="10" customFormat="1" ht="49.5" customHeight="1">
      <c r="A14" s="34" t="s">
        <v>13</v>
      </c>
      <c r="B14" s="35" t="s">
        <v>16</v>
      </c>
      <c r="C14" s="31" t="s">
        <v>1</v>
      </c>
      <c r="D14" s="31"/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1.75" customHeight="1">
      <c r="A15" s="46" t="s">
        <v>14</v>
      </c>
      <c r="B15" s="46"/>
      <c r="C15" s="31"/>
      <c r="D15" s="31"/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33" customHeight="1">
      <c r="A16" s="51" t="s">
        <v>28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85.5" customHeight="1">
      <c r="A17" s="34" t="s">
        <v>29</v>
      </c>
      <c r="B17" s="35" t="s">
        <v>30</v>
      </c>
      <c r="C17" s="31" t="s">
        <v>1</v>
      </c>
      <c r="D17" s="36">
        <v>2018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20.25" customHeight="1">
      <c r="A18" s="51" t="s">
        <v>14</v>
      </c>
      <c r="B18" s="53"/>
      <c r="C18" s="31"/>
      <c r="D18" s="31"/>
      <c r="E18" s="31">
        <f>SUM(E17)</f>
        <v>0</v>
      </c>
      <c r="F18" s="31">
        <f>SUM(F17)</f>
        <v>0</v>
      </c>
      <c r="G18" s="31">
        <f>SUM(G17)</f>
        <v>0</v>
      </c>
      <c r="H18" s="31">
        <f>SUM(H17)</f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29" customFormat="1" ht="20.25" customHeight="1">
      <c r="A19" s="47" t="s">
        <v>31</v>
      </c>
      <c r="B19" s="48"/>
      <c r="C19" s="39"/>
      <c r="D19" s="39"/>
      <c r="E19" s="39">
        <f>E15+E12+E18</f>
        <v>156064</v>
      </c>
      <c r="F19" s="39">
        <f aca="true" t="shared" si="1" ref="F19:N19">F15+F12+F18</f>
        <v>7803</v>
      </c>
      <c r="G19" s="39">
        <f t="shared" si="1"/>
        <v>20756</v>
      </c>
      <c r="H19" s="39">
        <f t="shared" si="1"/>
        <v>127505</v>
      </c>
      <c r="I19" s="39">
        <f t="shared" si="1"/>
        <v>0</v>
      </c>
      <c r="J19" s="39">
        <f t="shared" si="1"/>
        <v>7803</v>
      </c>
      <c r="K19" s="39">
        <f t="shared" si="1"/>
        <v>7803</v>
      </c>
      <c r="L19" s="39">
        <f t="shared" si="1"/>
        <v>0</v>
      </c>
      <c r="M19" s="39">
        <f t="shared" si="1"/>
        <v>0</v>
      </c>
      <c r="N19" s="39">
        <f t="shared" si="1"/>
        <v>0</v>
      </c>
      <c r="O19" s="25"/>
      <c r="P19" s="25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7"/>
      <c r="AE19" s="26"/>
      <c r="AF19" s="26"/>
      <c r="AG19" s="26"/>
      <c r="AH19" s="26"/>
      <c r="AI19" s="27"/>
      <c r="AJ19" s="26"/>
      <c r="AK19" s="26"/>
      <c r="AL19" s="26"/>
      <c r="AM19" s="26"/>
      <c r="AN19" s="27"/>
      <c r="AO19" s="26"/>
      <c r="AP19" s="26"/>
      <c r="AQ19" s="26"/>
      <c r="AR19" s="26"/>
      <c r="AS19" s="27"/>
      <c r="AT19" s="26"/>
      <c r="AU19" s="26"/>
      <c r="AV19" s="26"/>
      <c r="AW19" s="26"/>
      <c r="AX19" s="27"/>
      <c r="AY19" s="26"/>
      <c r="AZ19" s="26"/>
      <c r="BA19" s="26"/>
      <c r="BB19" s="26"/>
      <c r="BC19" s="28"/>
      <c r="BF19" s="30"/>
    </row>
    <row r="20" spans="1:58" s="10" customFormat="1" ht="20.25" customHeight="1">
      <c r="A20" s="35"/>
      <c r="B20" s="35"/>
      <c r="C20" s="31" t="s">
        <v>1</v>
      </c>
      <c r="D20" s="31"/>
      <c r="E20" s="31">
        <f>F20+G20+H20+I20</f>
        <v>156064</v>
      </c>
      <c r="F20" s="31">
        <f>F8+F9+F14+F17</f>
        <v>7803</v>
      </c>
      <c r="G20" s="31">
        <f>G8+G9+G14+G17</f>
        <v>20756</v>
      </c>
      <c r="H20" s="31">
        <f>H8+H9+H14+H17</f>
        <v>127505</v>
      </c>
      <c r="I20" s="31">
        <f>I8+I9+I14+I17</f>
        <v>0</v>
      </c>
      <c r="J20" s="31">
        <f>K20+L20+M20+N20</f>
        <v>7803</v>
      </c>
      <c r="K20" s="31">
        <f>K8+K9++K14+K17+K11</f>
        <v>7803</v>
      </c>
      <c r="L20" s="31">
        <f>L8+L9++L14+L17+L11</f>
        <v>0</v>
      </c>
      <c r="M20" s="31">
        <f>M8+M9++M14+M17</f>
        <v>0</v>
      </c>
      <c r="N20" s="31">
        <f>N8+N9++N14+N17</f>
        <v>0</v>
      </c>
      <c r="O20" s="12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10" customFormat="1" ht="20.25" customHeight="1">
      <c r="A21" s="35"/>
      <c r="B21" s="35"/>
      <c r="C21" s="31" t="s">
        <v>27</v>
      </c>
      <c r="D21" s="31"/>
      <c r="E21" s="31">
        <f>F21+G21+H21+I21</f>
        <v>0</v>
      </c>
      <c r="F21" s="31">
        <f>F10</f>
        <v>0</v>
      </c>
      <c r="G21" s="31">
        <f>G10</f>
        <v>0</v>
      </c>
      <c r="H21" s="31">
        <f>H10</f>
        <v>0</v>
      </c>
      <c r="I21" s="31">
        <f>I10</f>
        <v>0</v>
      </c>
      <c r="J21" s="31">
        <f>K21+L21+M21+N21</f>
        <v>0</v>
      </c>
      <c r="K21" s="31">
        <f>K10</f>
        <v>0</v>
      </c>
      <c r="L21" s="31">
        <f>L10</f>
        <v>0</v>
      </c>
      <c r="M21" s="31">
        <f>M10</f>
        <v>0</v>
      </c>
      <c r="N21" s="31">
        <f>N10</f>
        <v>0</v>
      </c>
      <c r="O21" s="12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2:12" ht="15">
      <c r="B22" s="13"/>
      <c r="C22" s="13"/>
      <c r="D22" s="13"/>
      <c r="E22" s="17"/>
      <c r="F22" s="15"/>
      <c r="G22" s="15"/>
      <c r="H22" s="15"/>
      <c r="I22" s="13"/>
      <c r="J22" s="13"/>
      <c r="K22" s="13"/>
      <c r="L22" s="13"/>
    </row>
    <row r="23" spans="2:12" ht="15">
      <c r="B23" s="13"/>
      <c r="C23" s="13"/>
      <c r="D23" s="13"/>
      <c r="E23" s="16"/>
      <c r="F23" s="13"/>
      <c r="G23" s="13"/>
      <c r="H23" s="13"/>
      <c r="I23" s="13"/>
      <c r="J23" s="13"/>
      <c r="K23" s="13"/>
      <c r="L23" s="13"/>
    </row>
    <row r="24" spans="2:12" ht="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15">
      <c r="H25" s="3"/>
    </row>
  </sheetData>
  <sheetProtection/>
  <mergeCells count="18">
    <mergeCell ref="A1:N1"/>
    <mergeCell ref="A2:A4"/>
    <mergeCell ref="B2:B4"/>
    <mergeCell ref="C2:C4"/>
    <mergeCell ref="D2:D4"/>
    <mergeCell ref="E2:N2"/>
    <mergeCell ref="E3:I3"/>
    <mergeCell ref="J3:N3"/>
    <mergeCell ref="A15:B15"/>
    <mergeCell ref="A16:N16"/>
    <mergeCell ref="A18:B18"/>
    <mergeCell ref="A19:B19"/>
    <mergeCell ref="A6:N6"/>
    <mergeCell ref="A7:N7"/>
    <mergeCell ref="A9:A10"/>
    <mergeCell ref="B9:B10"/>
    <mergeCell ref="A12:B12"/>
    <mergeCell ref="A13:N13"/>
  </mergeCells>
  <printOptions horizontalCentered="1"/>
  <pageMargins left="0.15748031496062992" right="0.15748031496062992" top="1.2598425196850394" bottom="0.4330708661417323" header="0.3937007874015748" footer="0.1968503937007874"/>
  <pageSetup firstPageNumber="6" useFirstPageNumber="1" horizontalDpi="600" verticalDpi="600" orientation="landscape" paperSize="9" scale="73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
Таблица№1</firstHead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26"/>
  <sheetViews>
    <sheetView tabSelected="1" workbookViewId="0" topLeftCell="A1">
      <selection activeCell="I30" sqref="I30"/>
    </sheetView>
  </sheetViews>
  <sheetFormatPr defaultColWidth="9.140625" defaultRowHeight="15"/>
  <cols>
    <col min="1" max="1" width="5.57421875" style="2" customWidth="1"/>
    <col min="2" max="2" width="49.8515625" style="2" customWidth="1"/>
    <col min="3" max="3" width="11.28125" style="2" customWidth="1"/>
    <col min="4" max="4" width="8.140625" style="2" customWidth="1"/>
    <col min="5" max="7" width="10.7109375" style="2" customWidth="1"/>
    <col min="8" max="8" width="9.57421875" style="2" customWidth="1"/>
    <col min="9" max="9" width="13.421875" style="2" customWidth="1"/>
    <col min="10" max="10" width="11.421875" style="2" customWidth="1"/>
    <col min="11" max="11" width="10.7109375" style="2" customWidth="1"/>
    <col min="12" max="12" width="12.7109375" style="2" customWidth="1"/>
    <col min="13" max="13" width="9.00390625" style="2" customWidth="1"/>
    <col min="14" max="14" width="14.00390625" style="2" customWidth="1"/>
    <col min="15" max="16384" width="9.140625" style="2" customWidth="1"/>
  </cols>
  <sheetData>
    <row r="1" spans="1:14" s="1" customFormat="1" ht="20.25" customHeight="1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15">
      <c r="A2" s="40" t="s">
        <v>0</v>
      </c>
      <c r="B2" s="40" t="s">
        <v>2</v>
      </c>
      <c r="C2" s="40" t="s">
        <v>3</v>
      </c>
      <c r="D2" s="40" t="s">
        <v>4</v>
      </c>
      <c r="E2" s="40" t="s">
        <v>5</v>
      </c>
      <c r="F2" s="40"/>
      <c r="G2" s="40"/>
      <c r="H2" s="40"/>
      <c r="I2" s="40"/>
      <c r="J2" s="40"/>
      <c r="K2" s="40"/>
      <c r="L2" s="40"/>
      <c r="M2" s="40"/>
      <c r="N2" s="40"/>
      <c r="O2" s="13"/>
    </row>
    <row r="3" spans="1:15" ht="15.75" customHeight="1">
      <c r="A3" s="40"/>
      <c r="B3" s="40"/>
      <c r="C3" s="40"/>
      <c r="D3" s="40"/>
      <c r="E3" s="40" t="s">
        <v>39</v>
      </c>
      <c r="F3" s="40"/>
      <c r="G3" s="40"/>
      <c r="H3" s="40"/>
      <c r="I3" s="40"/>
      <c r="J3" s="40" t="s">
        <v>40</v>
      </c>
      <c r="K3" s="40"/>
      <c r="L3" s="40"/>
      <c r="M3" s="40"/>
      <c r="N3" s="40"/>
      <c r="O3" s="13"/>
    </row>
    <row r="4" spans="1:15" ht="47.25" customHeight="1">
      <c r="A4" s="40"/>
      <c r="B4" s="40"/>
      <c r="C4" s="40"/>
      <c r="D4" s="40"/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6</v>
      </c>
      <c r="K4" s="32" t="s">
        <v>7</v>
      </c>
      <c r="L4" s="32" t="s">
        <v>8</v>
      </c>
      <c r="M4" s="32" t="s">
        <v>9</v>
      </c>
      <c r="N4" s="32" t="s">
        <v>10</v>
      </c>
      <c r="O4" s="13"/>
    </row>
    <row r="5" spans="1:15" ht="1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13"/>
    </row>
    <row r="6" spans="1:15" ht="22.5" customHeight="1">
      <c r="A6" s="54" t="s">
        <v>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13"/>
    </row>
    <row r="7" spans="1:58" s="10" customFormat="1" ht="21.75" customHeight="1">
      <c r="A7" s="49" t="s">
        <v>20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0" customHeight="1">
      <c r="A8" s="34" t="s">
        <v>11</v>
      </c>
      <c r="B8" s="35" t="s">
        <v>17</v>
      </c>
      <c r="C8" s="31" t="s">
        <v>1</v>
      </c>
      <c r="D8" s="36" t="s">
        <v>32</v>
      </c>
      <c r="E8" s="31">
        <f>F8+G8+H8</f>
        <v>2485</v>
      </c>
      <c r="F8" s="31">
        <f>17000-14515</f>
        <v>2485</v>
      </c>
      <c r="G8" s="31">
        <v>0</v>
      </c>
      <c r="H8" s="31">
        <v>0</v>
      </c>
      <c r="I8" s="31">
        <v>0</v>
      </c>
      <c r="J8" s="31">
        <f>K8+L8+M8</f>
        <v>352438</v>
      </c>
      <c r="K8" s="31">
        <f>49730+2632-25335</f>
        <v>27027</v>
      </c>
      <c r="L8" s="31">
        <f>202646+50000+6611-153000</f>
        <v>106257</v>
      </c>
      <c r="M8" s="31">
        <f>178541+40613</f>
        <v>219154</v>
      </c>
      <c r="N8" s="31"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0" customHeight="1">
      <c r="A9" s="41" t="s">
        <v>12</v>
      </c>
      <c r="B9" s="43" t="s">
        <v>15</v>
      </c>
      <c r="C9" s="31" t="s">
        <v>1</v>
      </c>
      <c r="D9" s="31" t="s">
        <v>32</v>
      </c>
      <c r="E9" s="31">
        <f>F9+G9+H9</f>
        <v>5318</v>
      </c>
      <c r="F9" s="31">
        <f>16000-10682</f>
        <v>5318</v>
      </c>
      <c r="G9" s="31">
        <v>0</v>
      </c>
      <c r="H9" s="31">
        <v>0</v>
      </c>
      <c r="I9" s="31">
        <v>0</v>
      </c>
      <c r="J9" s="31">
        <f>K9+L9+M9</f>
        <v>597815</v>
      </c>
      <c r="K9" s="31">
        <f>67569-17942</f>
        <v>49627</v>
      </c>
      <c r="L9" s="31">
        <f>400451+14145-304000</f>
        <v>110596</v>
      </c>
      <c r="M9" s="31">
        <f>350700+86892</f>
        <v>437592</v>
      </c>
      <c r="N9" s="31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0" customHeight="1">
      <c r="A10" s="42"/>
      <c r="B10" s="44"/>
      <c r="C10" s="31" t="s">
        <v>27</v>
      </c>
      <c r="D10" s="36">
        <v>2018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8493</v>
      </c>
      <c r="K10" s="31">
        <v>849</v>
      </c>
      <c r="L10" s="31">
        <v>7644</v>
      </c>
      <c r="M10" s="31">
        <v>0</v>
      </c>
      <c r="N10" s="31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37" t="s">
        <v>34</v>
      </c>
      <c r="B11" s="38" t="s">
        <v>35</v>
      </c>
      <c r="C11" s="31" t="s">
        <v>1</v>
      </c>
      <c r="D11" s="36">
        <v>2019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299</v>
      </c>
      <c r="K11" s="31">
        <v>15</v>
      </c>
      <c r="L11" s="31">
        <v>284</v>
      </c>
      <c r="M11" s="31">
        <v>0</v>
      </c>
      <c r="N11" s="31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20.25" customHeight="1">
      <c r="A12" s="46" t="s">
        <v>14</v>
      </c>
      <c r="B12" s="46"/>
      <c r="C12" s="31"/>
      <c r="D12" s="31"/>
      <c r="E12" s="31">
        <f>F12+G12</f>
        <v>7803</v>
      </c>
      <c r="F12" s="31">
        <f>F8+F9</f>
        <v>7803</v>
      </c>
      <c r="G12" s="31">
        <f>G8+G9</f>
        <v>0</v>
      </c>
      <c r="H12" s="31">
        <v>0</v>
      </c>
      <c r="I12" s="31">
        <v>0</v>
      </c>
      <c r="J12" s="31">
        <f>SUM(J8:J11)</f>
        <v>959045</v>
      </c>
      <c r="K12" s="31">
        <f>K8+K9+K10+K11</f>
        <v>77518</v>
      </c>
      <c r="L12" s="31">
        <f>L9+L8+L10+L11</f>
        <v>224781</v>
      </c>
      <c r="M12" s="31">
        <f>M8+M9+M10</f>
        <v>656746</v>
      </c>
      <c r="N12" s="31">
        <v>0</v>
      </c>
      <c r="O12" s="5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15" ht="21" customHeight="1">
      <c r="A13" s="50" t="s">
        <v>21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3"/>
    </row>
    <row r="14" spans="1:58" s="10" customFormat="1" ht="45" customHeight="1">
      <c r="A14" s="34" t="s">
        <v>13</v>
      </c>
      <c r="B14" s="35" t="s">
        <v>16</v>
      </c>
      <c r="C14" s="31" t="s">
        <v>1</v>
      </c>
      <c r="D14" s="31"/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6" t="s">
        <v>14</v>
      </c>
      <c r="B15" s="46"/>
      <c r="C15" s="31"/>
      <c r="D15" s="31"/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33" customHeight="1">
      <c r="A16" s="51" t="s">
        <v>28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84.75" customHeight="1">
      <c r="A17" s="34" t="s">
        <v>29</v>
      </c>
      <c r="B17" s="35" t="s">
        <v>30</v>
      </c>
      <c r="C17" s="31" t="s">
        <v>1</v>
      </c>
      <c r="D17" s="36">
        <v>2018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330</v>
      </c>
      <c r="K17" s="31">
        <v>330</v>
      </c>
      <c r="L17" s="31">
        <v>0</v>
      </c>
      <c r="M17" s="31">
        <v>0</v>
      </c>
      <c r="N17" s="3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20.25" customHeight="1">
      <c r="A18" s="51" t="s">
        <v>14</v>
      </c>
      <c r="B18" s="53"/>
      <c r="C18" s="31"/>
      <c r="D18" s="31"/>
      <c r="E18" s="31">
        <f aca="true" t="shared" si="0" ref="E18:N18">SUM(E17)</f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330</v>
      </c>
      <c r="K18" s="31">
        <f t="shared" si="0"/>
        <v>330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29" customFormat="1" ht="20.25" customHeight="1">
      <c r="A19" s="47" t="s">
        <v>31</v>
      </c>
      <c r="B19" s="48"/>
      <c r="C19" s="39"/>
      <c r="D19" s="39"/>
      <c r="E19" s="39">
        <f aca="true" t="shared" si="1" ref="E19:N19">E12+E18</f>
        <v>7803</v>
      </c>
      <c r="F19" s="39">
        <f t="shared" si="1"/>
        <v>7803</v>
      </c>
      <c r="G19" s="39">
        <f t="shared" si="1"/>
        <v>0</v>
      </c>
      <c r="H19" s="39">
        <f t="shared" si="1"/>
        <v>0</v>
      </c>
      <c r="I19" s="39">
        <f t="shared" si="1"/>
        <v>0</v>
      </c>
      <c r="J19" s="39">
        <f>J12+J18</f>
        <v>959375</v>
      </c>
      <c r="K19" s="39">
        <f t="shared" si="1"/>
        <v>77848</v>
      </c>
      <c r="L19" s="39">
        <f>L12+L18</f>
        <v>224781</v>
      </c>
      <c r="M19" s="39">
        <f t="shared" si="1"/>
        <v>656746</v>
      </c>
      <c r="N19" s="39">
        <f t="shared" si="1"/>
        <v>0</v>
      </c>
      <c r="O19" s="26"/>
      <c r="P19" s="25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7"/>
      <c r="AE19" s="26"/>
      <c r="AF19" s="26"/>
      <c r="AG19" s="26"/>
      <c r="AH19" s="26"/>
      <c r="AI19" s="27"/>
      <c r="AJ19" s="26"/>
      <c r="AK19" s="26"/>
      <c r="AL19" s="26"/>
      <c r="AM19" s="26"/>
      <c r="AN19" s="27"/>
      <c r="AO19" s="26"/>
      <c r="AP19" s="26"/>
      <c r="AQ19" s="26"/>
      <c r="AR19" s="26"/>
      <c r="AS19" s="27"/>
      <c r="AT19" s="26"/>
      <c r="AU19" s="26"/>
      <c r="AV19" s="26"/>
      <c r="AW19" s="26"/>
      <c r="AX19" s="27"/>
      <c r="AY19" s="26"/>
      <c r="AZ19" s="26"/>
      <c r="BA19" s="26"/>
      <c r="BB19" s="26"/>
      <c r="BC19" s="28"/>
      <c r="BF19" s="30"/>
    </row>
    <row r="20" spans="1:58" s="10" customFormat="1" ht="20.25" customHeight="1">
      <c r="A20" s="35"/>
      <c r="B20" s="35"/>
      <c r="C20" s="31" t="s">
        <v>1</v>
      </c>
      <c r="D20" s="31"/>
      <c r="E20" s="31">
        <f>F20+G20+H20+I20</f>
        <v>7803</v>
      </c>
      <c r="F20" s="31">
        <f>F8+F9+F14+F17</f>
        <v>7803</v>
      </c>
      <c r="G20" s="31">
        <f>G8+G9+G14+G17</f>
        <v>0</v>
      </c>
      <c r="H20" s="31">
        <f>H8+H9+H14+H17</f>
        <v>0</v>
      </c>
      <c r="I20" s="31">
        <f>I8+I9+I14+I17</f>
        <v>0</v>
      </c>
      <c r="J20" s="31">
        <f>K20+L20+M20+N20</f>
        <v>950882</v>
      </c>
      <c r="K20" s="31">
        <f>K8+K9+K14+K17+K11</f>
        <v>76999</v>
      </c>
      <c r="L20" s="31">
        <f>L8+L9+L14+L17+L11</f>
        <v>217137</v>
      </c>
      <c r="M20" s="31">
        <f>M8+M9+M14+M17</f>
        <v>656746</v>
      </c>
      <c r="N20" s="31">
        <f>N8+N9+N14+N17</f>
        <v>0</v>
      </c>
      <c r="O20" s="5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10" customFormat="1" ht="20.25" customHeight="1">
      <c r="A21" s="35"/>
      <c r="B21" s="35"/>
      <c r="C21" s="31" t="s">
        <v>27</v>
      </c>
      <c r="D21" s="31"/>
      <c r="E21" s="31">
        <f>F21+G21+H21+I21</f>
        <v>0</v>
      </c>
      <c r="F21" s="31">
        <f>F10</f>
        <v>0</v>
      </c>
      <c r="G21" s="31">
        <f>G10</f>
        <v>0</v>
      </c>
      <c r="H21" s="31">
        <f>H10</f>
        <v>0</v>
      </c>
      <c r="I21" s="31">
        <f>I10</f>
        <v>0</v>
      </c>
      <c r="J21" s="31">
        <f>K21+L21+M21+N21</f>
        <v>8493</v>
      </c>
      <c r="K21" s="31">
        <f>K10</f>
        <v>849</v>
      </c>
      <c r="L21" s="31">
        <f>L10</f>
        <v>7644</v>
      </c>
      <c r="M21" s="31">
        <f>M10</f>
        <v>0</v>
      </c>
      <c r="N21" s="31">
        <f>N10</f>
        <v>0</v>
      </c>
      <c r="O21" s="5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1:15" ht="8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3" ht="15">
      <c r="B23" s="13"/>
      <c r="C23" s="13"/>
      <c r="D23" s="15"/>
      <c r="E23" s="15"/>
      <c r="F23" s="15"/>
      <c r="G23" s="15"/>
      <c r="H23" s="15"/>
      <c r="I23" s="13"/>
      <c r="J23" s="13"/>
      <c r="K23" s="13"/>
      <c r="L23" s="13"/>
      <c r="M23" s="13"/>
    </row>
    <row r="24" spans="2:13" ht="15">
      <c r="B24" s="13"/>
      <c r="C24" s="13"/>
      <c r="D24" s="13"/>
      <c r="E24" s="13"/>
      <c r="F24" s="13"/>
      <c r="G24" s="13"/>
      <c r="H24" s="13"/>
      <c r="I24" s="14"/>
      <c r="J24" s="13"/>
      <c r="K24" s="13"/>
      <c r="L24" s="13"/>
      <c r="M24" s="13"/>
    </row>
    <row r="25" ht="15">
      <c r="E25" s="3"/>
    </row>
    <row r="26" spans="5:10" ht="15">
      <c r="E26" s="3"/>
      <c r="J26" s="3"/>
    </row>
  </sheetData>
  <sheetProtection/>
  <mergeCells count="18">
    <mergeCell ref="A13:N13"/>
    <mergeCell ref="A1:N1"/>
    <mergeCell ref="A2:A4"/>
    <mergeCell ref="B2:B4"/>
    <mergeCell ref="C2:C4"/>
    <mergeCell ref="D2:D4"/>
    <mergeCell ref="E2:N2"/>
    <mergeCell ref="E3:I3"/>
    <mergeCell ref="J3:N3"/>
    <mergeCell ref="A15:B15"/>
    <mergeCell ref="A16:N16"/>
    <mergeCell ref="A18:B18"/>
    <mergeCell ref="A19:B19"/>
    <mergeCell ref="A6:N6"/>
    <mergeCell ref="A7:N7"/>
    <mergeCell ref="A9:A10"/>
    <mergeCell ref="B9:B10"/>
    <mergeCell ref="A12:B12"/>
  </mergeCells>
  <printOptions horizontalCentered="1"/>
  <pageMargins left="0.2755905511811024" right="0.3937007874015748" top="1.0236220472440944" bottom="0.5118110236220472" header="0.31496062992125984" footer="0.31496062992125984"/>
  <pageSetup firstPageNumber="7" useFirstPageNumber="1" horizontalDpi="600" verticalDpi="600" orientation="landscape" paperSize="9" scale="73" r:id="rId1"/>
  <headerFooter differentFirst="1">
    <oddHeader>&amp;C&amp;"Times New Roman,обычный"&amp;10&amp;P</oddHeader>
    <firstHeader>&amp;C&amp;"Times New Roman,обычный"&amp;10&amp;P&amp;R&amp;"Times New Roman,обычный"&amp;10Таблица №2</firstHeader>
  </headerFooter>
  <rowBreaks count="1" manualBreakCount="1">
    <brk id="24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2022-01-18T06:18:31Z</cp:lastPrinted>
  <dcterms:created xsi:type="dcterms:W3CDTF">2016-09-27T05:07:00Z</dcterms:created>
  <dcterms:modified xsi:type="dcterms:W3CDTF">2022-01-18T06:32:40Z</dcterms:modified>
  <cp:category/>
  <cp:version/>
  <cp:contentType/>
  <cp:contentStatus/>
</cp:coreProperties>
</file>