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10" windowWidth="22080" windowHeight="9345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1'!$A$1:$AD$49</definedName>
  </definedNames>
  <calcPr fullCalcOnLoad="1"/>
</workbook>
</file>

<file path=xl/sharedStrings.xml><?xml version="1.0" encoding="utf-8"?>
<sst xmlns="http://schemas.openxmlformats.org/spreadsheetml/2006/main" count="150" uniqueCount="89">
  <si>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</si>
  <si>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</si>
  <si>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</si>
  <si>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</si>
  <si>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</si>
  <si>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</si>
  <si>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</si>
  <si>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</si>
  <si>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</si>
  <si>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</si>
  <si>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</si>
  <si>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</si>
  <si>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</si>
  <si>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</si>
  <si>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</si>
  <si>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</si>
  <si>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</si>
  <si>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</si>
  <si>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</si>
  <si>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</si>
  <si>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</si>
  <si>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</si>
  <si>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</si>
  <si>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</si>
  <si>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</si>
  <si>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</si>
  <si>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</si>
  <si>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</si>
  <si>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</si>
  <si>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</si>
  <si>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</si>
  <si>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</si>
  <si>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</si>
  <si>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</si>
  <si>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</si>
  <si>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</si>
  <si>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</si>
  <si>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</si>
  <si>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</si>
  <si>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</si>
  <si>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</si>
  <si>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</si>
  <si>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</si>
  <si>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</si>
  <si>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</si>
  <si>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</si>
  <si>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</si>
  <si>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</si>
  <si>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</si>
  <si>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</si>
  <si>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</si>
  <si>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</si>
  <si>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</si>
  <si>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</si>
  <si>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</si>
  <si>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</si>
  <si>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</si>
  <si>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</si>
  <si>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</si>
  <si>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</si>
  <si>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</si>
  <si>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</si>
  <si>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</si>
  <si>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</si>
  <si>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</si>
  <si>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</si>
  <si>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</si>
  <si>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</si>
  <si>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</si>
  <si>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</si>
  <si>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</si>
  <si>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</si>
  <si>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</si>
  <si>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</si>
  <si>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</si>
  <si>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</si>
  <si>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</si>
  <si>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</si>
  <si>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</si>
  <si>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</si>
  <si>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</si>
  <si>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</si>
  <si>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</si>
  <si>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Техническое обследование объектов для передачи в концессию</t>
  </si>
  <si>
    <t>2019-2022</t>
  </si>
  <si>
    <t xml:space="preserve">Итого по Программе без учета оплаты ранее принятых обязательств </t>
  </si>
  <si>
    <t>Приложение 1                                                                                                к постановлению администрации городского округа Тольятти от _______________ № _____________</t>
  </si>
  <si>
    <t>Энергоснабжение насосных станций и артезианских скважин</t>
  </si>
  <si>
    <t>2019, 2021, 2022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</si>
</sst>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3" fontId="44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 vertical="justify" wrapText="1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 horizontal="center" vertical="center"/>
    </xf>
    <xf numFmtId="3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3" fontId="45" fillId="33" borderId="16" xfId="0" applyNumberFormat="1" applyFont="1" applyFill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3" fontId="45" fillId="33" borderId="11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60" zoomScaleNormal="60" workbookViewId="0" topLeftCell="A40">
      <selection activeCell="B43" sqref="B43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3" hidden="1" customWidth="1"/>
    <col min="32" max="32" width="11.421875" style="3" hidden="1" customWidth="1"/>
    <col min="33" max="33" width="8.00390625" style="1" customWidth="1"/>
    <col min="34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61" t="s">
        <v>86</v>
      </c>
      <c r="Z1" s="61"/>
      <c r="AA1" s="61"/>
      <c r="AB1" s="61"/>
      <c r="AC1" s="61"/>
      <c r="AD1" s="61"/>
    </row>
    <row r="2" spans="8:30" ht="58.5" customHeight="1">
      <c r="H2" s="2"/>
      <c r="I2" s="14"/>
      <c r="J2" s="14"/>
      <c r="K2" s="14"/>
      <c r="L2" s="14"/>
      <c r="M2" s="67" t="s">
        <v>69</v>
      </c>
      <c r="N2" s="67"/>
      <c r="O2" s="67"/>
      <c r="P2" s="67"/>
      <c r="Q2" s="67"/>
      <c r="R2" s="67"/>
      <c r="S2" s="67"/>
      <c r="T2" s="15"/>
      <c r="U2" s="15"/>
      <c r="V2" s="15"/>
      <c r="W2" s="15"/>
      <c r="X2" s="61" t="s">
        <v>70</v>
      </c>
      <c r="Y2" s="61"/>
      <c r="Z2" s="61"/>
      <c r="AA2" s="61"/>
      <c r="AB2" s="61"/>
      <c r="AC2" s="61"/>
      <c r="AD2" s="61"/>
    </row>
    <row r="3" spans="1:30" ht="33" customHeight="1">
      <c r="A3" s="7"/>
      <c r="B3" s="62" t="s">
        <v>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68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4</v>
      </c>
      <c r="U5" s="52"/>
      <c r="V5" s="52"/>
      <c r="W5" s="52"/>
      <c r="X5" s="52"/>
      <c r="Y5" s="52"/>
      <c r="Z5" s="52"/>
      <c r="AA5" s="52"/>
      <c r="AB5" s="52"/>
      <c r="AC5" s="52"/>
      <c r="AD5" s="60"/>
      <c r="AF5" s="9"/>
    </row>
    <row r="6" spans="1:32" ht="17.25" customHeight="1">
      <c r="A6" s="69"/>
      <c r="B6" s="47"/>
      <c r="C6" s="47"/>
      <c r="D6" s="47"/>
      <c r="E6" s="47" t="s">
        <v>55</v>
      </c>
      <c r="F6" s="47"/>
      <c r="G6" s="47"/>
      <c r="H6" s="47"/>
      <c r="I6" s="47"/>
      <c r="J6" s="47" t="s">
        <v>56</v>
      </c>
      <c r="K6" s="47"/>
      <c r="L6" s="47"/>
      <c r="M6" s="47"/>
      <c r="N6" s="47"/>
      <c r="O6" s="47" t="s">
        <v>57</v>
      </c>
      <c r="P6" s="47"/>
      <c r="Q6" s="47"/>
      <c r="R6" s="47"/>
      <c r="S6" s="47"/>
      <c r="T6" s="47" t="s">
        <v>58</v>
      </c>
      <c r="U6" s="47"/>
      <c r="V6" s="47"/>
      <c r="W6" s="47"/>
      <c r="X6" s="47"/>
      <c r="Y6" s="47" t="s">
        <v>59</v>
      </c>
      <c r="Z6" s="47"/>
      <c r="AA6" s="47"/>
      <c r="AB6" s="47"/>
      <c r="AC6" s="47"/>
      <c r="AD6" s="46" t="s">
        <v>5</v>
      </c>
      <c r="AF6" s="9"/>
    </row>
    <row r="7" spans="1:32" s="3" customFormat="1" ht="57.75" customHeight="1">
      <c r="A7" s="69"/>
      <c r="B7" s="47"/>
      <c r="C7" s="47"/>
      <c r="D7" s="47"/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6</v>
      </c>
      <c r="K7" s="31" t="s">
        <v>7</v>
      </c>
      <c r="L7" s="31" t="s">
        <v>8</v>
      </c>
      <c r="M7" s="31" t="s">
        <v>9</v>
      </c>
      <c r="N7" s="31" t="s">
        <v>10</v>
      </c>
      <c r="O7" s="31" t="s">
        <v>6</v>
      </c>
      <c r="P7" s="31" t="s">
        <v>7</v>
      </c>
      <c r="Q7" s="31" t="s">
        <v>8</v>
      </c>
      <c r="R7" s="31" t="s">
        <v>9</v>
      </c>
      <c r="S7" s="31" t="s">
        <v>10</v>
      </c>
      <c r="T7" s="31" t="s">
        <v>6</v>
      </c>
      <c r="U7" s="31" t="s">
        <v>7</v>
      </c>
      <c r="V7" s="31" t="s">
        <v>8</v>
      </c>
      <c r="W7" s="31" t="s">
        <v>9</v>
      </c>
      <c r="X7" s="31" t="s">
        <v>10</v>
      </c>
      <c r="Y7" s="31" t="s">
        <v>6</v>
      </c>
      <c r="Z7" s="31" t="s">
        <v>7</v>
      </c>
      <c r="AA7" s="31" t="s">
        <v>8</v>
      </c>
      <c r="AB7" s="31" t="s">
        <v>9</v>
      </c>
      <c r="AC7" s="31" t="s">
        <v>10</v>
      </c>
      <c r="AD7" s="46"/>
      <c r="AF7" s="9"/>
    </row>
    <row r="8" spans="1:32" ht="15">
      <c r="A8" s="32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3">
        <v>30</v>
      </c>
      <c r="AF8" s="9"/>
    </row>
    <row r="9" spans="1:32" s="8" customFormat="1" ht="28.5" customHeight="1">
      <c r="A9" s="55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13"/>
      <c r="AF9" s="10"/>
    </row>
    <row r="10" spans="1:32" s="8" customFormat="1" ht="27.75" customHeight="1">
      <c r="A10" s="55" t="s">
        <v>60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13"/>
      <c r="AF10" s="10"/>
    </row>
    <row r="11" spans="1:32" ht="37.5" customHeight="1">
      <c r="A11" s="29" t="s">
        <v>12</v>
      </c>
      <c r="B11" s="30" t="s">
        <v>61</v>
      </c>
      <c r="C11" s="31" t="s">
        <v>13</v>
      </c>
      <c r="D11" s="20" t="s">
        <v>62</v>
      </c>
      <c r="E11" s="21">
        <f>G11+F11+H11+I11</f>
        <v>407</v>
      </c>
      <c r="F11" s="21">
        <f>308+99</f>
        <v>407</v>
      </c>
      <c r="G11" s="21">
        <v>0</v>
      </c>
      <c r="H11" s="21">
        <v>0</v>
      </c>
      <c r="I11" s="21">
        <v>0</v>
      </c>
      <c r="J11" s="21">
        <f>K11+L11+M11+N11</f>
        <v>97</v>
      </c>
      <c r="K11" s="21">
        <f>290-191-2</f>
        <v>97</v>
      </c>
      <c r="L11" s="21">
        <v>0</v>
      </c>
      <c r="M11" s="21">
        <v>0</v>
      </c>
      <c r="N11" s="21">
        <v>0</v>
      </c>
      <c r="O11" s="21">
        <f>P11+Q11+R11+S11</f>
        <v>0</v>
      </c>
      <c r="P11" s="21">
        <v>0</v>
      </c>
      <c r="Q11" s="21">
        <v>0</v>
      </c>
      <c r="R11" s="21">
        <v>0</v>
      </c>
      <c r="S11" s="21">
        <v>0</v>
      </c>
      <c r="T11" s="21">
        <f>U11+V11+W11+X11</f>
        <v>308</v>
      </c>
      <c r="U11" s="21">
        <v>308</v>
      </c>
      <c r="V11" s="21">
        <v>0</v>
      </c>
      <c r="W11" s="21">
        <v>0</v>
      </c>
      <c r="X11" s="21">
        <v>0</v>
      </c>
      <c r="Y11" s="21">
        <f>Z11+AA11+AB11+AC11</f>
        <v>308</v>
      </c>
      <c r="Z11" s="21">
        <v>308</v>
      </c>
      <c r="AA11" s="21">
        <v>0</v>
      </c>
      <c r="AB11" s="21">
        <v>0</v>
      </c>
      <c r="AC11" s="21">
        <v>0</v>
      </c>
      <c r="AD11" s="23">
        <f aca="true" t="shared" si="0" ref="AD11:AD19">O11+J11+E11+T11+Y11</f>
        <v>1120</v>
      </c>
      <c r="AF11" s="9"/>
    </row>
    <row r="12" spans="1:32" ht="53.25" customHeight="1">
      <c r="A12" s="29" t="s">
        <v>14</v>
      </c>
      <c r="B12" s="30" t="s">
        <v>15</v>
      </c>
      <c r="C12" s="31" t="s">
        <v>13</v>
      </c>
      <c r="D12" s="20" t="s">
        <v>62</v>
      </c>
      <c r="E12" s="21">
        <f aca="true" t="shared" si="1" ref="E12:E23">G12+F12+H12+I12</f>
        <v>348</v>
      </c>
      <c r="F12" s="21">
        <f>265+83</f>
        <v>348</v>
      </c>
      <c r="G12" s="21">
        <v>0</v>
      </c>
      <c r="H12" s="21">
        <v>0</v>
      </c>
      <c r="I12" s="21">
        <v>0</v>
      </c>
      <c r="J12" s="21">
        <f aca="true" t="shared" si="2" ref="J12:J18">K12+L12+M12+N12</f>
        <v>278</v>
      </c>
      <c r="K12" s="21">
        <v>278</v>
      </c>
      <c r="L12" s="21">
        <v>0</v>
      </c>
      <c r="M12" s="21">
        <v>0</v>
      </c>
      <c r="N12" s="21">
        <v>0</v>
      </c>
      <c r="O12" s="21">
        <f aca="true" t="shared" si="3" ref="O12:O19">P12+Q12+R12+S12</f>
        <v>279</v>
      </c>
      <c r="P12" s="21">
        <v>279</v>
      </c>
      <c r="Q12" s="21">
        <v>0</v>
      </c>
      <c r="R12" s="21">
        <v>0</v>
      </c>
      <c r="S12" s="21">
        <v>0</v>
      </c>
      <c r="T12" s="21">
        <f aca="true" t="shared" si="4" ref="T12:T19">U12+V12+W12+X12</f>
        <v>279</v>
      </c>
      <c r="U12" s="21">
        <v>279</v>
      </c>
      <c r="V12" s="21">
        <v>0</v>
      </c>
      <c r="W12" s="21">
        <v>0</v>
      </c>
      <c r="X12" s="21">
        <v>0</v>
      </c>
      <c r="Y12" s="21">
        <f aca="true" t="shared" si="5" ref="Y12:Y19">Z12+AA12+AB12+AC12</f>
        <v>279</v>
      </c>
      <c r="Z12" s="21">
        <v>279</v>
      </c>
      <c r="AA12" s="21">
        <v>0</v>
      </c>
      <c r="AB12" s="21">
        <v>0</v>
      </c>
      <c r="AC12" s="21">
        <v>0</v>
      </c>
      <c r="AD12" s="23">
        <f t="shared" si="0"/>
        <v>1463</v>
      </c>
      <c r="AF12" s="9"/>
    </row>
    <row r="13" spans="1:32" ht="64.5" customHeight="1">
      <c r="A13" s="29" t="s">
        <v>16</v>
      </c>
      <c r="B13" s="30" t="s">
        <v>78</v>
      </c>
      <c r="C13" s="31" t="s">
        <v>13</v>
      </c>
      <c r="D13" s="20" t="s">
        <v>62</v>
      </c>
      <c r="E13" s="21">
        <f t="shared" si="1"/>
        <v>1332</v>
      </c>
      <c r="F13" s="21">
        <f>1540-22-20-165-1</f>
        <v>1332</v>
      </c>
      <c r="G13" s="21">
        <v>0</v>
      </c>
      <c r="H13" s="21">
        <v>0</v>
      </c>
      <c r="I13" s="21">
        <v>0</v>
      </c>
      <c r="J13" s="21">
        <f t="shared" si="2"/>
        <v>1343</v>
      </c>
      <c r="K13" s="21">
        <v>1343</v>
      </c>
      <c r="L13" s="21">
        <v>0</v>
      </c>
      <c r="M13" s="21">
        <v>0</v>
      </c>
      <c r="N13" s="21">
        <v>0</v>
      </c>
      <c r="O13" s="21">
        <f t="shared" si="3"/>
        <v>1432</v>
      </c>
      <c r="P13" s="21">
        <v>1432</v>
      </c>
      <c r="Q13" s="21">
        <v>0</v>
      </c>
      <c r="R13" s="21">
        <v>0</v>
      </c>
      <c r="S13" s="21">
        <v>0</v>
      </c>
      <c r="T13" s="21">
        <f t="shared" si="4"/>
        <v>1549</v>
      </c>
      <c r="U13" s="21">
        <v>1549</v>
      </c>
      <c r="V13" s="21">
        <v>0</v>
      </c>
      <c r="W13" s="21">
        <v>0</v>
      </c>
      <c r="X13" s="21">
        <v>0</v>
      </c>
      <c r="Y13" s="21">
        <f t="shared" si="5"/>
        <v>1549</v>
      </c>
      <c r="Z13" s="21">
        <v>1549</v>
      </c>
      <c r="AA13" s="21">
        <v>0</v>
      </c>
      <c r="AB13" s="21">
        <v>0</v>
      </c>
      <c r="AC13" s="21">
        <v>0</v>
      </c>
      <c r="AD13" s="23">
        <f>O13+J13+E13+T13+Y13</f>
        <v>7205</v>
      </c>
      <c r="AE13" s="3">
        <v>1540</v>
      </c>
      <c r="AF13" s="9"/>
    </row>
    <row r="14" spans="1:32" ht="55.5" customHeight="1">
      <c r="A14" s="29" t="s">
        <v>17</v>
      </c>
      <c r="B14" s="30" t="s">
        <v>18</v>
      </c>
      <c r="C14" s="31" t="s">
        <v>13</v>
      </c>
      <c r="D14" s="20" t="s">
        <v>80</v>
      </c>
      <c r="E14" s="21">
        <f t="shared" si="1"/>
        <v>562</v>
      </c>
      <c r="F14" s="21">
        <v>562</v>
      </c>
      <c r="G14" s="21">
        <v>0</v>
      </c>
      <c r="H14" s="21">
        <v>0</v>
      </c>
      <c r="I14" s="21">
        <v>0</v>
      </c>
      <c r="J14" s="21">
        <f t="shared" si="2"/>
        <v>0</v>
      </c>
      <c r="K14" s="21">
        <v>0</v>
      </c>
      <c r="L14" s="21">
        <v>0</v>
      </c>
      <c r="M14" s="21">
        <v>0</v>
      </c>
      <c r="N14" s="21">
        <v>0</v>
      </c>
      <c r="O14" s="21">
        <f t="shared" si="3"/>
        <v>577</v>
      </c>
      <c r="P14" s="21">
        <v>577</v>
      </c>
      <c r="Q14" s="21">
        <v>0</v>
      </c>
      <c r="R14" s="21">
        <v>0</v>
      </c>
      <c r="S14" s="21">
        <v>0</v>
      </c>
      <c r="T14" s="21">
        <f t="shared" si="4"/>
        <v>1130</v>
      </c>
      <c r="U14" s="21">
        <v>1130</v>
      </c>
      <c r="V14" s="21">
        <v>0</v>
      </c>
      <c r="W14" s="21">
        <v>0</v>
      </c>
      <c r="X14" s="21">
        <v>0</v>
      </c>
      <c r="Y14" s="21">
        <f t="shared" si="5"/>
        <v>1130</v>
      </c>
      <c r="Z14" s="21">
        <v>1130</v>
      </c>
      <c r="AA14" s="21">
        <v>0</v>
      </c>
      <c r="AB14" s="21">
        <v>0</v>
      </c>
      <c r="AC14" s="21">
        <v>0</v>
      </c>
      <c r="AD14" s="23">
        <f>O14+J14+E14+T14+Y14</f>
        <v>3399</v>
      </c>
      <c r="AF14" s="9"/>
    </row>
    <row r="15" spans="1:32" ht="35.25" customHeight="1">
      <c r="A15" s="58" t="s">
        <v>19</v>
      </c>
      <c r="B15" s="59" t="s">
        <v>79</v>
      </c>
      <c r="C15" s="31" t="s">
        <v>13</v>
      </c>
      <c r="D15" s="20">
        <v>2019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2"/>
        <v>200</v>
      </c>
      <c r="K15" s="21">
        <v>200</v>
      </c>
      <c r="L15" s="21">
        <v>0</v>
      </c>
      <c r="M15" s="21">
        <v>0</v>
      </c>
      <c r="N15" s="21">
        <v>0</v>
      </c>
      <c r="O15" s="21">
        <f t="shared" si="3"/>
        <v>0</v>
      </c>
      <c r="P15" s="21">
        <v>0</v>
      </c>
      <c r="Q15" s="21">
        <v>0</v>
      </c>
      <c r="R15" s="21">
        <v>0</v>
      </c>
      <c r="S15" s="21">
        <v>0</v>
      </c>
      <c r="T15" s="21">
        <f t="shared" si="4"/>
        <v>0</v>
      </c>
      <c r="U15" s="21">
        <v>0</v>
      </c>
      <c r="V15" s="21">
        <v>0</v>
      </c>
      <c r="W15" s="21">
        <v>0</v>
      </c>
      <c r="X15" s="21">
        <v>0</v>
      </c>
      <c r="Y15" s="21">
        <f t="shared" si="5"/>
        <v>0</v>
      </c>
      <c r="Z15" s="21">
        <v>0</v>
      </c>
      <c r="AA15" s="21">
        <v>0</v>
      </c>
      <c r="AB15" s="21">
        <v>0</v>
      </c>
      <c r="AC15" s="21">
        <v>0</v>
      </c>
      <c r="AD15" s="23">
        <f t="shared" si="0"/>
        <v>200</v>
      </c>
      <c r="AF15" s="9"/>
    </row>
    <row r="16" spans="1:32" ht="45" customHeight="1">
      <c r="A16" s="58"/>
      <c r="B16" s="59"/>
      <c r="C16" s="31" t="s">
        <v>20</v>
      </c>
      <c r="D16" s="20" t="s">
        <v>62</v>
      </c>
      <c r="E16" s="21">
        <f>F16+G16+H16+I16</f>
        <v>680</v>
      </c>
      <c r="F16" s="21">
        <v>680</v>
      </c>
      <c r="G16" s="21">
        <v>0</v>
      </c>
      <c r="H16" s="21">
        <v>0</v>
      </c>
      <c r="I16" s="21">
        <v>0</v>
      </c>
      <c r="J16" s="21">
        <f t="shared" si="2"/>
        <v>1080</v>
      </c>
      <c r="K16" s="21">
        <v>1080</v>
      </c>
      <c r="L16" s="21">
        <v>0</v>
      </c>
      <c r="M16" s="21">
        <v>0</v>
      </c>
      <c r="N16" s="21">
        <v>0</v>
      </c>
      <c r="O16" s="21">
        <f t="shared" si="3"/>
        <v>2620</v>
      </c>
      <c r="P16" s="21">
        <f>2095+525</f>
        <v>2620</v>
      </c>
      <c r="Q16" s="21">
        <v>0</v>
      </c>
      <c r="R16" s="21">
        <v>0</v>
      </c>
      <c r="S16" s="21">
        <v>0</v>
      </c>
      <c r="T16" s="21">
        <f t="shared" si="4"/>
        <v>3058</v>
      </c>
      <c r="U16" s="21">
        <v>3058</v>
      </c>
      <c r="V16" s="21">
        <v>0</v>
      </c>
      <c r="W16" s="21">
        <v>0</v>
      </c>
      <c r="X16" s="21">
        <v>0</v>
      </c>
      <c r="Y16" s="21">
        <f t="shared" si="5"/>
        <v>3823</v>
      </c>
      <c r="Z16" s="21">
        <v>3823</v>
      </c>
      <c r="AA16" s="21">
        <v>0</v>
      </c>
      <c r="AB16" s="21">
        <v>0</v>
      </c>
      <c r="AC16" s="21">
        <v>0</v>
      </c>
      <c r="AD16" s="23">
        <f t="shared" si="0"/>
        <v>11261</v>
      </c>
      <c r="AE16" s="3">
        <v>680</v>
      </c>
      <c r="AF16" s="9"/>
    </row>
    <row r="17" spans="1:32" ht="41.25" customHeight="1">
      <c r="A17" s="29" t="s">
        <v>21</v>
      </c>
      <c r="B17" s="30" t="s">
        <v>22</v>
      </c>
      <c r="C17" s="31" t="s">
        <v>13</v>
      </c>
      <c r="D17" s="20" t="s">
        <v>62</v>
      </c>
      <c r="E17" s="21">
        <f t="shared" si="1"/>
        <v>199</v>
      </c>
      <c r="F17" s="21">
        <f>555-178-137-41</f>
        <v>199</v>
      </c>
      <c r="G17" s="21">
        <v>0</v>
      </c>
      <c r="H17" s="21">
        <v>0</v>
      </c>
      <c r="I17" s="21">
        <v>0</v>
      </c>
      <c r="J17" s="21">
        <f t="shared" si="2"/>
        <v>287</v>
      </c>
      <c r="K17" s="21">
        <f>555-268</f>
        <v>287</v>
      </c>
      <c r="L17" s="21">
        <v>0</v>
      </c>
      <c r="M17" s="21">
        <v>0</v>
      </c>
      <c r="N17" s="21">
        <v>0</v>
      </c>
      <c r="O17" s="21">
        <f t="shared" si="3"/>
        <v>287</v>
      </c>
      <c r="P17" s="21">
        <v>287</v>
      </c>
      <c r="Q17" s="21">
        <v>0</v>
      </c>
      <c r="R17" s="21">
        <v>0</v>
      </c>
      <c r="S17" s="21">
        <v>0</v>
      </c>
      <c r="T17" s="21">
        <f t="shared" si="4"/>
        <v>287</v>
      </c>
      <c r="U17" s="21">
        <v>287</v>
      </c>
      <c r="V17" s="21">
        <v>0</v>
      </c>
      <c r="W17" s="21">
        <v>0</v>
      </c>
      <c r="X17" s="21">
        <v>0</v>
      </c>
      <c r="Y17" s="21">
        <f t="shared" si="5"/>
        <v>287</v>
      </c>
      <c r="Z17" s="21">
        <v>287</v>
      </c>
      <c r="AA17" s="21">
        <v>0</v>
      </c>
      <c r="AB17" s="21">
        <v>0</v>
      </c>
      <c r="AC17" s="21">
        <v>0</v>
      </c>
      <c r="AD17" s="23">
        <f t="shared" si="0"/>
        <v>1347</v>
      </c>
      <c r="AF17" s="9"/>
    </row>
    <row r="18" spans="1:32" ht="41.25" customHeight="1">
      <c r="A18" s="29" t="s">
        <v>23</v>
      </c>
      <c r="B18" s="30" t="s">
        <v>24</v>
      </c>
      <c r="C18" s="31" t="s">
        <v>13</v>
      </c>
      <c r="D18" s="20" t="s">
        <v>62</v>
      </c>
      <c r="E18" s="21">
        <f t="shared" si="1"/>
        <v>170</v>
      </c>
      <c r="F18" s="21">
        <v>170</v>
      </c>
      <c r="G18" s="21">
        <v>0</v>
      </c>
      <c r="H18" s="21">
        <v>0</v>
      </c>
      <c r="I18" s="21">
        <v>0</v>
      </c>
      <c r="J18" s="21">
        <f t="shared" si="2"/>
        <v>292</v>
      </c>
      <c r="K18" s="21">
        <f>170+128-6</f>
        <v>292</v>
      </c>
      <c r="L18" s="21">
        <v>0</v>
      </c>
      <c r="M18" s="21">
        <v>0</v>
      </c>
      <c r="N18" s="21">
        <v>0</v>
      </c>
      <c r="O18" s="21">
        <f t="shared" si="3"/>
        <v>0</v>
      </c>
      <c r="P18" s="21">
        <v>0</v>
      </c>
      <c r="Q18" s="21">
        <v>0</v>
      </c>
      <c r="R18" s="21">
        <v>0</v>
      </c>
      <c r="S18" s="21">
        <v>0</v>
      </c>
      <c r="T18" s="21">
        <f t="shared" si="4"/>
        <v>170</v>
      </c>
      <c r="U18" s="21">
        <v>170</v>
      </c>
      <c r="V18" s="21">
        <v>0</v>
      </c>
      <c r="W18" s="21">
        <v>0</v>
      </c>
      <c r="X18" s="21">
        <v>0</v>
      </c>
      <c r="Y18" s="21">
        <f t="shared" si="5"/>
        <v>170</v>
      </c>
      <c r="Z18" s="21">
        <v>170</v>
      </c>
      <c r="AA18" s="21">
        <v>0</v>
      </c>
      <c r="AB18" s="21">
        <v>0</v>
      </c>
      <c r="AC18" s="21">
        <v>0</v>
      </c>
      <c r="AD18" s="23">
        <f t="shared" si="0"/>
        <v>802</v>
      </c>
      <c r="AF18" s="4"/>
    </row>
    <row r="19" spans="1:30" ht="53.25" customHeight="1">
      <c r="A19" s="29" t="s">
        <v>25</v>
      </c>
      <c r="B19" s="30" t="s">
        <v>26</v>
      </c>
      <c r="C19" s="31" t="s">
        <v>13</v>
      </c>
      <c r="D19" s="20" t="s">
        <v>62</v>
      </c>
      <c r="E19" s="21">
        <f t="shared" si="1"/>
        <v>403</v>
      </c>
      <c r="F19" s="21">
        <f>411-4-4</f>
        <v>403</v>
      </c>
      <c r="G19" s="21">
        <v>0</v>
      </c>
      <c r="H19" s="21">
        <v>0</v>
      </c>
      <c r="I19" s="21">
        <v>0</v>
      </c>
      <c r="J19" s="21">
        <f>K19+L19+M19+N19</f>
        <v>411</v>
      </c>
      <c r="K19" s="21">
        <v>411</v>
      </c>
      <c r="L19" s="21">
        <v>0</v>
      </c>
      <c r="M19" s="21">
        <v>0</v>
      </c>
      <c r="N19" s="21">
        <v>0</v>
      </c>
      <c r="O19" s="21">
        <f t="shared" si="3"/>
        <v>200</v>
      </c>
      <c r="P19" s="21">
        <v>200</v>
      </c>
      <c r="Q19" s="21">
        <v>0</v>
      </c>
      <c r="R19" s="21">
        <v>0</v>
      </c>
      <c r="S19" s="21">
        <v>0</v>
      </c>
      <c r="T19" s="21">
        <f t="shared" si="4"/>
        <v>418</v>
      </c>
      <c r="U19" s="21">
        <v>418</v>
      </c>
      <c r="V19" s="21">
        <v>0</v>
      </c>
      <c r="W19" s="21">
        <v>0</v>
      </c>
      <c r="X19" s="21">
        <v>0</v>
      </c>
      <c r="Y19" s="21">
        <f t="shared" si="5"/>
        <v>418</v>
      </c>
      <c r="Z19" s="21">
        <v>418</v>
      </c>
      <c r="AA19" s="21">
        <v>0</v>
      </c>
      <c r="AB19" s="21">
        <v>0</v>
      </c>
      <c r="AC19" s="21">
        <v>0</v>
      </c>
      <c r="AD19" s="23">
        <f t="shared" si="0"/>
        <v>1850</v>
      </c>
    </row>
    <row r="20" spans="1:30" ht="50.25" customHeight="1">
      <c r="A20" s="29" t="s">
        <v>63</v>
      </c>
      <c r="B20" s="30" t="s">
        <v>64</v>
      </c>
      <c r="C20" s="31" t="s">
        <v>13</v>
      </c>
      <c r="D20" s="20" t="s">
        <v>81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f>K20+L20+M20+N20</f>
        <v>90</v>
      </c>
      <c r="K20" s="21">
        <v>90</v>
      </c>
      <c r="L20" s="21">
        <v>0</v>
      </c>
      <c r="M20" s="21">
        <v>0</v>
      </c>
      <c r="N20" s="21">
        <v>0</v>
      </c>
      <c r="O20" s="21">
        <f>P20+Q20+R20+S20</f>
        <v>2812</v>
      </c>
      <c r="P20" s="21">
        <f>3700-888</f>
        <v>2812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3">
        <f>Y20+T20+O20+J20+E20</f>
        <v>2902</v>
      </c>
    </row>
    <row r="21" spans="1:30" ht="50.25" customHeight="1">
      <c r="A21" s="29" t="s">
        <v>75</v>
      </c>
      <c r="B21" s="30" t="s">
        <v>87</v>
      </c>
      <c r="C21" s="31" t="s">
        <v>13</v>
      </c>
      <c r="D21" s="20" t="s">
        <v>84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>K21</f>
        <v>366</v>
      </c>
      <c r="K21" s="21">
        <f>336+30</f>
        <v>366</v>
      </c>
      <c r="L21" s="21">
        <v>0</v>
      </c>
      <c r="M21" s="21">
        <v>0</v>
      </c>
      <c r="N21" s="21">
        <v>0</v>
      </c>
      <c r="O21" s="21">
        <f>P21+Q21+R21+S21</f>
        <v>335</v>
      </c>
      <c r="P21" s="21">
        <v>335</v>
      </c>
      <c r="Q21" s="21">
        <v>0</v>
      </c>
      <c r="R21" s="21">
        <v>0</v>
      </c>
      <c r="S21" s="21">
        <v>0</v>
      </c>
      <c r="T21" s="21">
        <f>U21+V21+W21+X21</f>
        <v>526</v>
      </c>
      <c r="U21" s="21">
        <v>526</v>
      </c>
      <c r="V21" s="21">
        <v>0</v>
      </c>
      <c r="W21" s="21">
        <v>0</v>
      </c>
      <c r="X21" s="21">
        <v>0</v>
      </c>
      <c r="Y21" s="21">
        <f>Z21</f>
        <v>526</v>
      </c>
      <c r="Z21" s="21">
        <v>526</v>
      </c>
      <c r="AA21" s="21">
        <v>0</v>
      </c>
      <c r="AB21" s="21">
        <v>0</v>
      </c>
      <c r="AC21" s="21">
        <v>0</v>
      </c>
      <c r="AD21" s="23">
        <f>Y21+T21+O21+J21+E21</f>
        <v>1753</v>
      </c>
    </row>
    <row r="22" spans="1:30" ht="50.25" customHeight="1">
      <c r="A22" s="38" t="s">
        <v>82</v>
      </c>
      <c r="B22" s="39" t="s">
        <v>83</v>
      </c>
      <c r="C22" s="37" t="s">
        <v>13</v>
      </c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f>U22</f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3">
        <f>Y22+T22+O22+J22+E22</f>
        <v>0</v>
      </c>
    </row>
    <row r="23" spans="1:32" ht="27.75" customHeight="1">
      <c r="A23" s="50" t="s">
        <v>27</v>
      </c>
      <c r="B23" s="51"/>
      <c r="C23" s="22"/>
      <c r="D23" s="22"/>
      <c r="E23" s="21">
        <f t="shared" si="1"/>
        <v>4101</v>
      </c>
      <c r="F23" s="21">
        <f>F19+F18+F17+F16+F15+F14+F13+F12+F11</f>
        <v>4101</v>
      </c>
      <c r="G23" s="21">
        <f aca="true" t="shared" si="6" ref="G23:S23">G19+G18+G17+G16+G15+G14+G13+G12+G11</f>
        <v>0</v>
      </c>
      <c r="H23" s="21">
        <f t="shared" si="6"/>
        <v>0</v>
      </c>
      <c r="I23" s="21">
        <f t="shared" si="6"/>
        <v>0</v>
      </c>
      <c r="J23" s="21">
        <f>J19+J18+J17+J16+J15+J14+J13+J12+J11+J20+J21</f>
        <v>4444</v>
      </c>
      <c r="K23" s="21">
        <f>K19+K18+K17+K16+K15+K14+K13+K12+K11+K20+K21</f>
        <v>4444</v>
      </c>
      <c r="L23" s="21">
        <f t="shared" si="6"/>
        <v>0</v>
      </c>
      <c r="M23" s="21">
        <f t="shared" si="6"/>
        <v>0</v>
      </c>
      <c r="N23" s="21">
        <f t="shared" si="6"/>
        <v>0</v>
      </c>
      <c r="O23" s="21">
        <f>O19+O18+O17+O16+O15+O14+O13+O12+O11+O20+O21+O22</f>
        <v>8542</v>
      </c>
      <c r="P23" s="21">
        <f>P19+P18+P17+P16+P15+P14+P13+P12+P11+P20+P21+P22</f>
        <v>8542</v>
      </c>
      <c r="Q23" s="21">
        <f t="shared" si="6"/>
        <v>0</v>
      </c>
      <c r="R23" s="21">
        <f t="shared" si="6"/>
        <v>0</v>
      </c>
      <c r="S23" s="21">
        <f t="shared" si="6"/>
        <v>0</v>
      </c>
      <c r="T23" s="21">
        <f>T19+T18+T17+T16+T15+T14+T13+T12+T11+T22+T21</f>
        <v>7725</v>
      </c>
      <c r="U23" s="21">
        <f>U19+U18+U17+U16+U15+U14+U13+U12+U11+U22+U21</f>
        <v>7725</v>
      </c>
      <c r="V23" s="21">
        <f aca="true" t="shared" si="7" ref="V23:AC23">V19+V18+V17+V16+V15+V14+V13+V12+V11</f>
        <v>0</v>
      </c>
      <c r="W23" s="21">
        <f t="shared" si="7"/>
        <v>0</v>
      </c>
      <c r="X23" s="21">
        <f t="shared" si="7"/>
        <v>0</v>
      </c>
      <c r="Y23" s="21">
        <f>Y19+Y18+Y17+Y16+Y15+Y14+Y13+Y12+Y11+Y21</f>
        <v>8490</v>
      </c>
      <c r="Z23" s="21">
        <f>Z19+Z18+Z17+Z16+Z15+Z14+Z13+Z12+Z11+Z21</f>
        <v>8490</v>
      </c>
      <c r="AA23" s="21">
        <f t="shared" si="7"/>
        <v>0</v>
      </c>
      <c r="AB23" s="21">
        <f t="shared" si="7"/>
        <v>0</v>
      </c>
      <c r="AC23" s="21">
        <f t="shared" si="7"/>
        <v>0</v>
      </c>
      <c r="AD23" s="23">
        <f>O23+J23+E23+T23+Y23</f>
        <v>33302</v>
      </c>
      <c r="AF23" s="5"/>
    </row>
    <row r="24" spans="1:30" ht="31.5" customHeight="1">
      <c r="A24" s="55" t="s">
        <v>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</row>
    <row r="25" spans="1:36" ht="45" customHeight="1">
      <c r="A25" s="29" t="s">
        <v>29</v>
      </c>
      <c r="B25" s="30" t="s">
        <v>77</v>
      </c>
      <c r="C25" s="20" t="s">
        <v>13</v>
      </c>
      <c r="D25" s="20" t="s">
        <v>62</v>
      </c>
      <c r="E25" s="21">
        <f>F25+G25+H25+I25</f>
        <v>2465</v>
      </c>
      <c r="F25" s="21">
        <f>2460+46-99-83+165+5+13-42</f>
        <v>2465</v>
      </c>
      <c r="G25" s="21">
        <v>0</v>
      </c>
      <c r="H25" s="21">
        <v>0</v>
      </c>
      <c r="I25" s="21">
        <v>0</v>
      </c>
      <c r="J25" s="21">
        <f>K25+L25+M25+N25</f>
        <v>3595</v>
      </c>
      <c r="K25" s="21">
        <f>2002+74+191+34+383+217+6+435+253</f>
        <v>3595</v>
      </c>
      <c r="L25" s="21">
        <v>0</v>
      </c>
      <c r="M25" s="21">
        <v>0</v>
      </c>
      <c r="N25" s="21">
        <v>0</v>
      </c>
      <c r="O25" s="21">
        <f>P25+Q25+R25+S25</f>
        <v>6412</v>
      </c>
      <c r="P25" s="21">
        <v>6412</v>
      </c>
      <c r="Q25" s="21">
        <v>0</v>
      </c>
      <c r="R25" s="21">
        <v>0</v>
      </c>
      <c r="S25" s="21">
        <v>0</v>
      </c>
      <c r="T25" s="21">
        <f>U25</f>
        <v>4268</v>
      </c>
      <c r="U25" s="21">
        <v>4268</v>
      </c>
      <c r="V25" s="21">
        <v>0</v>
      </c>
      <c r="W25" s="21">
        <v>0</v>
      </c>
      <c r="X25" s="21">
        <v>0</v>
      </c>
      <c r="Y25" s="21">
        <f>Z25</f>
        <v>4268</v>
      </c>
      <c r="Z25" s="21">
        <v>4268</v>
      </c>
      <c r="AA25" s="21">
        <v>0</v>
      </c>
      <c r="AB25" s="21">
        <v>0</v>
      </c>
      <c r="AC25" s="21">
        <v>0</v>
      </c>
      <c r="AD25" s="23">
        <f>O25+J25+E25+U25+Z25</f>
        <v>21008</v>
      </c>
      <c r="AE25" s="3">
        <v>2460</v>
      </c>
      <c r="AJ25" s="18">
        <f>P25-5854</f>
        <v>558</v>
      </c>
    </row>
    <row r="26" spans="1:30" ht="55.5" customHeight="1">
      <c r="A26" s="29" t="s">
        <v>30</v>
      </c>
      <c r="B26" s="30" t="s">
        <v>31</v>
      </c>
      <c r="C26" s="20" t="s">
        <v>13</v>
      </c>
      <c r="D26" s="20" t="s">
        <v>62</v>
      </c>
      <c r="E26" s="21">
        <f>F26+G26+H26+I26</f>
        <v>2515</v>
      </c>
      <c r="F26" s="21">
        <f>2540-13-12</f>
        <v>2515</v>
      </c>
      <c r="G26" s="21">
        <v>0</v>
      </c>
      <c r="H26" s="21">
        <v>0</v>
      </c>
      <c r="I26" s="21">
        <v>0</v>
      </c>
      <c r="J26" s="21">
        <f>K26+L26+M26+N26</f>
        <v>2533</v>
      </c>
      <c r="K26" s="21">
        <f>2540-1-6</f>
        <v>2533</v>
      </c>
      <c r="L26" s="21">
        <v>0</v>
      </c>
      <c r="M26" s="21">
        <v>0</v>
      </c>
      <c r="N26" s="21">
        <v>0</v>
      </c>
      <c r="O26" s="21">
        <f>P26</f>
        <v>1490</v>
      </c>
      <c r="P26" s="21">
        <v>1490</v>
      </c>
      <c r="Q26" s="21">
        <v>0</v>
      </c>
      <c r="R26" s="21">
        <v>0</v>
      </c>
      <c r="S26" s="21">
        <v>0</v>
      </c>
      <c r="T26" s="21">
        <f>U26</f>
        <v>2583</v>
      </c>
      <c r="U26" s="21">
        <v>2583</v>
      </c>
      <c r="V26" s="21">
        <v>0</v>
      </c>
      <c r="W26" s="21">
        <v>0</v>
      </c>
      <c r="X26" s="21">
        <v>0</v>
      </c>
      <c r="Y26" s="21">
        <f>Z26</f>
        <v>2583</v>
      </c>
      <c r="Z26" s="21">
        <v>2583</v>
      </c>
      <c r="AA26" s="21">
        <v>0</v>
      </c>
      <c r="AB26" s="21">
        <v>0</v>
      </c>
      <c r="AC26" s="21">
        <v>0</v>
      </c>
      <c r="AD26" s="23">
        <f>O26+J26+E26+U26+Z26</f>
        <v>11704</v>
      </c>
    </row>
    <row r="27" spans="1:32" s="6" customFormat="1" ht="28.5" customHeight="1">
      <c r="A27" s="50" t="s">
        <v>32</v>
      </c>
      <c r="B27" s="51"/>
      <c r="C27" s="30"/>
      <c r="D27" s="30"/>
      <c r="E27" s="21">
        <f>E26+E25</f>
        <v>4980</v>
      </c>
      <c r="F27" s="21">
        <f aca="true" t="shared" si="8" ref="F27:AC27">F26+F25</f>
        <v>4980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6128</v>
      </c>
      <c r="K27" s="21">
        <f t="shared" si="8"/>
        <v>6128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7902</v>
      </c>
      <c r="P27" s="21">
        <f t="shared" si="8"/>
        <v>7902</v>
      </c>
      <c r="Q27" s="21">
        <f t="shared" si="8"/>
        <v>0</v>
      </c>
      <c r="R27" s="21">
        <f t="shared" si="8"/>
        <v>0</v>
      </c>
      <c r="S27" s="21">
        <f t="shared" si="8"/>
        <v>0</v>
      </c>
      <c r="T27" s="21">
        <f t="shared" si="8"/>
        <v>6851</v>
      </c>
      <c r="U27" s="21">
        <f t="shared" si="8"/>
        <v>6851</v>
      </c>
      <c r="V27" s="21">
        <f t="shared" si="8"/>
        <v>0</v>
      </c>
      <c r="W27" s="21">
        <f t="shared" si="8"/>
        <v>0</v>
      </c>
      <c r="X27" s="21">
        <f t="shared" si="8"/>
        <v>0</v>
      </c>
      <c r="Y27" s="21">
        <f t="shared" si="8"/>
        <v>6851</v>
      </c>
      <c r="Z27" s="21">
        <f>Z26+Z25</f>
        <v>6851</v>
      </c>
      <c r="AA27" s="21">
        <f t="shared" si="8"/>
        <v>0</v>
      </c>
      <c r="AB27" s="21">
        <f t="shared" si="8"/>
        <v>0</v>
      </c>
      <c r="AC27" s="21">
        <f t="shared" si="8"/>
        <v>0</v>
      </c>
      <c r="AD27" s="23">
        <f>AD26+AD25</f>
        <v>32712</v>
      </c>
      <c r="AE27" s="11"/>
      <c r="AF27" s="11"/>
    </row>
    <row r="28" spans="1:30" ht="27" customHeight="1">
      <c r="A28" s="55" t="s">
        <v>76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1" ht="74.25" customHeight="1">
      <c r="A29" s="29" t="s">
        <v>33</v>
      </c>
      <c r="B29" s="30" t="s">
        <v>38</v>
      </c>
      <c r="C29" s="20" t="s">
        <v>13</v>
      </c>
      <c r="D29" s="20"/>
      <c r="E29" s="21">
        <f aca="true" t="shared" si="9" ref="E29:E35">F29+G29+H29+I29</f>
        <v>0</v>
      </c>
      <c r="F29" s="21">
        <v>0</v>
      </c>
      <c r="G29" s="21">
        <v>0</v>
      </c>
      <c r="H29" s="21">
        <v>0</v>
      </c>
      <c r="I29" s="21">
        <v>0</v>
      </c>
      <c r="J29" s="21">
        <f aca="true" t="shared" si="10" ref="J29:J35">K29+L29+M29+N29</f>
        <v>0</v>
      </c>
      <c r="K29" s="21">
        <v>0</v>
      </c>
      <c r="L29" s="21">
        <v>0</v>
      </c>
      <c r="M29" s="21">
        <v>0</v>
      </c>
      <c r="N29" s="21">
        <v>0</v>
      </c>
      <c r="O29" s="21">
        <f>P29+R29+Q29+S29</f>
        <v>0</v>
      </c>
      <c r="P29" s="21">
        <v>0</v>
      </c>
      <c r="Q29" s="21">
        <v>0</v>
      </c>
      <c r="R29" s="21">
        <v>0</v>
      </c>
      <c r="S29" s="21">
        <v>0</v>
      </c>
      <c r="T29" s="21">
        <f>U29</f>
        <v>0</v>
      </c>
      <c r="U29" s="21">
        <v>0</v>
      </c>
      <c r="V29" s="21">
        <v>0</v>
      </c>
      <c r="W29" s="21">
        <v>0</v>
      </c>
      <c r="X29" s="21">
        <v>0</v>
      </c>
      <c r="Y29" s="21">
        <f>Z29</f>
        <v>0</v>
      </c>
      <c r="Z29" s="21">
        <v>0</v>
      </c>
      <c r="AA29" s="21">
        <v>0</v>
      </c>
      <c r="AB29" s="21">
        <v>0</v>
      </c>
      <c r="AC29" s="21">
        <v>0</v>
      </c>
      <c r="AD29" s="23">
        <f>O29+J29+E29+U29+Z29</f>
        <v>0</v>
      </c>
      <c r="AE29" s="3">
        <v>0</v>
      </c>
    </row>
    <row r="30" spans="1:30" ht="89.25" customHeight="1">
      <c r="A30" s="29" t="s">
        <v>34</v>
      </c>
      <c r="B30" s="30" t="s">
        <v>65</v>
      </c>
      <c r="C30" s="20" t="s">
        <v>13</v>
      </c>
      <c r="D30" s="20"/>
      <c r="E30" s="21">
        <f t="shared" si="9"/>
        <v>0</v>
      </c>
      <c r="F30" s="21">
        <v>0</v>
      </c>
      <c r="G30" s="21">
        <v>0</v>
      </c>
      <c r="H30" s="21">
        <v>0</v>
      </c>
      <c r="I30" s="21">
        <v>0</v>
      </c>
      <c r="J30" s="21">
        <f t="shared" si="10"/>
        <v>0</v>
      </c>
      <c r="K30" s="21">
        <v>0</v>
      </c>
      <c r="L30" s="21">
        <v>0</v>
      </c>
      <c r="M30" s="21">
        <v>0</v>
      </c>
      <c r="N30" s="21">
        <v>0</v>
      </c>
      <c r="O30" s="21">
        <f>P30+Q30+R30+S30</f>
        <v>0</v>
      </c>
      <c r="P30" s="21">
        <v>0</v>
      </c>
      <c r="Q30" s="21">
        <v>0</v>
      </c>
      <c r="R30" s="21">
        <v>0</v>
      </c>
      <c r="S30" s="21">
        <v>0</v>
      </c>
      <c r="T30" s="21">
        <f>U30+V30+W30+X30</f>
        <v>0</v>
      </c>
      <c r="U30" s="21">
        <v>0</v>
      </c>
      <c r="V30" s="21">
        <v>0</v>
      </c>
      <c r="W30" s="21">
        <v>0</v>
      </c>
      <c r="X30" s="21">
        <v>0</v>
      </c>
      <c r="Y30" s="21">
        <f>Z30+AA30+AB30+AC30</f>
        <v>0</v>
      </c>
      <c r="Z30" s="21">
        <v>0</v>
      </c>
      <c r="AA30" s="21">
        <v>0</v>
      </c>
      <c r="AB30" s="21">
        <v>0</v>
      </c>
      <c r="AC30" s="21">
        <v>0</v>
      </c>
      <c r="AD30" s="23">
        <f>O30+J30+E30+U30+Z30</f>
        <v>0</v>
      </c>
    </row>
    <row r="31" spans="1:30" ht="38.25" customHeight="1">
      <c r="A31" s="29" t="s">
        <v>35</v>
      </c>
      <c r="B31" s="30" t="s">
        <v>66</v>
      </c>
      <c r="C31" s="20" t="s">
        <v>13</v>
      </c>
      <c r="D31" s="20" t="s">
        <v>62</v>
      </c>
      <c r="E31" s="21">
        <f t="shared" si="9"/>
        <v>2703</v>
      </c>
      <c r="F31" s="21">
        <f>2990-143-144</f>
        <v>2703</v>
      </c>
      <c r="G31" s="21">
        <v>0</v>
      </c>
      <c r="H31" s="21">
        <v>0</v>
      </c>
      <c r="I31" s="21">
        <v>0</v>
      </c>
      <c r="J31" s="21">
        <f t="shared" si="10"/>
        <v>2990</v>
      </c>
      <c r="K31" s="21">
        <f>2944+46</f>
        <v>2990</v>
      </c>
      <c r="L31" s="21">
        <v>0</v>
      </c>
      <c r="M31" s="21">
        <v>0</v>
      </c>
      <c r="N31" s="21">
        <v>0</v>
      </c>
      <c r="O31" s="21">
        <f>P31+Q31+R31+S31</f>
        <v>2576</v>
      </c>
      <c r="P31" s="21">
        <v>2576</v>
      </c>
      <c r="Q31" s="21">
        <v>0</v>
      </c>
      <c r="R31" s="21">
        <v>0</v>
      </c>
      <c r="S31" s="21">
        <v>0</v>
      </c>
      <c r="T31" s="21">
        <f>U31+V31+W31+X31</f>
        <v>2677</v>
      </c>
      <c r="U31" s="21">
        <v>2677</v>
      </c>
      <c r="V31" s="21">
        <v>0</v>
      </c>
      <c r="W31" s="21">
        <v>0</v>
      </c>
      <c r="X31" s="21">
        <v>0</v>
      </c>
      <c r="Y31" s="21">
        <f>Z31+AA31+AB31+AC31</f>
        <v>2677</v>
      </c>
      <c r="Z31" s="21">
        <v>2677</v>
      </c>
      <c r="AA31" s="21">
        <v>0</v>
      </c>
      <c r="AB31" s="21">
        <v>0</v>
      </c>
      <c r="AC31" s="21">
        <v>0</v>
      </c>
      <c r="AD31" s="23">
        <f>O31+J31+E31+U31+Z31</f>
        <v>13623</v>
      </c>
    </row>
    <row r="32" spans="1:30" ht="51.75" customHeight="1">
      <c r="A32" s="29" t="s">
        <v>36</v>
      </c>
      <c r="B32" s="30" t="s">
        <v>39</v>
      </c>
      <c r="C32" s="20" t="s">
        <v>13</v>
      </c>
      <c r="D32" s="20" t="s">
        <v>88</v>
      </c>
      <c r="E32" s="21">
        <f t="shared" si="9"/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10"/>
        <v>2714</v>
      </c>
      <c r="K32" s="21">
        <f>3096-46-336</f>
        <v>2714</v>
      </c>
      <c r="L32" s="21">
        <v>0</v>
      </c>
      <c r="M32" s="21">
        <v>0</v>
      </c>
      <c r="N32" s="21">
        <v>0</v>
      </c>
      <c r="O32" s="21">
        <f>P32+Q32+R32+S32</f>
        <v>0</v>
      </c>
      <c r="P32" s="21">
        <v>0</v>
      </c>
      <c r="Q32" s="21">
        <v>0</v>
      </c>
      <c r="R32" s="21">
        <v>0</v>
      </c>
      <c r="S32" s="21">
        <v>0</v>
      </c>
      <c r="T32" s="21">
        <f>U32</f>
        <v>1718</v>
      </c>
      <c r="U32" s="21">
        <v>1718</v>
      </c>
      <c r="V32" s="21">
        <v>0</v>
      </c>
      <c r="W32" s="21">
        <v>0</v>
      </c>
      <c r="X32" s="21">
        <v>0</v>
      </c>
      <c r="Y32" s="21">
        <f>Z32</f>
        <v>1718</v>
      </c>
      <c r="Z32" s="21">
        <v>1718</v>
      </c>
      <c r="AA32" s="21">
        <v>0</v>
      </c>
      <c r="AB32" s="21">
        <v>0</v>
      </c>
      <c r="AC32" s="21">
        <v>0</v>
      </c>
      <c r="AD32" s="23">
        <f>O32+J32+E32+U32+Z32</f>
        <v>6150</v>
      </c>
    </row>
    <row r="33" spans="1:30" ht="38.25" customHeight="1">
      <c r="A33" s="63" t="s">
        <v>37</v>
      </c>
      <c r="B33" s="30" t="s">
        <v>40</v>
      </c>
      <c r="C33" s="65" t="s">
        <v>13</v>
      </c>
      <c r="D33" s="20" t="s">
        <v>62</v>
      </c>
      <c r="E33" s="21">
        <f t="shared" si="9"/>
        <v>37924</v>
      </c>
      <c r="F33" s="21">
        <v>37924</v>
      </c>
      <c r="G33" s="21">
        <v>0</v>
      </c>
      <c r="H33" s="21">
        <v>0</v>
      </c>
      <c r="I33" s="21">
        <v>0</v>
      </c>
      <c r="J33" s="21">
        <f t="shared" si="10"/>
        <v>35539</v>
      </c>
      <c r="K33" s="21">
        <f>34587+952</f>
        <v>35539</v>
      </c>
      <c r="L33" s="21">
        <v>0</v>
      </c>
      <c r="M33" s="21">
        <v>0</v>
      </c>
      <c r="N33" s="21">
        <v>0</v>
      </c>
      <c r="O33" s="21">
        <f>P33+Q33+R33+S33</f>
        <v>39633</v>
      </c>
      <c r="P33" s="21">
        <v>39633</v>
      </c>
      <c r="Q33" s="21">
        <v>0</v>
      </c>
      <c r="R33" s="21">
        <v>0</v>
      </c>
      <c r="S33" s="21">
        <v>0</v>
      </c>
      <c r="T33" s="21">
        <f>U33+V33+W33+X33</f>
        <v>73810</v>
      </c>
      <c r="U33" s="21">
        <v>73810</v>
      </c>
      <c r="V33" s="21">
        <v>0</v>
      </c>
      <c r="W33" s="21">
        <v>0</v>
      </c>
      <c r="X33" s="21">
        <v>0</v>
      </c>
      <c r="Y33" s="21">
        <f>Z33+AA33+AB33+AC33</f>
        <v>69280</v>
      </c>
      <c r="Z33" s="21">
        <v>69280</v>
      </c>
      <c r="AA33" s="21">
        <v>0</v>
      </c>
      <c r="AB33" s="21">
        <v>0</v>
      </c>
      <c r="AC33" s="21">
        <v>0</v>
      </c>
      <c r="AD33" s="23">
        <f>O33+J33+E33+U33+Z33</f>
        <v>256186</v>
      </c>
    </row>
    <row r="34" spans="1:30" ht="33" customHeight="1">
      <c r="A34" s="64"/>
      <c r="B34" s="30" t="s">
        <v>71</v>
      </c>
      <c r="C34" s="66"/>
      <c r="D34" s="20" t="s">
        <v>81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63</v>
      </c>
      <c r="K34" s="21">
        <v>63</v>
      </c>
      <c r="L34" s="21">
        <v>0</v>
      </c>
      <c r="M34" s="21">
        <v>0</v>
      </c>
      <c r="N34" s="21">
        <v>0</v>
      </c>
      <c r="O34" s="21">
        <f>P34</f>
        <v>4740</v>
      </c>
      <c r="P34" s="21">
        <f>3312+1428</f>
        <v>4740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3">
        <f>E34+J34+O34+T34+Y34</f>
        <v>4803</v>
      </c>
    </row>
    <row r="35" spans="1:30" ht="57.75" customHeight="1">
      <c r="A35" s="29" t="s">
        <v>67</v>
      </c>
      <c r="B35" s="30" t="s">
        <v>68</v>
      </c>
      <c r="C35" s="20" t="s">
        <v>13</v>
      </c>
      <c r="D35" s="20"/>
      <c r="E35" s="21">
        <f t="shared" si="9"/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  <c r="K35" s="21">
        <v>0</v>
      </c>
      <c r="L35" s="21">
        <v>0</v>
      </c>
      <c r="M35" s="21">
        <v>0</v>
      </c>
      <c r="N35" s="21">
        <v>0</v>
      </c>
      <c r="O35" s="21">
        <f>P35+Q35+R35+S35</f>
        <v>0</v>
      </c>
      <c r="P35" s="21">
        <v>0</v>
      </c>
      <c r="Q35" s="21">
        <v>0</v>
      </c>
      <c r="R35" s="21">
        <v>0</v>
      </c>
      <c r="S35" s="21">
        <v>0</v>
      </c>
      <c r="T35" s="21">
        <f>U35+V35+W35+X35</f>
        <v>0</v>
      </c>
      <c r="U35" s="21">
        <v>0</v>
      </c>
      <c r="V35" s="21">
        <v>0</v>
      </c>
      <c r="W35" s="21">
        <v>0</v>
      </c>
      <c r="X35" s="21">
        <v>0</v>
      </c>
      <c r="Y35" s="21">
        <f>Z35+AA35+AB35+AC35</f>
        <v>0</v>
      </c>
      <c r="Z35" s="21">
        <v>0</v>
      </c>
      <c r="AA35" s="21">
        <v>0</v>
      </c>
      <c r="AB35" s="21">
        <v>0</v>
      </c>
      <c r="AC35" s="21">
        <v>0</v>
      </c>
      <c r="AD35" s="23">
        <f>O35+J35+E35+T35+Y35</f>
        <v>0</v>
      </c>
    </row>
    <row r="36" spans="1:30" ht="27.75" customHeight="1">
      <c r="A36" s="50" t="s">
        <v>41</v>
      </c>
      <c r="B36" s="51"/>
      <c r="C36" s="30"/>
      <c r="D36" s="30"/>
      <c r="E36" s="21">
        <f>E33+E32+E31+E30+E29+E35</f>
        <v>40627</v>
      </c>
      <c r="F36" s="21">
        <f aca="true" t="shared" si="11" ref="F36:AC36">F33+F32+F31+F30+F29+F35</f>
        <v>40627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41243</v>
      </c>
      <c r="K36" s="21">
        <f>K33+K32+K31+K30+K29+K35</f>
        <v>41243</v>
      </c>
      <c r="L36" s="21">
        <f t="shared" si="11"/>
        <v>0</v>
      </c>
      <c r="M36" s="21">
        <f t="shared" si="11"/>
        <v>0</v>
      </c>
      <c r="N36" s="21">
        <f t="shared" si="11"/>
        <v>0</v>
      </c>
      <c r="O36" s="21">
        <f>O33+O32+O31+O30+O29+O35</f>
        <v>42209</v>
      </c>
      <c r="P36" s="21">
        <f>P33+P32+P31+P30+P29+P35</f>
        <v>42209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78205</v>
      </c>
      <c r="U36" s="21">
        <f t="shared" si="11"/>
        <v>78205</v>
      </c>
      <c r="V36" s="21">
        <f t="shared" si="11"/>
        <v>0</v>
      </c>
      <c r="W36" s="21">
        <f t="shared" si="11"/>
        <v>0</v>
      </c>
      <c r="X36" s="21">
        <f t="shared" si="11"/>
        <v>0</v>
      </c>
      <c r="Y36" s="21">
        <f t="shared" si="11"/>
        <v>73675</v>
      </c>
      <c r="Z36" s="21">
        <f t="shared" si="11"/>
        <v>73675</v>
      </c>
      <c r="AA36" s="21">
        <f t="shared" si="11"/>
        <v>0</v>
      </c>
      <c r="AB36" s="21">
        <f t="shared" si="11"/>
        <v>0</v>
      </c>
      <c r="AC36" s="21">
        <f t="shared" si="11"/>
        <v>0</v>
      </c>
      <c r="AD36" s="23">
        <f>AD33+AD32+AD31+AD30+AD29+AD35</f>
        <v>275959</v>
      </c>
    </row>
    <row r="37" spans="1:30" ht="45" customHeight="1">
      <c r="A37" s="53" t="s">
        <v>72</v>
      </c>
      <c r="B37" s="54"/>
      <c r="C37" s="30"/>
      <c r="D37" s="20" t="s">
        <v>81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63</v>
      </c>
      <c r="K37" s="21">
        <v>63</v>
      </c>
      <c r="L37" s="21">
        <v>0</v>
      </c>
      <c r="M37" s="21">
        <v>0</v>
      </c>
      <c r="N37" s="21">
        <v>0</v>
      </c>
      <c r="O37" s="21">
        <f>O34</f>
        <v>4740</v>
      </c>
      <c r="P37" s="21">
        <f>P34</f>
        <v>4740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3">
        <f>K37+P37+U37+Z37</f>
        <v>4803</v>
      </c>
    </row>
    <row r="38" spans="1:30" ht="30" customHeight="1">
      <c r="A38" s="55" t="s">
        <v>42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1:40" ht="106.5" customHeight="1">
      <c r="A39" s="29" t="s">
        <v>43</v>
      </c>
      <c r="B39" s="30" t="s">
        <v>44</v>
      </c>
      <c r="C39" s="20" t="s">
        <v>13</v>
      </c>
      <c r="D39" s="20" t="s">
        <v>62</v>
      </c>
      <c r="E39" s="21">
        <f>F39+G39+H39+I39</f>
        <v>33810</v>
      </c>
      <c r="F39" s="21">
        <v>33810</v>
      </c>
      <c r="G39" s="21">
        <v>0</v>
      </c>
      <c r="H39" s="21">
        <v>0</v>
      </c>
      <c r="I39" s="21">
        <v>0</v>
      </c>
      <c r="J39" s="21">
        <f>K39+L39+M39+N39</f>
        <v>36207</v>
      </c>
      <c r="K39" s="21">
        <f>38628-1469-952</f>
        <v>36207</v>
      </c>
      <c r="L39" s="21">
        <v>0</v>
      </c>
      <c r="M39" s="21">
        <v>0</v>
      </c>
      <c r="N39" s="21">
        <v>0</v>
      </c>
      <c r="O39" s="21">
        <f>P39+Q39+R39+S39</f>
        <v>41988</v>
      </c>
      <c r="P39" s="21">
        <v>41988</v>
      </c>
      <c r="Q39" s="21">
        <v>0</v>
      </c>
      <c r="R39" s="21">
        <v>0</v>
      </c>
      <c r="S39" s="21">
        <v>0</v>
      </c>
      <c r="T39" s="21">
        <f>U39+V39+W39+X39</f>
        <v>46507</v>
      </c>
      <c r="U39" s="21">
        <v>46507</v>
      </c>
      <c r="V39" s="21">
        <v>0</v>
      </c>
      <c r="W39" s="21">
        <v>0</v>
      </c>
      <c r="X39" s="21">
        <v>0</v>
      </c>
      <c r="Y39" s="21">
        <f>Z39</f>
        <v>46507</v>
      </c>
      <c r="Z39" s="21">
        <v>46507</v>
      </c>
      <c r="AA39" s="21">
        <v>0</v>
      </c>
      <c r="AB39" s="21">
        <v>0</v>
      </c>
      <c r="AC39" s="21">
        <v>0</v>
      </c>
      <c r="AD39" s="23">
        <f>P39+J39+E39+U39+Z39</f>
        <v>205019</v>
      </c>
      <c r="AF39" s="3">
        <v>33810</v>
      </c>
      <c r="AN39" s="18"/>
    </row>
    <row r="40" spans="1:32" ht="89.25" customHeight="1">
      <c r="A40" s="29" t="s">
        <v>45</v>
      </c>
      <c r="B40" s="30" t="s">
        <v>46</v>
      </c>
      <c r="C40" s="20" t="s">
        <v>13</v>
      </c>
      <c r="D40" s="20" t="s">
        <v>62</v>
      </c>
      <c r="E40" s="21">
        <f>F40+G40+H40+I40</f>
        <v>207892</v>
      </c>
      <c r="F40" s="21">
        <f>F41+F42</f>
        <v>207892</v>
      </c>
      <c r="G40" s="21">
        <v>0</v>
      </c>
      <c r="H40" s="21">
        <v>0</v>
      </c>
      <c r="I40" s="21">
        <v>0</v>
      </c>
      <c r="J40" s="21">
        <f>K40+L40+M40+N40</f>
        <v>204716</v>
      </c>
      <c r="K40" s="21">
        <f>K41+K42</f>
        <v>204716</v>
      </c>
      <c r="L40" s="21">
        <v>0</v>
      </c>
      <c r="M40" s="21">
        <v>0</v>
      </c>
      <c r="N40" s="21">
        <v>0</v>
      </c>
      <c r="O40" s="21">
        <f>P40+Q40+R40+S40</f>
        <v>205787</v>
      </c>
      <c r="P40" s="21">
        <v>205787</v>
      </c>
      <c r="Q40" s="21">
        <v>0</v>
      </c>
      <c r="R40" s="21">
        <v>0</v>
      </c>
      <c r="S40" s="21">
        <v>0</v>
      </c>
      <c r="T40" s="21">
        <f>U40+V40+W40+X40</f>
        <v>218460</v>
      </c>
      <c r="U40" s="21">
        <f>U41+U42</f>
        <v>218460</v>
      </c>
      <c r="V40" s="21">
        <v>0</v>
      </c>
      <c r="W40" s="21">
        <v>0</v>
      </c>
      <c r="X40" s="21">
        <v>0</v>
      </c>
      <c r="Y40" s="21">
        <f>Z40+AA40+AB40+AC40</f>
        <v>215894</v>
      </c>
      <c r="Z40" s="21">
        <f>Z41+Z42</f>
        <v>215894</v>
      </c>
      <c r="AA40" s="21">
        <v>0</v>
      </c>
      <c r="AB40" s="21">
        <v>0</v>
      </c>
      <c r="AC40" s="21">
        <v>0</v>
      </c>
      <c r="AD40" s="23">
        <f>O40+J40+E40+U40+Z40</f>
        <v>1052749</v>
      </c>
      <c r="AF40" s="3">
        <v>199501</v>
      </c>
    </row>
    <row r="41" spans="1:33" ht="75.75" customHeight="1">
      <c r="A41" s="29" t="s">
        <v>47</v>
      </c>
      <c r="B41" s="30" t="s">
        <v>48</v>
      </c>
      <c r="C41" s="20" t="s">
        <v>13</v>
      </c>
      <c r="D41" s="20" t="s">
        <v>62</v>
      </c>
      <c r="E41" s="21">
        <f>F41+G41+H41+I41</f>
        <v>65281</v>
      </c>
      <c r="F41" s="21">
        <v>65281</v>
      </c>
      <c r="G41" s="21">
        <v>0</v>
      </c>
      <c r="H41" s="21">
        <v>0</v>
      </c>
      <c r="I41" s="21">
        <v>0</v>
      </c>
      <c r="J41" s="21">
        <f>K41+L41+M41+N41</f>
        <v>70235</v>
      </c>
      <c r="K41" s="21">
        <f>67126+930+2179</f>
        <v>70235</v>
      </c>
      <c r="L41" s="21">
        <v>0</v>
      </c>
      <c r="M41" s="21">
        <v>0</v>
      </c>
      <c r="N41" s="21">
        <v>0</v>
      </c>
      <c r="O41" s="21">
        <f>P41+Q41+R41+S41</f>
        <v>70557</v>
      </c>
      <c r="P41" s="21">
        <v>70557</v>
      </c>
      <c r="Q41" s="21">
        <v>0</v>
      </c>
      <c r="R41" s="21">
        <v>0</v>
      </c>
      <c r="S41" s="21">
        <v>0</v>
      </c>
      <c r="T41" s="21">
        <f>U41+V41+W41+X41</f>
        <v>76423</v>
      </c>
      <c r="U41" s="21">
        <v>76423</v>
      </c>
      <c r="V41" s="21">
        <v>0</v>
      </c>
      <c r="W41" s="21">
        <v>0</v>
      </c>
      <c r="X41" s="21">
        <v>0</v>
      </c>
      <c r="Y41" s="21">
        <f>Z41+AA41+AB41+AC41</f>
        <v>76002</v>
      </c>
      <c r="Z41" s="21">
        <v>76002</v>
      </c>
      <c r="AA41" s="21">
        <v>0</v>
      </c>
      <c r="AB41" s="21">
        <v>0</v>
      </c>
      <c r="AC41" s="21">
        <v>0</v>
      </c>
      <c r="AD41" s="23">
        <f>O41+J41+E41+U41+Z41</f>
        <v>358498</v>
      </c>
      <c r="AG41" s="18"/>
    </row>
    <row r="42" spans="1:40" ht="88.5" customHeight="1">
      <c r="A42" s="29" t="s">
        <v>49</v>
      </c>
      <c r="B42" s="30" t="s">
        <v>50</v>
      </c>
      <c r="C42" s="20" t="s">
        <v>13</v>
      </c>
      <c r="D42" s="20" t="s">
        <v>62</v>
      </c>
      <c r="E42" s="21">
        <f>F42+G42+H42+I42</f>
        <v>142611</v>
      </c>
      <c r="F42" s="21">
        <v>142611</v>
      </c>
      <c r="G42" s="21">
        <v>0</v>
      </c>
      <c r="H42" s="21">
        <v>0</v>
      </c>
      <c r="I42" s="21">
        <v>0</v>
      </c>
      <c r="J42" s="21">
        <f>K42+L42+M42+N42</f>
        <v>134481</v>
      </c>
      <c r="K42" s="21">
        <f>133012+1469</f>
        <v>134481</v>
      </c>
      <c r="L42" s="21">
        <v>0</v>
      </c>
      <c r="M42" s="21">
        <v>0</v>
      </c>
      <c r="N42" s="21">
        <v>0</v>
      </c>
      <c r="O42" s="21">
        <f>P42+Q42+R42+S42</f>
        <v>135230</v>
      </c>
      <c r="P42" s="21">
        <v>135230</v>
      </c>
      <c r="Q42" s="21">
        <v>0</v>
      </c>
      <c r="R42" s="21">
        <v>0</v>
      </c>
      <c r="S42" s="21">
        <v>0</v>
      </c>
      <c r="T42" s="21">
        <f>U42+V42+W42+X42</f>
        <v>142037</v>
      </c>
      <c r="U42" s="21">
        <v>142037</v>
      </c>
      <c r="V42" s="21">
        <v>0</v>
      </c>
      <c r="W42" s="21">
        <v>0</v>
      </c>
      <c r="X42" s="21">
        <v>0</v>
      </c>
      <c r="Y42" s="21">
        <f>Z42+AA42+AB42+AC42</f>
        <v>139892</v>
      </c>
      <c r="Z42" s="21">
        <v>139892</v>
      </c>
      <c r="AA42" s="21">
        <v>0</v>
      </c>
      <c r="AB42" s="21">
        <v>0</v>
      </c>
      <c r="AC42" s="21">
        <v>0</v>
      </c>
      <c r="AD42" s="23">
        <f>O42+J42+E42+U42+Z42</f>
        <v>694251</v>
      </c>
      <c r="AN42" s="18"/>
    </row>
    <row r="43" spans="1:32" ht="102" customHeight="1">
      <c r="A43" s="29" t="s">
        <v>51</v>
      </c>
      <c r="B43" s="30" t="s">
        <v>52</v>
      </c>
      <c r="C43" s="20" t="s">
        <v>13</v>
      </c>
      <c r="D43" s="20" t="s">
        <v>62</v>
      </c>
      <c r="E43" s="21">
        <f>F43+G43+H43+I43</f>
        <v>27905</v>
      </c>
      <c r="F43" s="21">
        <f>13646+14259</f>
        <v>27905</v>
      </c>
      <c r="G43" s="21">
        <v>0</v>
      </c>
      <c r="H43" s="21">
        <v>0</v>
      </c>
      <c r="I43" s="21">
        <v>0</v>
      </c>
      <c r="J43" s="21">
        <f>K43+L43+M43+N43</f>
        <v>27905</v>
      </c>
      <c r="K43" s="21">
        <v>27905</v>
      </c>
      <c r="L43" s="21">
        <v>0</v>
      </c>
      <c r="M43" s="21">
        <v>0</v>
      </c>
      <c r="N43" s="21">
        <v>0</v>
      </c>
      <c r="O43" s="21">
        <f>P43+Q43+R43+S43</f>
        <v>28378</v>
      </c>
      <c r="P43" s="21">
        <v>28378</v>
      </c>
      <c r="Q43" s="21">
        <v>0</v>
      </c>
      <c r="R43" s="21">
        <v>0</v>
      </c>
      <c r="S43" s="21">
        <v>0</v>
      </c>
      <c r="T43" s="21">
        <f>U43+V43+W43+X43</f>
        <v>29513</v>
      </c>
      <c r="U43" s="21">
        <v>29513</v>
      </c>
      <c r="V43" s="21">
        <v>0</v>
      </c>
      <c r="W43" s="21">
        <v>0</v>
      </c>
      <c r="X43" s="21">
        <v>0</v>
      </c>
      <c r="Y43" s="21">
        <f>Z43+AA43+AB43+AC43</f>
        <v>32079</v>
      </c>
      <c r="Z43" s="21">
        <v>32079</v>
      </c>
      <c r="AA43" s="21">
        <v>0</v>
      </c>
      <c r="AB43" s="21">
        <v>0</v>
      </c>
      <c r="AC43" s="21">
        <v>0</v>
      </c>
      <c r="AD43" s="23">
        <f>O43+J43+E43+U43+Z43</f>
        <v>145780</v>
      </c>
      <c r="AF43" s="3">
        <v>13646</v>
      </c>
    </row>
    <row r="44" spans="1:30" ht="24.75" customHeight="1">
      <c r="A44" s="50" t="s">
        <v>53</v>
      </c>
      <c r="B44" s="51"/>
      <c r="C44" s="30"/>
      <c r="D44" s="30"/>
      <c r="E44" s="21">
        <f aca="true" t="shared" si="12" ref="E44:AD44">E43+E40+E39</f>
        <v>269607</v>
      </c>
      <c r="F44" s="21">
        <f t="shared" si="12"/>
        <v>269607</v>
      </c>
      <c r="G44" s="21">
        <f t="shared" si="12"/>
        <v>0</v>
      </c>
      <c r="H44" s="21">
        <f t="shared" si="12"/>
        <v>0</v>
      </c>
      <c r="I44" s="21">
        <f t="shared" si="12"/>
        <v>0</v>
      </c>
      <c r="J44" s="21">
        <f>J43+J40+J39</f>
        <v>268828</v>
      </c>
      <c r="K44" s="21">
        <f>K43+K40+K39</f>
        <v>268828</v>
      </c>
      <c r="L44" s="21">
        <f t="shared" si="12"/>
        <v>0</v>
      </c>
      <c r="M44" s="21">
        <f t="shared" si="12"/>
        <v>0</v>
      </c>
      <c r="N44" s="21">
        <f t="shared" si="12"/>
        <v>0</v>
      </c>
      <c r="O44" s="21">
        <f t="shared" si="12"/>
        <v>276153</v>
      </c>
      <c r="P44" s="21">
        <f>P43+P40+P39</f>
        <v>276153</v>
      </c>
      <c r="Q44" s="21">
        <f t="shared" si="12"/>
        <v>0</v>
      </c>
      <c r="R44" s="21">
        <f t="shared" si="12"/>
        <v>0</v>
      </c>
      <c r="S44" s="21">
        <f t="shared" si="12"/>
        <v>0</v>
      </c>
      <c r="T44" s="21">
        <f t="shared" si="12"/>
        <v>294480</v>
      </c>
      <c r="U44" s="21">
        <f t="shared" si="12"/>
        <v>294480</v>
      </c>
      <c r="V44" s="21">
        <f t="shared" si="12"/>
        <v>0</v>
      </c>
      <c r="W44" s="21">
        <f t="shared" si="12"/>
        <v>0</v>
      </c>
      <c r="X44" s="21">
        <f t="shared" si="12"/>
        <v>0</v>
      </c>
      <c r="Y44" s="21">
        <f t="shared" si="12"/>
        <v>294480</v>
      </c>
      <c r="Z44" s="21">
        <f>Z43+Z40+Z39</f>
        <v>294480</v>
      </c>
      <c r="AA44" s="21">
        <f t="shared" si="12"/>
        <v>0</v>
      </c>
      <c r="AB44" s="21">
        <f t="shared" si="12"/>
        <v>0</v>
      </c>
      <c r="AC44" s="21">
        <f t="shared" si="12"/>
        <v>0</v>
      </c>
      <c r="AD44" s="23">
        <f t="shared" si="12"/>
        <v>1403548</v>
      </c>
    </row>
    <row r="45" spans="1:30" ht="36" customHeight="1">
      <c r="A45" s="48" t="s">
        <v>85</v>
      </c>
      <c r="B45" s="49"/>
      <c r="C45" s="25"/>
      <c r="D45" s="25"/>
      <c r="E45" s="26">
        <f aca="true" t="shared" si="13" ref="E45:AD45">E44+E36+E27+E23</f>
        <v>319315</v>
      </c>
      <c r="F45" s="26">
        <f t="shared" si="13"/>
        <v>319315</v>
      </c>
      <c r="G45" s="26">
        <f t="shared" si="13"/>
        <v>0</v>
      </c>
      <c r="H45" s="26">
        <f t="shared" si="13"/>
        <v>0</v>
      </c>
      <c r="I45" s="26">
        <f t="shared" si="13"/>
        <v>0</v>
      </c>
      <c r="J45" s="26">
        <f t="shared" si="13"/>
        <v>320643</v>
      </c>
      <c r="K45" s="26">
        <f>K44+K36+K27+K23</f>
        <v>320643</v>
      </c>
      <c r="L45" s="26">
        <f t="shared" si="13"/>
        <v>0</v>
      </c>
      <c r="M45" s="26">
        <f t="shared" si="13"/>
        <v>0</v>
      </c>
      <c r="N45" s="26">
        <f t="shared" si="13"/>
        <v>0</v>
      </c>
      <c r="O45" s="26">
        <f t="shared" si="13"/>
        <v>334806</v>
      </c>
      <c r="P45" s="26">
        <f t="shared" si="13"/>
        <v>334806</v>
      </c>
      <c r="Q45" s="26">
        <f t="shared" si="13"/>
        <v>0</v>
      </c>
      <c r="R45" s="26">
        <f t="shared" si="13"/>
        <v>0</v>
      </c>
      <c r="S45" s="26">
        <f t="shared" si="13"/>
        <v>0</v>
      </c>
      <c r="T45" s="26">
        <f t="shared" si="13"/>
        <v>387261</v>
      </c>
      <c r="U45" s="26">
        <f t="shared" si="13"/>
        <v>387261</v>
      </c>
      <c r="V45" s="26">
        <f t="shared" si="13"/>
        <v>0</v>
      </c>
      <c r="W45" s="26">
        <f t="shared" si="13"/>
        <v>0</v>
      </c>
      <c r="X45" s="26">
        <f t="shared" si="13"/>
        <v>0</v>
      </c>
      <c r="Y45" s="26">
        <f t="shared" si="13"/>
        <v>383496</v>
      </c>
      <c r="Z45" s="26">
        <f t="shared" si="13"/>
        <v>383496</v>
      </c>
      <c r="AA45" s="26">
        <f t="shared" si="13"/>
        <v>0</v>
      </c>
      <c r="AB45" s="26">
        <f t="shared" si="13"/>
        <v>0</v>
      </c>
      <c r="AC45" s="26">
        <f t="shared" si="13"/>
        <v>0</v>
      </c>
      <c r="AD45" s="27">
        <f t="shared" si="13"/>
        <v>1745521</v>
      </c>
    </row>
    <row r="46" spans="1:32" s="24" customFormat="1" ht="41.25" customHeight="1">
      <c r="A46" s="42" t="s">
        <v>73</v>
      </c>
      <c r="B46" s="43"/>
      <c r="C46" s="28"/>
      <c r="D46" s="28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63</v>
      </c>
      <c r="K46" s="28">
        <v>63</v>
      </c>
      <c r="L46" s="28">
        <v>0</v>
      </c>
      <c r="M46" s="28">
        <v>0</v>
      </c>
      <c r="N46" s="28">
        <v>0</v>
      </c>
      <c r="O46" s="40">
        <f>O37</f>
        <v>4740</v>
      </c>
      <c r="P46" s="40">
        <f>P37</f>
        <v>4740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41">
        <f>E46+J46+O46+T46+Y46</f>
        <v>4803</v>
      </c>
      <c r="AE46" s="10"/>
      <c r="AF46" s="10"/>
    </row>
    <row r="47" spans="1:32" s="24" customFormat="1" ht="45" customHeight="1" thickBot="1">
      <c r="A47" s="44" t="s">
        <v>74</v>
      </c>
      <c r="B47" s="45"/>
      <c r="C47" s="34"/>
      <c r="D47" s="34"/>
      <c r="E47" s="34">
        <f>E45+E46</f>
        <v>319315</v>
      </c>
      <c r="F47" s="35">
        <f>F45+F46</f>
        <v>319315</v>
      </c>
      <c r="G47" s="35">
        <f aca="true" t="shared" si="14" ref="G47:AC47">G45+G46</f>
        <v>0</v>
      </c>
      <c r="H47" s="35">
        <f t="shared" si="14"/>
        <v>0</v>
      </c>
      <c r="I47" s="35">
        <f t="shared" si="14"/>
        <v>0</v>
      </c>
      <c r="J47" s="35">
        <f t="shared" si="14"/>
        <v>320706</v>
      </c>
      <c r="K47" s="35">
        <f>K45+K46</f>
        <v>320706</v>
      </c>
      <c r="L47" s="35">
        <f t="shared" si="14"/>
        <v>0</v>
      </c>
      <c r="M47" s="35">
        <f t="shared" si="14"/>
        <v>0</v>
      </c>
      <c r="N47" s="35">
        <f t="shared" si="14"/>
        <v>0</v>
      </c>
      <c r="O47" s="35">
        <f t="shared" si="14"/>
        <v>339546</v>
      </c>
      <c r="P47" s="35">
        <f>P45+P46</f>
        <v>339546</v>
      </c>
      <c r="Q47" s="35">
        <f t="shared" si="14"/>
        <v>0</v>
      </c>
      <c r="R47" s="35">
        <f t="shared" si="14"/>
        <v>0</v>
      </c>
      <c r="S47" s="35">
        <f t="shared" si="14"/>
        <v>0</v>
      </c>
      <c r="T47" s="35">
        <f t="shared" si="14"/>
        <v>387261</v>
      </c>
      <c r="U47" s="35">
        <f t="shared" si="14"/>
        <v>387261</v>
      </c>
      <c r="V47" s="35">
        <f t="shared" si="14"/>
        <v>0</v>
      </c>
      <c r="W47" s="35">
        <f t="shared" si="14"/>
        <v>0</v>
      </c>
      <c r="X47" s="35">
        <f t="shared" si="14"/>
        <v>0</v>
      </c>
      <c r="Y47" s="35">
        <f t="shared" si="14"/>
        <v>383496</v>
      </c>
      <c r="Z47" s="35">
        <f t="shared" si="14"/>
        <v>383496</v>
      </c>
      <c r="AA47" s="35">
        <f t="shared" si="14"/>
        <v>0</v>
      </c>
      <c r="AB47" s="35">
        <f t="shared" si="14"/>
        <v>0</v>
      </c>
      <c r="AC47" s="35">
        <f t="shared" si="14"/>
        <v>0</v>
      </c>
      <c r="AD47" s="36">
        <f>AD45+AD46</f>
        <v>1750324</v>
      </c>
      <c r="AE47" s="10"/>
      <c r="AF47" s="10"/>
    </row>
    <row r="48" spans="11:18" ht="15.75" thickBot="1">
      <c r="K48" s="16"/>
      <c r="L48" s="16"/>
      <c r="M48" s="16"/>
      <c r="N48" s="16"/>
      <c r="O48" s="16"/>
      <c r="P48" s="16"/>
      <c r="Q48" s="16"/>
      <c r="R48" s="16"/>
    </row>
    <row r="49" spans="20:34" ht="15"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2"/>
      <c r="AF49" s="12"/>
      <c r="AG49" s="2"/>
      <c r="AH49" s="2"/>
    </row>
    <row r="50" spans="10:34" ht="15">
      <c r="J50" s="1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2"/>
      <c r="AF50" s="12"/>
      <c r="AG50" s="2"/>
      <c r="AH50" s="2"/>
    </row>
    <row r="51" spans="7:29" ht="24" customHeight="1">
      <c r="G51" s="18"/>
      <c r="J51" s="3"/>
      <c r="K51" s="3"/>
      <c r="L51" s="3"/>
      <c r="M51" s="3"/>
      <c r="N51" s="3"/>
      <c r="O51" s="3"/>
      <c r="P51" s="3"/>
      <c r="Q51" s="3"/>
      <c r="R51" s="17"/>
      <c r="AC51" s="3"/>
    </row>
    <row r="52" ht="15">
      <c r="AC52" s="3"/>
    </row>
    <row r="53" spans="8:18" ht="15">
      <c r="H53" s="18"/>
      <c r="K53" s="18"/>
      <c r="P53" s="18"/>
      <c r="Q53" s="18"/>
      <c r="R53" s="18"/>
    </row>
    <row r="54" ht="15">
      <c r="O54" s="18"/>
    </row>
    <row r="55" ht="15">
      <c r="Q55" s="18"/>
    </row>
  </sheetData>
  <sheetProtection/>
  <mergeCells count="33">
    <mergeCell ref="M2:S2"/>
    <mergeCell ref="B5:B7"/>
    <mergeCell ref="C5:C7"/>
    <mergeCell ref="O6:S6"/>
    <mergeCell ref="T6:X6"/>
    <mergeCell ref="A5:A7"/>
    <mergeCell ref="Y1:AD1"/>
    <mergeCell ref="A9:AD9"/>
    <mergeCell ref="A10:AD10"/>
    <mergeCell ref="B3:AD3"/>
    <mergeCell ref="A33:A34"/>
    <mergeCell ref="C33:C34"/>
    <mergeCell ref="A24:AD24"/>
    <mergeCell ref="A28:AD28"/>
    <mergeCell ref="A27:B27"/>
    <mergeCell ref="X2:AD2"/>
    <mergeCell ref="A37:B37"/>
    <mergeCell ref="A38:AD38"/>
    <mergeCell ref="A15:A16"/>
    <mergeCell ref="B15:B16"/>
    <mergeCell ref="A23:B23"/>
    <mergeCell ref="T5:AD5"/>
    <mergeCell ref="E6:I6"/>
    <mergeCell ref="A46:B46"/>
    <mergeCell ref="A47:B47"/>
    <mergeCell ref="AD6:AD7"/>
    <mergeCell ref="Y6:AC6"/>
    <mergeCell ref="A45:B45"/>
    <mergeCell ref="A36:B36"/>
    <mergeCell ref="A44:B44"/>
    <mergeCell ref="D5:D7"/>
    <mergeCell ref="E5:S5"/>
    <mergeCell ref="J6:N6"/>
  </mergeCells>
  <printOptions horizontalCentered="1" verticalCentered="1"/>
  <pageMargins left="0.15748031496062992" right="0" top="0.4724409448818898" bottom="0.2362204724409449" header="0.31496062992125984" footer="0.31496062992125984"/>
  <pageSetup firstPageNumber="4" useFirstPageNumber="1" horizontalDpi="600" verticalDpi="600" orientation="landscape" paperSize="9" scale="44" r:id="rId1"/>
  <headerFooter>
    <oddHeader>&amp;C&amp;P</oddHeader>
    <firstHeader>&amp;C&amp;N&amp;R&amp;"Times New Roman,обычный"&amp;10Приложение № 1
</firstHeader>
  </headerFooter>
  <rowBreaks count="1" manualBreakCount="1">
    <brk id="2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2021-01-13T06:00:54Z</cp:lastPrinted>
  <dcterms:created xsi:type="dcterms:W3CDTF">2016-10-07T06:30:37Z</dcterms:created>
  <dcterms:modified xsi:type="dcterms:W3CDTF">2021-01-13T07:23:17Z</dcterms:modified>
  <cp:category/>
  <cp:version/>
  <cp:contentType/>
  <cp:contentStatus/>
</cp:coreProperties>
</file>