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2760" windowWidth="13095" windowHeight="10650" tabRatio="596" activeTab="0"/>
  </bookViews>
  <sheets>
    <sheet name="приложение 1(т1)20.12.23" sheetId="1" r:id="rId1"/>
    <sheet name="приложение 1 (т2) 20.12.23" sheetId="2" r:id="rId2"/>
    <sheet name="приложение 1 (т3) 20.12.23" sheetId="3" r:id="rId3"/>
    <sheet name="приложение  20.10.23" sheetId="4" r:id="rId4"/>
  </sheets>
  <externalReferences>
    <externalReference r:id="rId7"/>
  </externalReferences>
  <definedNames>
    <definedName name="_xlnm._FilterDatabase" localSheetId="1" hidden="1">'приложение 1 (т2) 20.12.23'!$A$12:$O$76</definedName>
    <definedName name="_xlnm._FilterDatabase" localSheetId="2" hidden="1">'приложение 1 (т3) 20.12.23'!$A$12:$P$76</definedName>
    <definedName name="_xlnm._FilterDatabase" localSheetId="0" hidden="1">'приложение 1(т1)20.12.23'!$A$12:$O$76</definedName>
    <definedName name="_xlnm.Print_Titles" localSheetId="3">'приложение  20.10.23'!$8:$8</definedName>
    <definedName name="_xlnm.Print_Titles" localSheetId="1">'приложение 1 (т2) 20.12.23'!$12:$12</definedName>
    <definedName name="_xlnm.Print_Titles" localSheetId="2">'приложение 1 (т3) 20.12.23'!$12:$12</definedName>
    <definedName name="_xlnm.Print_Titles" localSheetId="0">'приложение 1(т1)20.12.23'!$12:$12</definedName>
    <definedName name="_xlnm.Print_Area" localSheetId="3">'приложение  20.10.23'!$A$1:$K$52</definedName>
    <definedName name="_xlnm.Print_Area" localSheetId="1">'приложение 1 (т2) 20.12.23'!$A$1:$N$74</definedName>
    <definedName name="_xlnm.Print_Area" localSheetId="2">'приложение 1 (т3) 20.12.23'!$A$2:$O$74</definedName>
    <definedName name="_xlnm.Print_Area" localSheetId="0">'приложение 1(т1)20.12.23'!$A$1:$N$74</definedName>
  </definedNames>
  <calcPr fullCalcOnLoad="1"/>
</workbook>
</file>

<file path=xl/comments4.xml><?xml version="1.0" encoding="utf-8"?>
<comments xmlns="http://schemas.openxmlformats.org/spreadsheetml/2006/main">
  <authors>
    <author>Ерастова Светлана Васильевна</author>
  </authors>
  <commentList>
    <comment ref="E28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поправят в письме базу -100%</t>
        </r>
      </text>
    </comment>
    <comment ref="E34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Одно мероприятие в месяц</t>
        </r>
      </text>
    </comment>
    <comment ref="E33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по факту 2021г.</t>
        </r>
      </text>
    </comment>
    <comment ref="E51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средняя за 3 года</t>
        </r>
      </text>
    </comment>
    <comment ref="K51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в связи с уменьшением финансирования по сравнению с запрашиваемой потребностью</t>
        </r>
      </text>
    </comment>
  </commentList>
</comments>
</file>

<file path=xl/sharedStrings.xml><?xml version="1.0" encoding="utf-8"?>
<sst xmlns="http://schemas.openxmlformats.org/spreadsheetml/2006/main" count="757" uniqueCount="256">
  <si>
    <t>Таблица 3</t>
  </si>
  <si>
    <t>Управление международных и межрегиональных связей</t>
  </si>
  <si>
    <t>не более 
2</t>
  </si>
  <si>
    <t>1.5.</t>
  </si>
  <si>
    <t>Создание условий для реализации полномочий органов местного самоуправления в сфере управления, владения, пользования и распоряжения муниципальным имуществом</t>
  </si>
  <si>
    <t>Задача 3. Создание условий для реализации полномочий органов местного самоуправления в сфере управления, владения, пользования и распоряжения муниципальным имуществом</t>
  </si>
  <si>
    <t>Обеспечение управления, владения, пользования и распоряжения объектами недвижимого имущества, находящегося в муниципальной собственности</t>
  </si>
  <si>
    <t>Уровень обеспечения  управления, владения, пользования и распоряжения  объектами недвижимого имущества, находящегося в муниципальной собственности</t>
  </si>
  <si>
    <t>Доля от общей суммы выплат</t>
  </si>
  <si>
    <t>Департамент информационных технологий и связи 
МАУ "МФЦ"</t>
  </si>
  <si>
    <t xml:space="preserve">Удельный вес рабочих мест, на которых проведена специальная оценка условий труда (в год), от общего количества рабочих мест, запланированных для проведения специальной оценки </t>
  </si>
  <si>
    <t>количество руководителей и специалистов организаций городского округа Тольятти, принявших участие в совещании</t>
  </si>
  <si>
    <t>количество проведенных мероприятий по охране труда для работодателей, руководителей и специалистов служб охраны труда организаций, осуществляющих деятельность на территории городского округа  Тольятти</t>
  </si>
  <si>
    <t>Управление муниципальной службы и кадровой политики;            Дума;  КСП</t>
  </si>
  <si>
    <t xml:space="preserve">  Управление муниципальной службы и кадровой политики;            Дума;  КСП</t>
  </si>
  <si>
    <t>Обеспечение ОМС информационно-статистическими материалами (не входящими в Федеральный план статистических работ)</t>
  </si>
  <si>
    <t>Специальная оценка условий труда на рабочих местах  для разработки и реализации мероприятий, направленных на улучшение условий труда работников</t>
  </si>
  <si>
    <t>Задача 2. Создание условий для социально-культурного развития и повышения имиджа городского округа Тольятти</t>
  </si>
  <si>
    <t>Задача 4. Специальная оценка условий труда на рабочих местах для разработки и реализации мероприятий, направленных на улучшение условий труда работников</t>
  </si>
  <si>
    <t>Проведение городского совещания по охране труда по итогам года с работодателями, руководителями и специалистами служб охраны труда  и награждение победителей смотра-конкурса на лучшую организацию в городском округе Тольятти по обеспечению безопасных условий и охраны труда</t>
  </si>
  <si>
    <t xml:space="preserve">Хозяйственное, материально-техническое и транспортное обеспечение деятельности органов местного самоуправления городского округа Тольятти (далее -ОМС) 
</t>
  </si>
  <si>
    <t>Создание условий для социально-культурного развития и повышения имиджа городского округа Тольятти</t>
  </si>
  <si>
    <t>Хозяйственное, материально-техническое и транспортное обеспечение деятельности органов местного самоуправления  городского округа Тольятти (далее - ОМС)</t>
  </si>
  <si>
    <t>Анализ полномочий органов местного самоуправления  и актуализация положений о структурных подразделениях ОМС  и должностных инструкций работников с учетом целей и задач органов местного самоуправления</t>
  </si>
  <si>
    <t>ед.хр.</t>
  </si>
  <si>
    <t>Количество документов, находящихся на хранении в архиве</t>
  </si>
  <si>
    <t>Количество пользователей архивной информацией</t>
  </si>
  <si>
    <t>Таблица 1</t>
  </si>
  <si>
    <t>Таблица 2</t>
  </si>
  <si>
    <t xml:space="preserve">Бухгалтерия (управление) 
</t>
  </si>
  <si>
    <t xml:space="preserve">Приложение №1 
к постановлению администрации городского округа Тольятти 
 №____________   от _____________20___г.  </t>
  </si>
  <si>
    <t>Содержание администрации городского округа тольятти</t>
  </si>
  <si>
    <t xml:space="preserve">Департамент по управлению муниципальным имуществом </t>
  </si>
  <si>
    <t>Содержание администрации городского округа Тольятти</t>
  </si>
  <si>
    <t>уровень обеспечения содержания администрации городского округа Тольятти</t>
  </si>
  <si>
    <t>№ п/п</t>
  </si>
  <si>
    <t>Всего</t>
  </si>
  <si>
    <t>ИТОГО</t>
  </si>
  <si>
    <t>Сроки реали зации</t>
  </si>
  <si>
    <t>1.1.</t>
  </si>
  <si>
    <t>2.1.</t>
  </si>
  <si>
    <t>Информационное обеспечение и пропаганда охраны труда</t>
  </si>
  <si>
    <t>Итого по задаче 4.</t>
  </si>
  <si>
    <t>Итого по задаче 1.</t>
  </si>
  <si>
    <t>Итого по задаче 3.</t>
  </si>
  <si>
    <t>Создание условий для деятельности органов местного самоуправления</t>
  </si>
  <si>
    <t xml:space="preserve">Проведение торжественного мероприятия, посвященного Дню города </t>
  </si>
  <si>
    <t>Проведение торжественного мероприятия, посвященного Дню Победы</t>
  </si>
  <si>
    <t>3.1.</t>
  </si>
  <si>
    <t>Обеспечение участия в "Совете муниципальных образований Самарской области"</t>
  </si>
  <si>
    <t>1</t>
  </si>
  <si>
    <t xml:space="preserve">Задача 1. </t>
  </si>
  <si>
    <t>1.2.</t>
  </si>
  <si>
    <t>1.3.</t>
  </si>
  <si>
    <t>1.4.</t>
  </si>
  <si>
    <t>1.6.</t>
  </si>
  <si>
    <t>2.2.</t>
  </si>
  <si>
    <t xml:space="preserve">Депаратмент финансов </t>
  </si>
  <si>
    <t>1.7.</t>
  </si>
  <si>
    <t xml:space="preserve">Задача 2. </t>
  </si>
  <si>
    <t>2.3.</t>
  </si>
  <si>
    <t>2.4.</t>
  </si>
  <si>
    <t>2.5.</t>
  </si>
  <si>
    <t>Итого по задаче 2.</t>
  </si>
  <si>
    <t>Проведение специальной оценки условий труда в мэрии</t>
  </si>
  <si>
    <t>1.8.</t>
  </si>
  <si>
    <t>Местный бюджет</t>
  </si>
  <si>
    <t>Внебюджетные средства</t>
  </si>
  <si>
    <t>Подготовка и проведение городских мероприятий по охране труда для работодателей, руководителей и специалистов служб охраны труда организаций (совещаний, семинаров, круглых столов, мастер-классов)</t>
  </si>
  <si>
    <t>Областной бюджет</t>
  </si>
  <si>
    <t>Обеспечение участия в "Ассоциации городов Поволжья"</t>
  </si>
  <si>
    <t>Проведение городского совещания по охране труда по итогам года  с работодателями, руководителями и специалистами служб охраны труда и награждение победителей смотра-конкурса на лучшую организацию в городском округе Тольятти по обеспечению безопасных условий и охраны труда</t>
  </si>
  <si>
    <t xml:space="preserve">Наименование целей, задач и мероприятий муниципальной программы  </t>
  </si>
  <si>
    <t>Ответственный исполнитель</t>
  </si>
  <si>
    <t>Финансовое обеспечение реализации муниципальной программы, тыс. руб.</t>
  </si>
  <si>
    <t>Федеральный 
бюджет</t>
  </si>
  <si>
    <t>Отдел охраны труда</t>
  </si>
  <si>
    <t>Управление муниципальной службы и кадровой политики</t>
  </si>
  <si>
    <t>Наименование показателей (индикаторов)</t>
  </si>
  <si>
    <t>Базовое значение</t>
  </si>
  <si>
    <t>Значение показателей (индикаторов) по годам</t>
  </si>
  <si>
    <t>Задача 1. Создание условий для деятельности органов местного самоуправления</t>
  </si>
  <si>
    <t>уровень обеспечения деятельности ОМС (хозяйственное, материально-техническое, информационное и транспортное обеспечение)</t>
  </si>
  <si>
    <t>%</t>
  </si>
  <si>
    <t>Ед.</t>
  </si>
  <si>
    <t>-</t>
  </si>
  <si>
    <t>Уровень обеспеченности органов местного самоуправления информационно-статистическими материалами</t>
  </si>
  <si>
    <t>Проведение торжественного мероприятия, посвященного Дню города</t>
  </si>
  <si>
    <t>количество организованных площадок для проведения торжественных поздравлений</t>
  </si>
  <si>
    <t>количество членских взносов в "Совет муниципальных образований Самарской области"</t>
  </si>
  <si>
    <t>Ед. в год</t>
  </si>
  <si>
    <t>уровень обеспечения проведения приемов</t>
  </si>
  <si>
    <t>количество членских взносов в "Ассоциацию городов Поволжья"</t>
  </si>
  <si>
    <t>ед.</t>
  </si>
  <si>
    <t>чел.</t>
  </si>
  <si>
    <t>Департамент экономического развития</t>
  </si>
  <si>
    <t>КСП</t>
  </si>
  <si>
    <t xml:space="preserve">Анализ нормативной правовой базы в сфере муниципальной службы в городском округе Тольятти и поддержание ее в актуальном состоянии  </t>
  </si>
  <si>
    <t>Информирование населения городского округа Тольятти по вопросам муниципальной службы</t>
  </si>
  <si>
    <t>Формирование квалифицированного кадрового состава муниципальной службы</t>
  </si>
  <si>
    <t xml:space="preserve">Формирование кадрового резерва муниципальных служащих для городского округа Тольятти   </t>
  </si>
  <si>
    <t xml:space="preserve">Эффективное использование банка данных кадрового резерва муниципальных служащих для замещения вакантных должностей  лицами из кадрового резерва  </t>
  </si>
  <si>
    <t xml:space="preserve">Оценка результатов профессиональной деятельности муниципальных служащих посредством проведения аттестации  
</t>
  </si>
  <si>
    <t>Мониторинг состояния кадрового состава органов местного самоуправления</t>
  </si>
  <si>
    <t>Дума</t>
  </si>
  <si>
    <t xml:space="preserve">Развитие муниципальной службы </t>
  </si>
  <si>
    <t>Соответствие муниципальных правовых актов, регулирующих вопросы муниципальной службы на территории городского округа Тольятти, действующему законодательству и иным нормативным правовым актам, касающимся муниципальной службы; актуальность сформированной нормативной правовой базы</t>
  </si>
  <si>
    <t>Объем размещенной информации по вопросам муниципальной службы</t>
  </si>
  <si>
    <t>Задача 2. Формирование квалифицированного кадрового состава муниципальной службы</t>
  </si>
  <si>
    <t>Доля должностей муниципальной службы, на которые сформирован кадровый резерв</t>
  </si>
  <si>
    <t>Доля вакантных должностей муниципальной службы, замещаемых на основе назначения из кадрового резерва (по отношению к общему количеству назначенных на вакантные должности муниципальной службы)</t>
  </si>
  <si>
    <t>Не менее 30</t>
  </si>
  <si>
    <t xml:space="preserve">Оценка результатов профессиональной деятельности муниципальных служащих посредством проведения аттестации  </t>
  </si>
  <si>
    <t>Доля муниципальных служащих, прошедших аттестацию (от количества муниципальных служащих, подлежащих аттестации в отчетном периоде)</t>
  </si>
  <si>
    <t>Подготовленная информация о качественном составе муниципальных служащих</t>
  </si>
  <si>
    <t>Приложение №1 к муниципальной программе 
"Развитие органов местного самоуправления    
городского округа Тольятти на 2017-2022 годы"</t>
  </si>
  <si>
    <t>№</t>
  </si>
  <si>
    <t xml:space="preserve">Наименование целей, задач и мероприятий муниципальной программы    </t>
  </si>
  <si>
    <t>Единица измерения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</si>
  <si>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</si>
  <si>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</si>
  <si>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</si>
  <si>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</si>
  <si>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</si>
  <si>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</si>
  <si>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</si>
  <si>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</si>
  <si>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</si>
  <si>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</si>
  <si>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</si>
  <si>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>к постановлению мэрии городского округа Тольятти  
№__________от ____________</t>
  </si>
  <si>
    <t>Задача 3.</t>
  </si>
  <si>
    <t>Обеспечение формирования и содержания муниципального архива</t>
  </si>
  <si>
    <t>2017-2022гг.</t>
  </si>
  <si>
    <t>Задача 4.</t>
  </si>
  <si>
    <t>4.1.</t>
  </si>
  <si>
    <t>Итого по задаче 5.</t>
  </si>
  <si>
    <t xml:space="preserve">ИТОГО по муниципальной программе </t>
  </si>
  <si>
    <t>Финансовое обеспечение выполнения  муниципального задания на оказание муниципальных услуг (выполнение работ)</t>
  </si>
  <si>
    <t>штук</t>
  </si>
  <si>
    <t xml:space="preserve">Организационное управление </t>
  </si>
  <si>
    <t xml:space="preserve">МКУ "ЦХТО" (Организационное управление) </t>
  </si>
  <si>
    <t>МБУ "Новости Тольятти" (Организационное управление)</t>
  </si>
  <si>
    <t>МКУ "Тольяттинский архив" (Организационное управление)</t>
  </si>
  <si>
    <t>Организационное управление</t>
  </si>
  <si>
    <t xml:space="preserve">Производство, выпуск и распространение газеты "Городские ведомости" (количество печатных страниц)
</t>
  </si>
  <si>
    <t>Содержание Департамента финансов администрации городского округа Тольятти</t>
  </si>
  <si>
    <t>уровень обеспечения содержания Департамента финансов администрации  городского округа Тольятти</t>
  </si>
  <si>
    <t>Удельный вес лиц, получивших доплаты в области пенсионного обеспечения, от общего количества лиц, имеющих право на ежемесячную доплату к страховой пенсии и пенсии за выслугу лет</t>
  </si>
  <si>
    <t>Не менее 60</t>
  </si>
  <si>
    <t>Перечень мероприятий муниципальной программы  
"Развитие органов местного самоуправления городского округа Тольятти на 2023-2028 годы" (далее - муниципальная программа)</t>
  </si>
  <si>
    <t>Приложение №1 к муниципальной программе 
"Развитие органов местного самоуправления    
городского округа Тольятти на 2023-2028 годы"</t>
  </si>
  <si>
    <t>2023-2028гг.</t>
  </si>
  <si>
    <t>План на 2024 г.</t>
  </si>
  <si>
    <t>План на 2023 г.</t>
  </si>
  <si>
    <t>План на 2027г.</t>
  </si>
  <si>
    <t>План на 2028 г.</t>
  </si>
  <si>
    <t>Подпрограмма: «Развитие муниципальной службы в городском округе Тольятти на 2023-2028 годы» (далее - Подпрограмма)</t>
  </si>
  <si>
    <t>План на 2025г.</t>
  </si>
  <si>
    <t>План на 2026 г.</t>
  </si>
  <si>
    <t>Создание правовых и организационных механизмов, направленных на повышение результативности профессиональной служебной деятельности  муниципальных служащих</t>
  </si>
  <si>
    <t>Организация прохождения студентами высших образовательных учреждений практики в органах местного самоуправления в соответствии с действующим законодательством</t>
  </si>
  <si>
    <t>Организация наставничества муниципальных служащих в органе местного самоуправления</t>
  </si>
  <si>
    <t>Формирование потребности в дополнительном профессиональном образовании муниципальных служащих</t>
  </si>
  <si>
    <t>Организация обучения муниципальных служащих по программам дополнительного профессионального образования (в том числе обучение лиц, включенных в кадровый резерв)</t>
  </si>
  <si>
    <t>Оплата командировочных расходов связанных с направлением муниципальных служащих на обучение по программам дополнительного профессионального образования (в том числе обучение лиц, включенных в кадровый резерв)</t>
  </si>
  <si>
    <t xml:space="preserve">  Приложение №2 к муниципальной программе                                                                                      "Развитие органов местного самоуправления                                                                                             городского округа Тольятти на 2023-2028 годы"</t>
  </si>
  <si>
    <t>2023 г.</t>
  </si>
  <si>
    <t>2024 г.</t>
  </si>
  <si>
    <t>2025 г.</t>
  </si>
  <si>
    <t>2026 г.</t>
  </si>
  <si>
    <t>2027 г.</t>
  </si>
  <si>
    <t>2028 г.</t>
  </si>
  <si>
    <t>Показатели (индикаторы) муниципальной программы "Развитие органов местного самоуправления городского округа Тольятти на 2023-2028 годы"</t>
  </si>
  <si>
    <t>Доля должностей муниципальной службы, для которых утверждены должностные инструкции, соответствующие требованиям, установленным муниципальными правовыми актами городского округа Тольятти</t>
  </si>
  <si>
    <t>Не менее 59</t>
  </si>
  <si>
    <t>Не менее 61</t>
  </si>
  <si>
    <t>Не менее 62</t>
  </si>
  <si>
    <t xml:space="preserve">Эффективное использование банка данных кадрового резерва муниципальных служащих для замещения вакантных должностей лицами из кадрового резерва  </t>
  </si>
  <si>
    <t>Не менее 32</t>
  </si>
  <si>
    <t>Не менее 34</t>
  </si>
  <si>
    <t>Не менее 35</t>
  </si>
  <si>
    <t>Не менее 37</t>
  </si>
  <si>
    <t>Не менее 39</t>
  </si>
  <si>
    <t>Не менее 93</t>
  </si>
  <si>
    <t>Не менее 95</t>
  </si>
  <si>
    <t>Доля студентов высших образовательных учреждений, прошедших практику в органах местного самоуправления, в общем количестве студентов, направленных для прохождения практики в органах местного самоуправления</t>
  </si>
  <si>
    <t xml:space="preserve">Организация наставничества муниципальных служащих в органе местного самоуправления </t>
  </si>
  <si>
    <t>Доля муниципальных служащих, которым назначены наставники   (от количества муниципальных служащих, впервые поступивших на муниципальную службу и назначенных на иную должность муниципальной службы в отчетном периоде)</t>
  </si>
  <si>
    <t>Задача 1. Создание правовых и организационных механизмов, направленных на повышение результативности профессиональной служебной деятельности  муниципальных служащих</t>
  </si>
  <si>
    <t>Формирование потребности  в дополнительном профессиональном образовании муниципальных служащих</t>
  </si>
  <si>
    <t xml:space="preserve">Утвержденный Список муниципальных служащих, которым требуется получить дополнительное профессиональное образование </t>
  </si>
  <si>
    <t>Организация обучения муниципальных служащих по программам дополнительного профессионального образования  (в том числе обучение лиц, включенных в кадровый резерв)</t>
  </si>
  <si>
    <t>Доля муниципальных служащих, прошедших обучение по программам дополнительного профессионального образования (от количества муниципальных служащих)</t>
  </si>
  <si>
    <t xml:space="preserve"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
</t>
  </si>
  <si>
    <t>Комиссионное вознаграждение по операциям кредитной организации, связанным с перечислением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</t>
  </si>
  <si>
    <t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</t>
  </si>
  <si>
    <t>2025-2026</t>
  </si>
  <si>
    <t>2027-2028</t>
  </si>
  <si>
    <t>3.2.</t>
  </si>
  <si>
    <t>Обеспечение эксплуатации объектов недвижимого имущества, находящегося в муниципальной собственности</t>
  </si>
  <si>
    <t xml:space="preserve">3.2. </t>
  </si>
  <si>
    <t>Уровень обеспечения эксплуатации объектов недвижимости, находящихся в муниципальной собственности</t>
  </si>
  <si>
    <t xml:space="preserve">Оплата командировочных расходов, связанных с направлением муниципальных служащих на обучение по программам дополнительного профессионального образования (в том числе обучение лиц, включенных в кадровый резерв)
</t>
  </si>
  <si>
    <t xml:space="preserve">Количество муниципальных служащих, прошедших обучение по программам дополнительного профессионального образования в других городах
</t>
  </si>
  <si>
    <t>2025-2028гг.</t>
  </si>
  <si>
    <t>Проведение специальной оценки условий труда в администрации</t>
  </si>
  <si>
    <t>Задача 4. Информационное обеспечение и пропаганда охраны труда</t>
  </si>
  <si>
    <t>4.2.</t>
  </si>
  <si>
    <t xml:space="preserve">Задача  5 Развитие муниципальной службы </t>
  </si>
  <si>
    <t>5.1.1</t>
  </si>
  <si>
    <t xml:space="preserve"> 5.1.2</t>
  </si>
  <si>
    <t xml:space="preserve"> 5.1.3</t>
  </si>
  <si>
    <t xml:space="preserve"> 5.2.1</t>
  </si>
  <si>
    <t xml:space="preserve"> 5.2.2</t>
  </si>
  <si>
    <t xml:space="preserve"> 5.2.3</t>
  </si>
  <si>
    <t xml:space="preserve"> 5.2.4</t>
  </si>
  <si>
    <t xml:space="preserve"> 5.2.5</t>
  </si>
  <si>
    <t>5.3.1.</t>
  </si>
  <si>
    <t>5.3.2.</t>
  </si>
  <si>
    <t>5.3.3.</t>
  </si>
  <si>
    <t>5.3.4.</t>
  </si>
  <si>
    <t>Задача5.</t>
  </si>
  <si>
    <t>5.1.1.</t>
  </si>
  <si>
    <t>5.1.2.</t>
  </si>
  <si>
    <t>5.1.3.</t>
  </si>
  <si>
    <t>5.2.1.</t>
  </si>
  <si>
    <t>5.2.2.</t>
  </si>
  <si>
    <t>5.2.3.</t>
  </si>
  <si>
    <t>5.2.4.</t>
  </si>
  <si>
    <t>5.2.5.</t>
  </si>
  <si>
    <t>ИТОГО по задаче 5</t>
  </si>
  <si>
    <t xml:space="preserve">Задача 5. </t>
  </si>
  <si>
    <t xml:space="preserve">Комиссионное вознаграждение по операциям кредитной организации, связанным с перечислением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 </t>
  </si>
  <si>
    <t>Анализ полномочий органов местного самоуправления  и актуализация положений о структурных подразделениях ОМС и должностных инструкций работников с учетом целей и задач органов местного самоуправления</t>
  </si>
  <si>
    <t>Подпрограмма «Развитие муниципальной службы в городском округе Тольятти на 2023-2028 годы»  (далее - Подпрограмма)</t>
  </si>
  <si>
    <t>Формирование системы дополнительного профессионального образования по профессиональному развитию муниципальных служащих</t>
  </si>
  <si>
    <t>Задача 3.  Формирование системы дополнительного профессионального образования по профессиональному развитию муниципальных служащих</t>
  </si>
  <si>
    <t>Итого по задаче 1. Подпрограммы</t>
  </si>
  <si>
    <t>Итого по задаче 2. Подпрограммы</t>
  </si>
  <si>
    <t>Итого по задаче 3. Подпрограммы</t>
  </si>
  <si>
    <t>Цель: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полномочий, улучшение условий и охраны труда, повышение эффективности системы муниципального управления и институционального развития.</t>
  </si>
  <si>
    <t>Цель: Развитие и совершенствование муниципальной службы в городском округе Тольятти.</t>
  </si>
  <si>
    <t>Цель:  Развитие и совершенствование муниципальной службы в городском округе Тольятти.</t>
  </si>
  <si>
    <t>Цель.    Развитие и совершенствование муниципальной службы в городском округе Тольятти.</t>
  </si>
  <si>
    <t>Цель.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полномочий, улучшение условий и охраны труда,  повышение эффективности системы муниципального управления и институционального развития.</t>
  </si>
  <si>
    <t>Итого по  программе</t>
  </si>
  <si>
    <t>Не менее 20</t>
  </si>
  <si>
    <t>2023 -2028гг.</t>
  </si>
  <si>
    <t>Обеспечение участия в "Союзе Финансистов России"</t>
  </si>
  <si>
    <t>2.6.</t>
  </si>
  <si>
    <t>Департамент финансов</t>
  </si>
  <si>
    <t xml:space="preserve"> 2.6</t>
  </si>
  <si>
    <t>количество членских взносов в "Союз Финансистов России"</t>
  </si>
  <si>
    <t>Обеспечение проведения приемов и обслуживания российских, иностранных делегаций и отдельных лиц</t>
  </si>
  <si>
    <t xml:space="preserve">Приложение 
к постановлению администрации городского округа Тольятти 
 №____________   от _____________20___г.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</si>
</sst>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00000"/>
    <numFmt numFmtId="181" formatCode="#,##0_ ;[Red]\-#,##0\ "/>
    <numFmt numFmtId="182" formatCode="0.0"/>
    <numFmt numFmtId="183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" fontId="13" fillId="33" borderId="1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12" xfId="0" applyFont="1" applyFill="1" applyBorder="1" applyAlignment="1">
      <alignment vertical="top" wrapText="1"/>
    </xf>
    <xf numFmtId="16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6" fontId="10" fillId="33" borderId="12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16" fontId="10" fillId="33" borderId="11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6" fontId="10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6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4" fontId="12" fillId="33" borderId="0" xfId="0" applyNumberFormat="1" applyFont="1" applyFill="1" applyBorder="1" applyAlignment="1">
      <alignment horizontal="right" vertical="top" wrapText="1"/>
    </xf>
    <xf numFmtId="0" fontId="12" fillId="33" borderId="0" xfId="0" applyFont="1" applyFill="1" applyAlignment="1">
      <alignment horizontal="right" vertical="center" wrapText="1"/>
    </xf>
    <xf numFmtId="0" fontId="11" fillId="33" borderId="0" xfId="0" applyFont="1" applyFill="1" applyAlignment="1">
      <alignment horizontal="center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16" fontId="10" fillId="33" borderId="11" xfId="0" applyNumberFormat="1" applyFont="1" applyFill="1" applyBorder="1" applyAlignment="1">
      <alignment horizontal="left" vertical="top" wrapText="1"/>
    </xf>
    <xf numFmtId="16" fontId="10" fillId="33" borderId="12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1055;&#1088;&#1080;&#1083;&#1086;&#1078;&#1077;&#1085;&#1080;&#1077;%206%20&#1082;%20&#1056;&#1044;%20&#1086;&#1090;%2006.12._20.1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(2)"/>
      <sheetName val="2018"/>
      <sheetName val="2018-2019"/>
    </sheetNames>
    <sheetDataSet>
      <sheetData sheetId="1">
        <row r="1066">
          <cell r="G1066">
            <v>759037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97"/>
  <sheetViews>
    <sheetView tabSelected="1" view="pageBreakPreview" zoomScale="65" zoomScaleNormal="70" zoomScaleSheetLayoutView="65" zoomScalePageLayoutView="0" workbookViewId="0" topLeftCell="A1">
      <selection activeCell="P75" sqref="P75"/>
    </sheetView>
  </sheetViews>
  <sheetFormatPr defaultColWidth="9.140625" defaultRowHeight="15"/>
  <cols>
    <col min="1" max="1" width="7.8515625" style="17" customWidth="1"/>
    <col min="2" max="2" width="56.57421875" style="5" customWidth="1"/>
    <col min="3" max="3" width="19.7109375" style="5" customWidth="1"/>
    <col min="4" max="4" width="15.57421875" style="6" customWidth="1"/>
    <col min="5" max="5" width="16.57421875" style="7" customWidth="1"/>
    <col min="6" max="6" width="19.57421875" style="7" customWidth="1"/>
    <col min="7" max="7" width="15.00390625" style="7" customWidth="1"/>
    <col min="8" max="9" width="11.8515625" style="7" customWidth="1"/>
    <col min="10" max="10" width="16.7109375" style="7" customWidth="1"/>
    <col min="11" max="11" width="17.140625" style="7" customWidth="1"/>
    <col min="12" max="12" width="12.8515625" style="7" customWidth="1"/>
    <col min="13" max="13" width="11.28125" style="7" customWidth="1"/>
    <col min="14" max="14" width="10.8515625" style="7" customWidth="1"/>
    <col min="15" max="15" width="17.8515625" style="5" customWidth="1"/>
    <col min="16" max="16" width="12.140625" style="5" bestFit="1" customWidth="1"/>
    <col min="17" max="16384" width="9.140625" style="5" customWidth="1"/>
  </cols>
  <sheetData>
    <row r="1" spans="11:14" ht="68.25" customHeight="1">
      <c r="K1" s="125" t="s">
        <v>255</v>
      </c>
      <c r="L1" s="126"/>
      <c r="M1" s="126"/>
      <c r="N1" s="126"/>
    </row>
    <row r="2" spans="2:14" ht="16.5" customHeight="1" hidden="1">
      <c r="B2" s="8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ht="26.25" customHeight="1">
      <c r="B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84" customHeight="1">
      <c r="B4" s="8"/>
      <c r="E4" s="9"/>
      <c r="F4" s="9"/>
      <c r="G4" s="120"/>
      <c r="H4" s="120"/>
      <c r="I4" s="120"/>
      <c r="K4" s="127" t="s">
        <v>151</v>
      </c>
      <c r="L4" s="127"/>
      <c r="M4" s="127"/>
      <c r="N4" s="127"/>
    </row>
    <row r="5" spans="1:14" ht="57.75" customHeight="1">
      <c r="A5" s="122" t="s">
        <v>150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9.5" customHeight="1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N6" s="27" t="s">
        <v>27</v>
      </c>
    </row>
    <row r="7" spans="1:14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6.25" customHeight="1">
      <c r="A8" s="140" t="s">
        <v>35</v>
      </c>
      <c r="B8" s="119" t="s">
        <v>72</v>
      </c>
      <c r="C8" s="119" t="s">
        <v>73</v>
      </c>
      <c r="D8" s="119" t="s">
        <v>38</v>
      </c>
      <c r="E8" s="118" t="s">
        <v>74</v>
      </c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3.25" customHeight="1">
      <c r="A9" s="140"/>
      <c r="B9" s="119"/>
      <c r="C9" s="119"/>
      <c r="D9" s="119"/>
      <c r="E9" s="118" t="s">
        <v>154</v>
      </c>
      <c r="F9" s="118"/>
      <c r="G9" s="118"/>
      <c r="H9" s="118"/>
      <c r="I9" s="118"/>
      <c r="J9" s="118" t="s">
        <v>153</v>
      </c>
      <c r="K9" s="118"/>
      <c r="L9" s="118"/>
      <c r="M9" s="118"/>
      <c r="N9" s="118"/>
    </row>
    <row r="10" spans="1:14" ht="15.75" customHeight="1">
      <c r="A10" s="140"/>
      <c r="B10" s="119"/>
      <c r="C10" s="119"/>
      <c r="D10" s="119"/>
      <c r="E10" s="123" t="s">
        <v>36</v>
      </c>
      <c r="F10" s="118" t="s">
        <v>66</v>
      </c>
      <c r="G10" s="118" t="s">
        <v>69</v>
      </c>
      <c r="H10" s="118" t="s">
        <v>75</v>
      </c>
      <c r="I10" s="118" t="s">
        <v>67</v>
      </c>
      <c r="J10" s="123" t="s">
        <v>36</v>
      </c>
      <c r="K10" s="118" t="s">
        <v>66</v>
      </c>
      <c r="L10" s="118" t="s">
        <v>69</v>
      </c>
      <c r="M10" s="118" t="s">
        <v>75</v>
      </c>
      <c r="N10" s="118" t="s">
        <v>67</v>
      </c>
    </row>
    <row r="11" spans="1:14" ht="42.75" customHeight="1">
      <c r="A11" s="140"/>
      <c r="B11" s="119"/>
      <c r="C11" s="119"/>
      <c r="D11" s="119"/>
      <c r="E11" s="124"/>
      <c r="F11" s="118"/>
      <c r="G11" s="118"/>
      <c r="H11" s="118"/>
      <c r="I11" s="118"/>
      <c r="J11" s="124"/>
      <c r="K11" s="118"/>
      <c r="L11" s="118"/>
      <c r="M11" s="118"/>
      <c r="N11" s="118"/>
    </row>
    <row r="12" spans="1:14" ht="21.75" customHeight="1">
      <c r="A12" s="2" t="s">
        <v>50</v>
      </c>
      <c r="B12" s="3">
        <v>2</v>
      </c>
      <c r="C12" s="3">
        <v>3</v>
      </c>
      <c r="D12" s="1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s="11" customFormat="1" ht="42" customHeight="1">
      <c r="A13" s="18"/>
      <c r="B13" s="129" t="s">
        <v>241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</row>
    <row r="14" spans="1:14" ht="25.5" customHeight="1">
      <c r="A14" s="16"/>
      <c r="B14" s="14" t="s">
        <v>51</v>
      </c>
      <c r="C14" s="138" t="s">
        <v>45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5" ht="69" customHeight="1">
      <c r="A15" s="13" t="s">
        <v>39</v>
      </c>
      <c r="B15" s="33" t="s">
        <v>20</v>
      </c>
      <c r="C15" s="34" t="s">
        <v>141</v>
      </c>
      <c r="D15" s="35" t="s">
        <v>152</v>
      </c>
      <c r="E15" s="86">
        <f aca="true" t="shared" si="0" ref="E15:E24">SUM(F15:I15)</f>
        <v>192704</v>
      </c>
      <c r="F15" s="86">
        <f>180820-759+6590+264+647+98-848+484-29</f>
        <v>187267</v>
      </c>
      <c r="G15" s="86">
        <f>5304-72+14+119</f>
        <v>5365</v>
      </c>
      <c r="H15" s="32">
        <v>72</v>
      </c>
      <c r="I15" s="32">
        <v>0</v>
      </c>
      <c r="J15" s="32">
        <f aca="true" t="shared" si="1" ref="J15:J24">SUM(K15:N15)</f>
        <v>225823</v>
      </c>
      <c r="K15" s="86">
        <v>220857</v>
      </c>
      <c r="L15" s="32">
        <v>4966</v>
      </c>
      <c r="M15" s="32"/>
      <c r="N15" s="32"/>
      <c r="O15" s="7">
        <f>'приложение 1(т1)20.12.23'!E15+'приложение 1(т1)20.12.23'!J15+'приложение 1 (т2) 20.12.23'!E15+'приложение 1 (т2) 20.12.23'!J15+'приложение 1 (т3) 20.12.23'!E15+'приложение 1 (т3) 20.12.23'!J15</f>
        <v>1209593</v>
      </c>
    </row>
    <row r="16" spans="1:14" ht="36.75" customHeight="1" hidden="1">
      <c r="A16" s="128" t="s">
        <v>52</v>
      </c>
      <c r="B16" s="132" t="s">
        <v>31</v>
      </c>
      <c r="C16" s="36" t="s">
        <v>36</v>
      </c>
      <c r="D16" s="35" t="s">
        <v>133</v>
      </c>
      <c r="E16" s="32">
        <f t="shared" si="0"/>
        <v>0</v>
      </c>
      <c r="F16" s="32"/>
      <c r="G16" s="32"/>
      <c r="H16" s="32"/>
      <c r="I16" s="32">
        <v>0</v>
      </c>
      <c r="J16" s="32">
        <f t="shared" si="1"/>
        <v>0</v>
      </c>
      <c r="K16" s="32"/>
      <c r="L16" s="32"/>
      <c r="M16" s="32"/>
      <c r="N16" s="32"/>
    </row>
    <row r="17" spans="1:14" ht="39" customHeight="1">
      <c r="A17" s="128"/>
      <c r="B17" s="133"/>
      <c r="C17" s="36" t="s">
        <v>29</v>
      </c>
      <c r="D17" s="35" t="s">
        <v>152</v>
      </c>
      <c r="E17" s="32">
        <f t="shared" si="0"/>
        <v>793864</v>
      </c>
      <c r="F17" s="32">
        <f>4714+685362+151+21813+2284+2599+9081+24</f>
        <v>726028</v>
      </c>
      <c r="G17" s="32">
        <f>65351-118+376+1139+1088</f>
        <v>67836</v>
      </c>
      <c r="H17" s="32"/>
      <c r="I17" s="32">
        <v>0</v>
      </c>
      <c r="J17" s="32">
        <f>SUM(K17:N17)</f>
        <v>972054</v>
      </c>
      <c r="K17" s="32">
        <f>5768+889241</f>
        <v>895009</v>
      </c>
      <c r="L17" s="32">
        <v>77045</v>
      </c>
      <c r="M17" s="32"/>
      <c r="N17" s="32"/>
    </row>
    <row r="18" spans="1:14" ht="31.5" customHeight="1">
      <c r="A18" s="128"/>
      <c r="B18" s="134"/>
      <c r="C18" s="36" t="s">
        <v>140</v>
      </c>
      <c r="D18" s="35" t="s">
        <v>152</v>
      </c>
      <c r="E18" s="32">
        <f t="shared" si="0"/>
        <v>2867</v>
      </c>
      <c r="F18" s="32">
        <f>4286-871-708</f>
        <v>2707</v>
      </c>
      <c r="G18" s="32">
        <f>215+62+2-119</f>
        <v>160</v>
      </c>
      <c r="H18" s="32"/>
      <c r="I18" s="32">
        <v>0</v>
      </c>
      <c r="J18" s="32">
        <f t="shared" si="1"/>
        <v>4494</v>
      </c>
      <c r="K18" s="32">
        <v>4453</v>
      </c>
      <c r="L18" s="32">
        <v>41</v>
      </c>
      <c r="M18" s="32"/>
      <c r="N18" s="32"/>
    </row>
    <row r="19" spans="1:14" ht="41.25" customHeight="1">
      <c r="A19" s="13" t="s">
        <v>53</v>
      </c>
      <c r="B19" s="109" t="s">
        <v>146</v>
      </c>
      <c r="C19" s="36" t="s">
        <v>57</v>
      </c>
      <c r="D19" s="35" t="s">
        <v>152</v>
      </c>
      <c r="E19" s="32">
        <f t="shared" si="0"/>
        <v>100901</v>
      </c>
      <c r="F19" s="32">
        <f>90035+8643+33+791+1399</f>
        <v>100901</v>
      </c>
      <c r="G19" s="32"/>
      <c r="H19" s="32"/>
      <c r="I19" s="32">
        <v>0</v>
      </c>
      <c r="J19" s="32">
        <f t="shared" si="1"/>
        <v>123583</v>
      </c>
      <c r="K19" s="32">
        <v>123583</v>
      </c>
      <c r="L19" s="32"/>
      <c r="M19" s="32"/>
      <c r="N19" s="32"/>
    </row>
    <row r="20" spans="1:14" ht="60">
      <c r="A20" s="13" t="s">
        <v>54</v>
      </c>
      <c r="B20" s="78" t="s">
        <v>138</v>
      </c>
      <c r="C20" s="38" t="s">
        <v>142</v>
      </c>
      <c r="D20" s="35" t="s">
        <v>152</v>
      </c>
      <c r="E20" s="32">
        <f t="shared" si="0"/>
        <v>8484</v>
      </c>
      <c r="F20" s="32">
        <f>8306+178</f>
        <v>8484</v>
      </c>
      <c r="G20" s="32"/>
      <c r="H20" s="32"/>
      <c r="I20" s="32">
        <v>0</v>
      </c>
      <c r="J20" s="32">
        <f t="shared" si="1"/>
        <v>8264</v>
      </c>
      <c r="K20" s="32">
        <v>8264</v>
      </c>
      <c r="L20" s="32"/>
      <c r="M20" s="32"/>
      <c r="N20" s="32"/>
    </row>
    <row r="21" spans="1:14" ht="78.75">
      <c r="A21" s="13" t="s">
        <v>3</v>
      </c>
      <c r="B21" s="33" t="s">
        <v>132</v>
      </c>
      <c r="C21" s="34" t="s">
        <v>143</v>
      </c>
      <c r="D21" s="35" t="s">
        <v>152</v>
      </c>
      <c r="E21" s="32">
        <f t="shared" si="0"/>
        <v>32494</v>
      </c>
      <c r="F21" s="32">
        <f>28531+932+2174+60+783</f>
        <v>32480</v>
      </c>
      <c r="G21" s="32">
        <v>14</v>
      </c>
      <c r="H21" s="32"/>
      <c r="I21" s="32">
        <v>0</v>
      </c>
      <c r="J21" s="32">
        <f t="shared" si="1"/>
        <v>38489</v>
      </c>
      <c r="K21" s="32">
        <v>38472</v>
      </c>
      <c r="L21" s="32">
        <v>17</v>
      </c>
      <c r="M21" s="32"/>
      <c r="N21" s="32"/>
    </row>
    <row r="22" spans="1:14" ht="60" customHeight="1">
      <c r="A22" s="13" t="s">
        <v>55</v>
      </c>
      <c r="B22" s="37" t="s">
        <v>15</v>
      </c>
      <c r="C22" s="36" t="s">
        <v>95</v>
      </c>
      <c r="D22" s="35" t="s">
        <v>152</v>
      </c>
      <c r="E22" s="32">
        <f t="shared" si="0"/>
        <v>1105</v>
      </c>
      <c r="F22" s="32">
        <v>1105</v>
      </c>
      <c r="G22" s="32"/>
      <c r="H22" s="32"/>
      <c r="I22" s="32"/>
      <c r="J22" s="32">
        <f t="shared" si="1"/>
        <v>1105</v>
      </c>
      <c r="K22" s="32">
        <v>1105</v>
      </c>
      <c r="L22" s="32"/>
      <c r="M22" s="32"/>
      <c r="N22" s="32"/>
    </row>
    <row r="23" spans="1:14" ht="51" customHeight="1" hidden="1">
      <c r="A23" s="13" t="s">
        <v>3</v>
      </c>
      <c r="B23" s="37"/>
      <c r="C23" s="36"/>
      <c r="D23" s="35" t="s">
        <v>152</v>
      </c>
      <c r="E23" s="32">
        <f t="shared" si="0"/>
        <v>0</v>
      </c>
      <c r="F23" s="32">
        <v>0</v>
      </c>
      <c r="G23" s="32"/>
      <c r="H23" s="32"/>
      <c r="I23" s="32"/>
      <c r="J23" s="32">
        <f t="shared" si="1"/>
        <v>0</v>
      </c>
      <c r="K23" s="32">
        <v>0</v>
      </c>
      <c r="L23" s="32"/>
      <c r="M23" s="32"/>
      <c r="N23" s="32"/>
    </row>
    <row r="24" spans="1:14" ht="165.75" customHeight="1">
      <c r="A24" s="13" t="s">
        <v>58</v>
      </c>
      <c r="B24" s="37" t="s">
        <v>196</v>
      </c>
      <c r="C24" s="36" t="s">
        <v>9</v>
      </c>
      <c r="D24" s="35" t="s">
        <v>152</v>
      </c>
      <c r="E24" s="32">
        <f t="shared" si="0"/>
        <v>51106</v>
      </c>
      <c r="F24" s="32">
        <f>61188-10082</f>
        <v>51106</v>
      </c>
      <c r="G24" s="32"/>
      <c r="H24" s="32"/>
      <c r="I24" s="32"/>
      <c r="J24" s="32">
        <f t="shared" si="1"/>
        <v>68495</v>
      </c>
      <c r="K24" s="32">
        <v>68495</v>
      </c>
      <c r="L24" s="32"/>
      <c r="M24" s="32"/>
      <c r="N24" s="32"/>
    </row>
    <row r="25" spans="1:14" ht="194.25" customHeight="1">
      <c r="A25" s="13" t="s">
        <v>65</v>
      </c>
      <c r="B25" s="108" t="s">
        <v>233</v>
      </c>
      <c r="C25" s="36" t="s">
        <v>9</v>
      </c>
      <c r="D25" s="35" t="s">
        <v>152</v>
      </c>
      <c r="E25" s="32">
        <f>SUM(F25:I25)</f>
        <v>479</v>
      </c>
      <c r="F25" s="32">
        <v>479</v>
      </c>
      <c r="G25" s="32">
        <v>0</v>
      </c>
      <c r="H25" s="32"/>
      <c r="I25" s="32">
        <v>0</v>
      </c>
      <c r="J25" s="32">
        <f>SUM(K25:N25)</f>
        <v>548</v>
      </c>
      <c r="K25" s="32">
        <v>548</v>
      </c>
      <c r="L25" s="32"/>
      <c r="M25" s="32"/>
      <c r="N25" s="32"/>
    </row>
    <row r="26" spans="1:15" s="11" customFormat="1" ht="16.5">
      <c r="A26" s="19"/>
      <c r="B26" s="39" t="s">
        <v>43</v>
      </c>
      <c r="C26" s="39"/>
      <c r="D26" s="39"/>
      <c r="E26" s="40">
        <f>SUM(F26:I26)</f>
        <v>1184004</v>
      </c>
      <c r="F26" s="41">
        <f>F15+F17+F18+F19+F20+F22+F23+F21+F24+F25</f>
        <v>1110557</v>
      </c>
      <c r="G26" s="41">
        <f>G15+G17+G18+G19+G20+G22+G23+G21+G24+G25</f>
        <v>73375</v>
      </c>
      <c r="H26" s="41">
        <f>H15+H17+H18+H19+H20+H22+H23+H21+H24+H25</f>
        <v>72</v>
      </c>
      <c r="I26" s="41">
        <f>I15+I17+I18+I19+I20+I22+I23+I21+I24+I25</f>
        <v>0</v>
      </c>
      <c r="J26" s="40">
        <f>SUM(K26:N26)</f>
        <v>1442855</v>
      </c>
      <c r="K26" s="41">
        <f>K15+K17+K18+K19+K20+K22+K23+K21+K24+K25</f>
        <v>1360786</v>
      </c>
      <c r="L26" s="41">
        <f>L15+L17+L18+L19+L20+L22+L23+L21+L24+L25</f>
        <v>82069</v>
      </c>
      <c r="M26" s="41">
        <f>M15+M17+M18+M19+M20+M22+M23+M21+M24+M25</f>
        <v>0</v>
      </c>
      <c r="N26" s="41">
        <f>N15+N17+N18+N19+N20+N22+N23+N21+N24+N25</f>
        <v>0</v>
      </c>
      <c r="O26" s="30">
        <f>'приложение 1(т1)20.12.23'!E26+'приложение 1(т1)20.12.23'!J26+'приложение 1 (т2) 20.12.23'!E28+'приложение 1 (т2) 20.12.23'!J28+'приложение 1 (т3) 20.12.23'!E29+'приложение 1 (т3) 20.12.23'!J29</f>
        <v>2628329</v>
      </c>
    </row>
    <row r="27" spans="1:14" ht="36" customHeight="1">
      <c r="A27" s="16"/>
      <c r="B27" s="42" t="s">
        <v>59</v>
      </c>
      <c r="C27" s="121" t="s">
        <v>21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ht="35.25" customHeight="1">
      <c r="A28" s="13" t="s">
        <v>40</v>
      </c>
      <c r="B28" s="43" t="s">
        <v>46</v>
      </c>
      <c r="C28" s="44" t="s">
        <v>140</v>
      </c>
      <c r="D28" s="35" t="s">
        <v>152</v>
      </c>
      <c r="E28" s="32">
        <f aca="true" t="shared" si="2" ref="E28:E34">SUM(F28:I28)</f>
        <v>224</v>
      </c>
      <c r="F28" s="32">
        <f>172+10+22+20</f>
        <v>224</v>
      </c>
      <c r="G28" s="32"/>
      <c r="H28" s="32"/>
      <c r="I28" s="32"/>
      <c r="J28" s="32">
        <f aca="true" t="shared" si="3" ref="J28:J33">SUM(K28:N28)</f>
        <v>233</v>
      </c>
      <c r="K28" s="32">
        <v>233</v>
      </c>
      <c r="L28" s="32"/>
      <c r="M28" s="32"/>
      <c r="N28" s="32"/>
    </row>
    <row r="29" spans="1:14" ht="33">
      <c r="A29" s="13" t="s">
        <v>56</v>
      </c>
      <c r="B29" s="33" t="s">
        <v>47</v>
      </c>
      <c r="C29" s="44" t="s">
        <v>144</v>
      </c>
      <c r="D29" s="35" t="s">
        <v>152</v>
      </c>
      <c r="E29" s="32">
        <f t="shared" si="2"/>
        <v>259</v>
      </c>
      <c r="F29" s="32">
        <f>502-10-22-20-191</f>
        <v>259</v>
      </c>
      <c r="G29" s="32"/>
      <c r="H29" s="32"/>
      <c r="I29" s="32"/>
      <c r="J29" s="32">
        <f t="shared" si="3"/>
        <v>273</v>
      </c>
      <c r="K29" s="32">
        <v>273</v>
      </c>
      <c r="L29" s="32"/>
      <c r="M29" s="32"/>
      <c r="N29" s="32"/>
    </row>
    <row r="30" spans="1:14" ht="33">
      <c r="A30" s="13" t="s">
        <v>60</v>
      </c>
      <c r="B30" s="33" t="s">
        <v>49</v>
      </c>
      <c r="C30" s="44" t="s">
        <v>140</v>
      </c>
      <c r="D30" s="35" t="s">
        <v>152</v>
      </c>
      <c r="E30" s="32">
        <f t="shared" si="2"/>
        <v>1220</v>
      </c>
      <c r="F30" s="32">
        <f>960-11+271</f>
        <v>1220</v>
      </c>
      <c r="G30" s="32"/>
      <c r="H30" s="32"/>
      <c r="I30" s="32"/>
      <c r="J30" s="32">
        <f t="shared" si="3"/>
        <v>1221</v>
      </c>
      <c r="K30" s="32">
        <v>1221</v>
      </c>
      <c r="L30" s="32"/>
      <c r="M30" s="32"/>
      <c r="N30" s="32"/>
    </row>
    <row r="31" spans="1:14" ht="33">
      <c r="A31" s="13" t="s">
        <v>61</v>
      </c>
      <c r="B31" s="33" t="s">
        <v>70</v>
      </c>
      <c r="C31" s="44" t="s">
        <v>140</v>
      </c>
      <c r="D31" s="35" t="s">
        <v>152</v>
      </c>
      <c r="E31" s="32">
        <f t="shared" si="2"/>
        <v>339</v>
      </c>
      <c r="F31" s="32">
        <f>343-4</f>
        <v>339</v>
      </c>
      <c r="G31" s="32"/>
      <c r="H31" s="32"/>
      <c r="I31" s="32"/>
      <c r="J31" s="32">
        <f t="shared" si="3"/>
        <v>339</v>
      </c>
      <c r="K31" s="32">
        <v>339</v>
      </c>
      <c r="L31" s="32"/>
      <c r="M31" s="32"/>
      <c r="N31" s="32"/>
    </row>
    <row r="32" spans="1:14" ht="63">
      <c r="A32" s="13" t="s">
        <v>62</v>
      </c>
      <c r="B32" s="33" t="s">
        <v>254</v>
      </c>
      <c r="C32" s="44" t="s">
        <v>1</v>
      </c>
      <c r="D32" s="35" t="s">
        <v>152</v>
      </c>
      <c r="E32" s="32">
        <f t="shared" si="2"/>
        <v>414</v>
      </c>
      <c r="F32" s="32">
        <f>781-96-271</f>
        <v>414</v>
      </c>
      <c r="G32" s="32"/>
      <c r="H32" s="32"/>
      <c r="I32" s="32"/>
      <c r="J32" s="32">
        <f t="shared" si="3"/>
        <v>829</v>
      </c>
      <c r="K32" s="32">
        <v>829</v>
      </c>
      <c r="L32" s="32"/>
      <c r="M32" s="32"/>
      <c r="N32" s="32"/>
    </row>
    <row r="33" spans="1:14" ht="33">
      <c r="A33" s="13" t="s">
        <v>250</v>
      </c>
      <c r="B33" s="111" t="s">
        <v>249</v>
      </c>
      <c r="C33" s="44" t="s">
        <v>251</v>
      </c>
      <c r="D33" s="35" t="s">
        <v>152</v>
      </c>
      <c r="E33" s="32">
        <f t="shared" si="2"/>
        <v>60</v>
      </c>
      <c r="F33" s="32">
        <v>60</v>
      </c>
      <c r="G33" s="32"/>
      <c r="H33" s="32"/>
      <c r="I33" s="32"/>
      <c r="J33" s="32">
        <f t="shared" si="3"/>
        <v>50</v>
      </c>
      <c r="K33" s="32">
        <v>50</v>
      </c>
      <c r="L33" s="32"/>
      <c r="M33" s="32"/>
      <c r="N33" s="32"/>
    </row>
    <row r="34" spans="1:14" ht="16.5">
      <c r="A34" s="20"/>
      <c r="B34" s="42" t="s">
        <v>63</v>
      </c>
      <c r="C34" s="42"/>
      <c r="D34" s="42"/>
      <c r="E34" s="45">
        <f t="shared" si="2"/>
        <v>2516</v>
      </c>
      <c r="F34" s="46">
        <f>F28+F29+F30+F31+F32+F33</f>
        <v>2516</v>
      </c>
      <c r="G34" s="46">
        <f>G28+G29+G30+G31+G32+G33</f>
        <v>0</v>
      </c>
      <c r="H34" s="46">
        <f>H28+H29+H30+H31+H32+H33</f>
        <v>0</v>
      </c>
      <c r="I34" s="46">
        <f>I28+I29+I30+I31+I32+I33</f>
        <v>0</v>
      </c>
      <c r="J34" s="45">
        <f>SUM(K34:N34)</f>
        <v>2945</v>
      </c>
      <c r="K34" s="46">
        <f>K28+K29+K30+K31+K32+K33</f>
        <v>2945</v>
      </c>
      <c r="L34" s="46">
        <f>L28+L29+L30+L31+L32+L33</f>
        <v>0</v>
      </c>
      <c r="M34" s="46">
        <f>M28+M29+M30+M31+M32+M33</f>
        <v>0</v>
      </c>
      <c r="N34" s="46">
        <f>N28+N29+N30+N31+N32+N33</f>
        <v>0</v>
      </c>
    </row>
    <row r="35" spans="1:14" ht="44.25" customHeight="1">
      <c r="A35" s="20"/>
      <c r="B35" s="42" t="s">
        <v>131</v>
      </c>
      <c r="C35" s="121" t="s">
        <v>4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62.25" customHeight="1">
      <c r="A36" s="16" t="s">
        <v>48</v>
      </c>
      <c r="B36" s="37" t="s">
        <v>6</v>
      </c>
      <c r="C36" s="141" t="s">
        <v>32</v>
      </c>
      <c r="D36" s="35" t="s">
        <v>152</v>
      </c>
      <c r="E36" s="32">
        <f>SUM(F36:I36)</f>
        <v>6732</v>
      </c>
      <c r="F36" s="32">
        <f>9763-425-728-1878</f>
        <v>6732</v>
      </c>
      <c r="G36" s="47"/>
      <c r="H36" s="47"/>
      <c r="I36" s="47"/>
      <c r="J36" s="32">
        <f>SUM(K36:N36)</f>
        <v>11180</v>
      </c>
      <c r="K36" s="32">
        <v>11180</v>
      </c>
      <c r="L36" s="47"/>
      <c r="M36" s="47"/>
      <c r="N36" s="47"/>
    </row>
    <row r="37" spans="1:14" ht="62.25" customHeight="1">
      <c r="A37" s="16" t="s">
        <v>201</v>
      </c>
      <c r="B37" s="37" t="s">
        <v>200</v>
      </c>
      <c r="C37" s="142"/>
      <c r="D37" s="35" t="s">
        <v>152</v>
      </c>
      <c r="E37" s="32">
        <f>SUM(F37:I37)</f>
        <v>23364</v>
      </c>
      <c r="F37" s="32">
        <f>21215+996+425+728</f>
        <v>23364</v>
      </c>
      <c r="G37" s="47"/>
      <c r="H37" s="47"/>
      <c r="I37" s="47"/>
      <c r="J37" s="32">
        <f>SUM(K37:N37)</f>
        <v>25811</v>
      </c>
      <c r="K37" s="32">
        <f>24044+1767</f>
        <v>25811</v>
      </c>
      <c r="L37" s="47"/>
      <c r="M37" s="47"/>
      <c r="N37" s="47"/>
    </row>
    <row r="38" spans="1:14" ht="16.5">
      <c r="A38" s="20"/>
      <c r="B38" s="42" t="s">
        <v>44</v>
      </c>
      <c r="C38" s="42"/>
      <c r="D38" s="42"/>
      <c r="E38" s="46">
        <f>E36+E37</f>
        <v>30096</v>
      </c>
      <c r="F38" s="46">
        <f>F36+F37</f>
        <v>30096</v>
      </c>
      <c r="G38" s="46">
        <f aca="true" t="shared" si="4" ref="G38:N38">G36+G37</f>
        <v>0</v>
      </c>
      <c r="H38" s="46">
        <f t="shared" si="4"/>
        <v>0</v>
      </c>
      <c r="I38" s="46">
        <f t="shared" si="4"/>
        <v>0</v>
      </c>
      <c r="J38" s="46">
        <f t="shared" si="4"/>
        <v>36991</v>
      </c>
      <c r="K38" s="46">
        <f t="shared" si="4"/>
        <v>36991</v>
      </c>
      <c r="L38" s="46">
        <f t="shared" si="4"/>
        <v>0</v>
      </c>
      <c r="M38" s="46">
        <f t="shared" si="4"/>
        <v>0</v>
      </c>
      <c r="N38" s="46">
        <f t="shared" si="4"/>
        <v>0</v>
      </c>
    </row>
    <row r="39" spans="1:14" ht="44.25" customHeight="1" hidden="1">
      <c r="A39" s="16"/>
      <c r="B39" s="42" t="s">
        <v>134</v>
      </c>
      <c r="C39" s="121" t="s">
        <v>16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51" customHeight="1" hidden="1">
      <c r="A40" s="16" t="s">
        <v>135</v>
      </c>
      <c r="B40" s="33"/>
      <c r="C40" s="44"/>
      <c r="D40" s="54"/>
      <c r="E40" s="32">
        <f>SUM(F40:I40)</f>
        <v>0</v>
      </c>
      <c r="F40" s="32">
        <v>0</v>
      </c>
      <c r="G40" s="32"/>
      <c r="H40" s="32"/>
      <c r="I40" s="32"/>
      <c r="J40" s="32" t="e">
        <f>SUM(K40:N40)</f>
        <v>#REF!</v>
      </c>
      <c r="K40" s="32" t="e">
        <f>#REF!</f>
        <v>#REF!</v>
      </c>
      <c r="L40" s="32"/>
      <c r="M40" s="32"/>
      <c r="N40" s="32"/>
    </row>
    <row r="41" spans="1:14" ht="33" hidden="1">
      <c r="A41" s="13" t="s">
        <v>135</v>
      </c>
      <c r="B41" s="33" t="s">
        <v>206</v>
      </c>
      <c r="C41" s="44" t="s">
        <v>76</v>
      </c>
      <c r="D41" s="35" t="s">
        <v>152</v>
      </c>
      <c r="E41" s="32">
        <f>SUM(F41:I41)</f>
        <v>0</v>
      </c>
      <c r="F41" s="32"/>
      <c r="G41" s="32"/>
      <c r="H41" s="32"/>
      <c r="I41" s="32"/>
      <c r="J41" s="32">
        <f>SUM(K41:N41)</f>
        <v>0</v>
      </c>
      <c r="K41" s="32"/>
      <c r="L41" s="32"/>
      <c r="M41" s="32"/>
      <c r="N41" s="32"/>
    </row>
    <row r="42" spans="1:14" ht="16.5" hidden="1">
      <c r="A42" s="20"/>
      <c r="B42" s="42" t="s">
        <v>42</v>
      </c>
      <c r="C42" s="42"/>
      <c r="D42" s="42"/>
      <c r="E42" s="45">
        <f>SUM(F42:I42)</f>
        <v>0</v>
      </c>
      <c r="F42" s="46">
        <f>F40+F41</f>
        <v>0</v>
      </c>
      <c r="G42" s="46">
        <f>G40+G41</f>
        <v>0</v>
      </c>
      <c r="H42" s="46">
        <f>H40+H41</f>
        <v>0</v>
      </c>
      <c r="I42" s="46">
        <f>I40+I41</f>
        <v>0</v>
      </c>
      <c r="J42" s="45">
        <f>SUM(K42:N42)</f>
        <v>0</v>
      </c>
      <c r="K42" s="45">
        <f>K41</f>
        <v>0</v>
      </c>
      <c r="L42" s="46">
        <f>L40+L41</f>
        <v>0</v>
      </c>
      <c r="M42" s="46">
        <f>M40+M41</f>
        <v>0</v>
      </c>
      <c r="N42" s="46">
        <f>N40+N41</f>
        <v>0</v>
      </c>
    </row>
    <row r="43" spans="1:14" ht="34.5" customHeight="1">
      <c r="A43" s="16"/>
      <c r="B43" s="42" t="s">
        <v>134</v>
      </c>
      <c r="C43" s="121" t="s">
        <v>41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17" customHeight="1">
      <c r="A44" s="13" t="s">
        <v>135</v>
      </c>
      <c r="B44" s="37" t="s">
        <v>71</v>
      </c>
      <c r="C44" s="36" t="s">
        <v>76</v>
      </c>
      <c r="D44" s="35" t="s">
        <v>152</v>
      </c>
      <c r="E44" s="32">
        <f>SUM(F44:I44)</f>
        <v>0</v>
      </c>
      <c r="F44" s="32"/>
      <c r="G44" s="32"/>
      <c r="H44" s="32"/>
      <c r="I44" s="32"/>
      <c r="J44" s="32">
        <f>SUM(K44:N44)</f>
        <v>0</v>
      </c>
      <c r="K44" s="32"/>
      <c r="L44" s="32"/>
      <c r="M44" s="32"/>
      <c r="N44" s="32"/>
    </row>
    <row r="45" spans="1:14" ht="82.5">
      <c r="A45" s="13" t="s">
        <v>208</v>
      </c>
      <c r="B45" s="37" t="s">
        <v>68</v>
      </c>
      <c r="C45" s="36" t="s">
        <v>76</v>
      </c>
      <c r="D45" s="35" t="s">
        <v>152</v>
      </c>
      <c r="E45" s="32">
        <f>SUM(F45:I45)</f>
        <v>0</v>
      </c>
      <c r="F45" s="32"/>
      <c r="G45" s="32"/>
      <c r="H45" s="32"/>
      <c r="I45" s="32"/>
      <c r="J45" s="32">
        <f>SUM(K45:N45)</f>
        <v>0</v>
      </c>
      <c r="K45" s="32"/>
      <c r="L45" s="32"/>
      <c r="M45" s="32"/>
      <c r="N45" s="32"/>
    </row>
    <row r="46" spans="1:16" s="15" customFormat="1" ht="18.75">
      <c r="A46" s="21"/>
      <c r="B46" s="48" t="s">
        <v>42</v>
      </c>
      <c r="C46" s="48"/>
      <c r="D46" s="48"/>
      <c r="E46" s="49">
        <f>SUM(F46:I46)</f>
        <v>0</v>
      </c>
      <c r="F46" s="49">
        <f>F44+F45</f>
        <v>0</v>
      </c>
      <c r="G46" s="49">
        <f>SUM(G45:G45)</f>
        <v>0</v>
      </c>
      <c r="H46" s="49"/>
      <c r="I46" s="49">
        <f>SUM(I45:I45)</f>
        <v>0</v>
      </c>
      <c r="J46" s="49">
        <f>SUM(K46:N46)</f>
        <v>0</v>
      </c>
      <c r="K46" s="49">
        <f>K44+K45</f>
        <v>0</v>
      </c>
      <c r="L46" s="49">
        <f>SUM(L45:L45)</f>
        <v>0</v>
      </c>
      <c r="M46" s="49"/>
      <c r="N46" s="49">
        <f>SUM(N45:N45)</f>
        <v>0</v>
      </c>
      <c r="O46" s="31">
        <f>K26+K34+K38+K42+K46</f>
        <v>1400722</v>
      </c>
      <c r="P46" s="31">
        <f>L26+L34+L38+L42+L46</f>
        <v>82069</v>
      </c>
    </row>
    <row r="47" spans="1:16" s="15" customFormat="1" ht="18.75">
      <c r="A47" s="21"/>
      <c r="B47" s="48" t="s">
        <v>246</v>
      </c>
      <c r="C47" s="48"/>
      <c r="D47" s="48"/>
      <c r="E47" s="49">
        <f>SUM(F47:I47)</f>
        <v>1216616</v>
      </c>
      <c r="F47" s="49">
        <f>F26+F34+F38+F42+F46</f>
        <v>1143169</v>
      </c>
      <c r="G47" s="49">
        <f aca="true" t="shared" si="5" ref="G47:L47">G26+G34+G38+G42+G46</f>
        <v>73375</v>
      </c>
      <c r="H47" s="49">
        <f t="shared" si="5"/>
        <v>72</v>
      </c>
      <c r="I47" s="49">
        <f t="shared" si="5"/>
        <v>0</v>
      </c>
      <c r="J47" s="49">
        <f>SUM(K47:N47)</f>
        <v>1482791</v>
      </c>
      <c r="K47" s="49">
        <f t="shared" si="5"/>
        <v>1400722</v>
      </c>
      <c r="L47" s="49">
        <f t="shared" si="5"/>
        <v>82069</v>
      </c>
      <c r="M47" s="49"/>
      <c r="N47" s="49">
        <f>SUM(N46:N46)</f>
        <v>0</v>
      </c>
      <c r="O47" s="31">
        <f>K27+K35+K39+K43+K47</f>
        <v>1400722</v>
      </c>
      <c r="P47" s="31">
        <f>L27+L35+L39+L43+L47</f>
        <v>82069</v>
      </c>
    </row>
    <row r="48" spans="1:14" s="15" customFormat="1" ht="18.75" customHeight="1">
      <c r="A48" s="21"/>
      <c r="B48" s="48" t="s">
        <v>232</v>
      </c>
      <c r="C48" s="139" t="s">
        <v>105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33.75" customHeight="1">
      <c r="A49" s="20"/>
      <c r="B49" s="121" t="s">
        <v>157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 s="11" customFormat="1" ht="21" customHeight="1">
      <c r="A50" s="18"/>
      <c r="B50" s="137" t="s">
        <v>242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ht="42" customHeight="1">
      <c r="A51" s="16"/>
      <c r="B51" s="42" t="s">
        <v>51</v>
      </c>
      <c r="C51" s="121" t="s">
        <v>160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ht="94.5">
      <c r="A52" s="13" t="s">
        <v>223</v>
      </c>
      <c r="B52" s="33" t="s">
        <v>97</v>
      </c>
      <c r="C52" s="34" t="s">
        <v>13</v>
      </c>
      <c r="D52" s="35" t="s">
        <v>152</v>
      </c>
      <c r="E52" s="50">
        <f>SUM(F52:I52)</f>
        <v>0</v>
      </c>
      <c r="F52" s="50"/>
      <c r="G52" s="50"/>
      <c r="H52" s="50"/>
      <c r="I52" s="50"/>
      <c r="J52" s="50">
        <f>SUM(K52:N52)</f>
        <v>0</v>
      </c>
      <c r="K52" s="50"/>
      <c r="L52" s="50"/>
      <c r="M52" s="50"/>
      <c r="N52" s="50"/>
    </row>
    <row r="53" spans="1:14" ht="94.5">
      <c r="A53" s="13" t="s">
        <v>224</v>
      </c>
      <c r="B53" s="37" t="s">
        <v>23</v>
      </c>
      <c r="C53" s="34" t="s">
        <v>14</v>
      </c>
      <c r="D53" s="35" t="s">
        <v>152</v>
      </c>
      <c r="E53" s="50">
        <f>SUM(F53:I53)</f>
        <v>0</v>
      </c>
      <c r="F53" s="50"/>
      <c r="G53" s="50"/>
      <c r="H53" s="50"/>
      <c r="I53" s="50"/>
      <c r="J53" s="50">
        <f>SUM(K53:N53)</f>
        <v>0</v>
      </c>
      <c r="K53" s="50"/>
      <c r="L53" s="50"/>
      <c r="M53" s="50"/>
      <c r="N53" s="50"/>
    </row>
    <row r="54" spans="1:14" ht="94.5">
      <c r="A54" s="13" t="s">
        <v>225</v>
      </c>
      <c r="B54" s="37" t="s">
        <v>98</v>
      </c>
      <c r="C54" s="34" t="s">
        <v>13</v>
      </c>
      <c r="D54" s="35" t="s">
        <v>152</v>
      </c>
      <c r="E54" s="50">
        <f>SUM(F54:I54)</f>
        <v>0</v>
      </c>
      <c r="F54" s="50"/>
      <c r="G54" s="50"/>
      <c r="H54" s="50"/>
      <c r="I54" s="50"/>
      <c r="J54" s="50">
        <f>SUM(K54:N54)</f>
        <v>0</v>
      </c>
      <c r="K54" s="50"/>
      <c r="L54" s="50"/>
      <c r="M54" s="50"/>
      <c r="N54" s="50"/>
    </row>
    <row r="55" spans="1:14" s="11" customFormat="1" ht="16.5">
      <c r="A55" s="19"/>
      <c r="B55" s="39" t="s">
        <v>238</v>
      </c>
      <c r="C55" s="39"/>
      <c r="D55" s="51"/>
      <c r="E55" s="52">
        <f>SUM(F55:I55)</f>
        <v>0</v>
      </c>
      <c r="F55" s="41">
        <f>SUM(F52:F54)</f>
        <v>0</v>
      </c>
      <c r="G55" s="41">
        <f>SUM(G52:G54)</f>
        <v>0</v>
      </c>
      <c r="H55" s="41">
        <f>SUM(H52:H54)</f>
        <v>0</v>
      </c>
      <c r="I55" s="41">
        <f>SUM(I52:I54)</f>
        <v>0</v>
      </c>
      <c r="J55" s="52">
        <f>SUM(K55:N55)</f>
        <v>0</v>
      </c>
      <c r="K55" s="41">
        <f>SUM(K52:K54)</f>
        <v>0</v>
      </c>
      <c r="L55" s="41">
        <f>SUM(L52:L54)</f>
        <v>0</v>
      </c>
      <c r="M55" s="41">
        <f>SUM(M52:M54)</f>
        <v>0</v>
      </c>
      <c r="N55" s="41">
        <f>SUM(N52:N54)</f>
        <v>0</v>
      </c>
    </row>
    <row r="56" spans="1:14" ht="28.5" customHeight="1">
      <c r="A56" s="16"/>
      <c r="B56" s="42" t="s">
        <v>59</v>
      </c>
      <c r="C56" s="121" t="s">
        <v>99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1:14" ht="94.5">
      <c r="A57" s="13" t="s">
        <v>226</v>
      </c>
      <c r="B57" s="33" t="s">
        <v>100</v>
      </c>
      <c r="C57" s="34" t="s">
        <v>13</v>
      </c>
      <c r="D57" s="35" t="s">
        <v>152</v>
      </c>
      <c r="E57" s="50">
        <f aca="true" t="shared" si="6" ref="E57:E62">SUM(F57:I57)</f>
        <v>0</v>
      </c>
      <c r="F57" s="50"/>
      <c r="G57" s="50"/>
      <c r="H57" s="50"/>
      <c r="I57" s="50"/>
      <c r="J57" s="50">
        <f aca="true" t="shared" si="7" ref="J57:J62">SUM(K57:N57)</f>
        <v>0</v>
      </c>
      <c r="K57" s="50"/>
      <c r="L57" s="50"/>
      <c r="M57" s="50"/>
      <c r="N57" s="50"/>
    </row>
    <row r="58" spans="1:14" ht="94.5">
      <c r="A58" s="13" t="s">
        <v>227</v>
      </c>
      <c r="B58" s="33" t="s">
        <v>101</v>
      </c>
      <c r="C58" s="34" t="s">
        <v>13</v>
      </c>
      <c r="D58" s="35" t="s">
        <v>152</v>
      </c>
      <c r="E58" s="50">
        <f t="shared" si="6"/>
        <v>0</v>
      </c>
      <c r="F58" s="50"/>
      <c r="G58" s="50"/>
      <c r="H58" s="50"/>
      <c r="I58" s="50"/>
      <c r="J58" s="50">
        <f t="shared" si="7"/>
        <v>0</v>
      </c>
      <c r="K58" s="50"/>
      <c r="L58" s="50"/>
      <c r="M58" s="50"/>
      <c r="N58" s="50"/>
    </row>
    <row r="59" spans="1:14" ht="96.75" customHeight="1">
      <c r="A59" s="13" t="s">
        <v>228</v>
      </c>
      <c r="B59" s="33" t="s">
        <v>102</v>
      </c>
      <c r="C59" s="34" t="s">
        <v>13</v>
      </c>
      <c r="D59" s="35" t="s">
        <v>152</v>
      </c>
      <c r="E59" s="50">
        <f t="shared" si="6"/>
        <v>0</v>
      </c>
      <c r="F59" s="50"/>
      <c r="G59" s="50"/>
      <c r="H59" s="50"/>
      <c r="I59" s="50"/>
      <c r="J59" s="50">
        <f t="shared" si="7"/>
        <v>0</v>
      </c>
      <c r="K59" s="50"/>
      <c r="L59" s="50"/>
      <c r="M59" s="50"/>
      <c r="N59" s="50"/>
    </row>
    <row r="60" spans="1:14" ht="96.75" customHeight="1">
      <c r="A60" s="13" t="s">
        <v>229</v>
      </c>
      <c r="B60" s="78" t="s">
        <v>161</v>
      </c>
      <c r="C60" s="34" t="s">
        <v>13</v>
      </c>
      <c r="D60" s="35" t="s">
        <v>152</v>
      </c>
      <c r="E60" s="50">
        <f t="shared" si="6"/>
        <v>0</v>
      </c>
      <c r="F60" s="50"/>
      <c r="G60" s="50"/>
      <c r="H60" s="50"/>
      <c r="I60" s="50"/>
      <c r="J60" s="50">
        <f t="shared" si="7"/>
        <v>0</v>
      </c>
      <c r="K60" s="50"/>
      <c r="L60" s="50"/>
      <c r="M60" s="50"/>
      <c r="N60" s="50"/>
    </row>
    <row r="61" spans="1:14" ht="96.75" customHeight="1">
      <c r="A61" s="13" t="s">
        <v>230</v>
      </c>
      <c r="B61" s="78" t="s">
        <v>162</v>
      </c>
      <c r="C61" s="34" t="s">
        <v>13</v>
      </c>
      <c r="D61" s="35" t="s">
        <v>152</v>
      </c>
      <c r="E61" s="50">
        <f t="shared" si="6"/>
        <v>0</v>
      </c>
      <c r="F61" s="50"/>
      <c r="G61" s="50"/>
      <c r="H61" s="50"/>
      <c r="I61" s="50"/>
      <c r="J61" s="50">
        <f t="shared" si="7"/>
        <v>0</v>
      </c>
      <c r="K61" s="50"/>
      <c r="L61" s="50"/>
      <c r="M61" s="50"/>
      <c r="N61" s="50"/>
    </row>
    <row r="62" spans="1:14" ht="16.5">
      <c r="A62" s="20"/>
      <c r="B62" s="42" t="s">
        <v>239</v>
      </c>
      <c r="C62" s="42"/>
      <c r="D62" s="42"/>
      <c r="E62" s="41">
        <f t="shared" si="6"/>
        <v>0</v>
      </c>
      <c r="F62" s="53">
        <f>SUM(F57:F61)</f>
        <v>0</v>
      </c>
      <c r="G62" s="53">
        <f>SUM(G57:G61)</f>
        <v>0</v>
      </c>
      <c r="H62" s="53">
        <f>SUM(H57:H61)</f>
        <v>0</v>
      </c>
      <c r="I62" s="53">
        <f>SUM(I57:I61)</f>
        <v>0</v>
      </c>
      <c r="J62" s="41">
        <f t="shared" si="7"/>
        <v>0</v>
      </c>
      <c r="K62" s="53">
        <f>SUM(K57:K61)</f>
        <v>0</v>
      </c>
      <c r="L62" s="53">
        <f>SUM(L57:L61)</f>
        <v>0</v>
      </c>
      <c r="M62" s="53">
        <f>SUM(M57:M61)</f>
        <v>0</v>
      </c>
      <c r="N62" s="53">
        <f>SUM(N57:N61)</f>
        <v>0</v>
      </c>
    </row>
    <row r="63" spans="1:14" ht="39" customHeight="1">
      <c r="A63" s="20"/>
      <c r="B63" s="42" t="s">
        <v>131</v>
      </c>
      <c r="C63" s="138" t="s">
        <v>236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</row>
    <row r="64" spans="1:14" ht="94.5">
      <c r="A64" s="16" t="s">
        <v>218</v>
      </c>
      <c r="B64" s="37" t="s">
        <v>103</v>
      </c>
      <c r="C64" s="34" t="s">
        <v>13</v>
      </c>
      <c r="D64" s="35" t="s">
        <v>152</v>
      </c>
      <c r="E64" s="50">
        <f>SUM(F64:I64)</f>
        <v>0</v>
      </c>
      <c r="F64" s="50"/>
      <c r="G64" s="50"/>
      <c r="H64" s="50"/>
      <c r="I64" s="50"/>
      <c r="J64" s="50">
        <f>SUM(K64:N64)</f>
        <v>0</v>
      </c>
      <c r="K64" s="50"/>
      <c r="L64" s="50"/>
      <c r="M64" s="50"/>
      <c r="N64" s="50"/>
    </row>
    <row r="65" spans="1:14" ht="94.5">
      <c r="A65" s="16" t="s">
        <v>219</v>
      </c>
      <c r="B65" s="33" t="s">
        <v>163</v>
      </c>
      <c r="C65" s="34" t="s">
        <v>13</v>
      </c>
      <c r="D65" s="35" t="s">
        <v>152</v>
      </c>
      <c r="E65" s="50">
        <f>SUM(F65:I65)</f>
        <v>0</v>
      </c>
      <c r="F65" s="50"/>
      <c r="G65" s="50"/>
      <c r="H65" s="50"/>
      <c r="I65" s="50"/>
      <c r="J65" s="50">
        <f>SUM(K65:N65)</f>
        <v>0</v>
      </c>
      <c r="K65" s="50"/>
      <c r="L65" s="50"/>
      <c r="M65" s="50"/>
      <c r="N65" s="50"/>
    </row>
    <row r="66" spans="1:14" ht="78.75">
      <c r="A66" s="135" t="s">
        <v>220</v>
      </c>
      <c r="B66" s="136" t="s">
        <v>164</v>
      </c>
      <c r="C66" s="34" t="s">
        <v>77</v>
      </c>
      <c r="D66" s="115" t="s">
        <v>152</v>
      </c>
      <c r="E66" s="50">
        <f>SUM(F66:I66)</f>
        <v>1226</v>
      </c>
      <c r="F66" s="50">
        <f>1212+14</f>
        <v>1226</v>
      </c>
      <c r="G66" s="50"/>
      <c r="H66" s="50"/>
      <c r="I66" s="50"/>
      <c r="J66" s="50">
        <f>SUM(K66:N66)</f>
        <v>1072</v>
      </c>
      <c r="K66" s="50">
        <v>1072</v>
      </c>
      <c r="L66" s="50"/>
      <c r="M66" s="50"/>
      <c r="N66" s="50"/>
    </row>
    <row r="67" spans="1:14" ht="27.75" customHeight="1">
      <c r="A67" s="135"/>
      <c r="B67" s="136"/>
      <c r="C67" s="34" t="s">
        <v>104</v>
      </c>
      <c r="D67" s="116"/>
      <c r="E67" s="50">
        <f>SUM(F67:I67)</f>
        <v>0</v>
      </c>
      <c r="F67" s="50"/>
      <c r="G67" s="50"/>
      <c r="H67" s="50"/>
      <c r="I67" s="50"/>
      <c r="J67" s="50">
        <f>SUM(K67:N67)</f>
        <v>0</v>
      </c>
      <c r="K67" s="50"/>
      <c r="L67" s="50"/>
      <c r="M67" s="50"/>
      <c r="N67" s="50"/>
    </row>
    <row r="68" spans="1:14" ht="35.25" customHeight="1">
      <c r="A68" s="135"/>
      <c r="B68" s="136"/>
      <c r="C68" s="34" t="s">
        <v>96</v>
      </c>
      <c r="D68" s="117"/>
      <c r="E68" s="50">
        <f>SUM(F68:I68)</f>
        <v>0</v>
      </c>
      <c r="F68" s="50"/>
      <c r="G68" s="50"/>
      <c r="H68" s="50"/>
      <c r="I68" s="50"/>
      <c r="J68" s="50">
        <f>SUM(K68:N68)</f>
        <v>0</v>
      </c>
      <c r="K68" s="50"/>
      <c r="L68" s="50"/>
      <c r="M68" s="50"/>
      <c r="N68" s="50"/>
    </row>
    <row r="69" spans="1:14" ht="90" customHeight="1">
      <c r="A69" s="143" t="s">
        <v>221</v>
      </c>
      <c r="B69" s="87" t="s">
        <v>165</v>
      </c>
      <c r="C69" s="34" t="s">
        <v>77</v>
      </c>
      <c r="D69" s="115" t="s">
        <v>248</v>
      </c>
      <c r="E69" s="50">
        <f>F69+G69+H69+I69</f>
        <v>317</v>
      </c>
      <c r="F69" s="50">
        <f>223-24</f>
        <v>199</v>
      </c>
      <c r="G69" s="50">
        <v>118</v>
      </c>
      <c r="H69" s="50"/>
      <c r="I69" s="50"/>
      <c r="J69" s="50">
        <f>K69+L69+M69+N69</f>
        <v>208</v>
      </c>
      <c r="K69" s="50">
        <v>208</v>
      </c>
      <c r="L69" s="50"/>
      <c r="M69" s="50"/>
      <c r="N69" s="50"/>
    </row>
    <row r="70" spans="1:14" ht="21.75" customHeight="1">
      <c r="A70" s="144"/>
      <c r="B70" s="88"/>
      <c r="C70" s="34" t="s">
        <v>104</v>
      </c>
      <c r="D70" s="116"/>
      <c r="E70" s="50">
        <f>F70+G70+H70+I70</f>
        <v>0</v>
      </c>
      <c r="F70" s="50"/>
      <c r="G70" s="50"/>
      <c r="H70" s="50"/>
      <c r="I70" s="50"/>
      <c r="J70" s="50">
        <f>K70+L70+M70+N70</f>
        <v>0</v>
      </c>
      <c r="K70" s="50"/>
      <c r="L70" s="50"/>
      <c r="M70" s="50"/>
      <c r="N70" s="50"/>
    </row>
    <row r="71" spans="1:14" ht="21" customHeight="1">
      <c r="A71" s="145"/>
      <c r="B71" s="89"/>
      <c r="C71" s="34" t="s">
        <v>96</v>
      </c>
      <c r="D71" s="117"/>
      <c r="E71" s="50">
        <f>F71+G71+H71+I71</f>
        <v>0</v>
      </c>
      <c r="F71" s="50"/>
      <c r="G71" s="50"/>
      <c r="H71" s="50"/>
      <c r="I71" s="50"/>
      <c r="J71" s="50">
        <f>K71+L71+M71+N71</f>
        <v>0</v>
      </c>
      <c r="K71" s="50"/>
      <c r="L71" s="50"/>
      <c r="M71" s="50"/>
      <c r="N71" s="50"/>
    </row>
    <row r="72" spans="1:14" ht="25.5" customHeight="1">
      <c r="A72" s="20"/>
      <c r="B72" s="42" t="s">
        <v>240</v>
      </c>
      <c r="C72" s="42"/>
      <c r="D72" s="42"/>
      <c r="E72" s="41">
        <f>SUM(F72:I72)</f>
        <v>1543</v>
      </c>
      <c r="F72" s="41">
        <f>SUM(F64:F71)</f>
        <v>1425</v>
      </c>
      <c r="G72" s="41">
        <f>SUM(G64:G71)</f>
        <v>118</v>
      </c>
      <c r="H72" s="41">
        <f>SUM(H64:H71)</f>
        <v>0</v>
      </c>
      <c r="I72" s="41">
        <f>SUM(I64:I71)</f>
        <v>0</v>
      </c>
      <c r="J72" s="41">
        <f>SUM(K72:N72)</f>
        <v>1280</v>
      </c>
      <c r="K72" s="41">
        <f>SUM(K64:K71)</f>
        <v>1280</v>
      </c>
      <c r="L72" s="41">
        <f>SUM(L64:L71)</f>
        <v>0</v>
      </c>
      <c r="M72" s="41">
        <f>SUM(M64:M71)</f>
        <v>0</v>
      </c>
      <c r="N72" s="41">
        <f>SUM(N64:N71)</f>
        <v>0</v>
      </c>
    </row>
    <row r="73" spans="1:15" ht="21.75" customHeight="1">
      <c r="A73" s="20"/>
      <c r="B73" s="39" t="s">
        <v>136</v>
      </c>
      <c r="C73" s="39"/>
      <c r="D73" s="39"/>
      <c r="E73" s="41">
        <f aca="true" t="shared" si="8" ref="E73:N73">E55+E62+E72</f>
        <v>1543</v>
      </c>
      <c r="F73" s="41">
        <f t="shared" si="8"/>
        <v>1425</v>
      </c>
      <c r="G73" s="41">
        <f t="shared" si="8"/>
        <v>118</v>
      </c>
      <c r="H73" s="41">
        <f t="shared" si="8"/>
        <v>0</v>
      </c>
      <c r="I73" s="41">
        <f t="shared" si="8"/>
        <v>0</v>
      </c>
      <c r="J73" s="41">
        <f t="shared" si="8"/>
        <v>1280</v>
      </c>
      <c r="K73" s="41">
        <f t="shared" si="8"/>
        <v>1280</v>
      </c>
      <c r="L73" s="41">
        <f t="shared" si="8"/>
        <v>0</v>
      </c>
      <c r="M73" s="41">
        <f t="shared" si="8"/>
        <v>0</v>
      </c>
      <c r="N73" s="41">
        <f t="shared" si="8"/>
        <v>0</v>
      </c>
      <c r="O73" s="7"/>
    </row>
    <row r="74" spans="1:14" ht="28.5" customHeight="1">
      <c r="A74" s="20"/>
      <c r="B74" s="39" t="s">
        <v>137</v>
      </c>
      <c r="C74" s="39"/>
      <c r="D74" s="39"/>
      <c r="E74" s="41">
        <f>SUM(F74:I74)</f>
        <v>1218159</v>
      </c>
      <c r="F74" s="41">
        <f>F26+F42+F34+F38+F73</f>
        <v>1144594</v>
      </c>
      <c r="G74" s="41">
        <f>G26+G42+G34+G38+G73</f>
        <v>73493</v>
      </c>
      <c r="H74" s="41">
        <f>H26+H42+H34+H38+H73</f>
        <v>72</v>
      </c>
      <c r="I74" s="41">
        <f>I26+I42+I34+I38+I73</f>
        <v>0</v>
      </c>
      <c r="J74" s="41">
        <f>SUM(K74:N74)</f>
        <v>1484071</v>
      </c>
      <c r="K74" s="41">
        <f>K26+K42+K34+K38+K73</f>
        <v>1402002</v>
      </c>
      <c r="L74" s="41">
        <f>L26+L42+L34+L38+L73</f>
        <v>82069</v>
      </c>
      <c r="M74" s="41">
        <f>M26+M42+M34+M38+M73</f>
        <v>0</v>
      </c>
      <c r="N74" s="41">
        <f>N26+N42+N34+N38+N73</f>
        <v>0</v>
      </c>
    </row>
    <row r="75" spans="1:14" ht="29.25" customHeight="1">
      <c r="A75" s="23"/>
      <c r="B75" s="24"/>
      <c r="C75" s="2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s="26" customFormat="1" ht="27.75" customHeight="1">
      <c r="A76" s="23"/>
      <c r="B76" s="24"/>
      <c r="C76" s="24"/>
      <c r="D76" s="24" t="s">
        <v>197</v>
      </c>
      <c r="E76" s="12">
        <f>'приложение 1 (т2) 20.12.23'!E74</f>
        <v>1455897</v>
      </c>
      <c r="F76" s="12">
        <f>'приложение 1 (т2) 20.12.23'!F74</f>
        <v>1381863</v>
      </c>
      <c r="G76" s="12">
        <f>'приложение 1 (т2) 20.12.23'!G74</f>
        <v>74034</v>
      </c>
      <c r="H76" s="12">
        <f>'приложение 1 (т2) 20.12.23'!H74</f>
        <v>0</v>
      </c>
      <c r="I76" s="12">
        <f>'приложение 1 (т2) 20.12.23'!I74</f>
        <v>0</v>
      </c>
      <c r="J76" s="12">
        <f>'приложение 1 (т2) 20.12.23'!J74</f>
        <v>1456963</v>
      </c>
      <c r="K76" s="12">
        <f>'приложение 1 (т2) 20.12.23'!K74</f>
        <v>1382929</v>
      </c>
      <c r="L76" s="12">
        <f>'приложение 1 (т2) 20.12.23'!L74</f>
        <v>74034</v>
      </c>
      <c r="M76" s="12">
        <f>'приложение 1 (т2) 20.12.23'!M74</f>
        <v>0</v>
      </c>
      <c r="N76" s="12">
        <f>'приложение 1 (т2) 20.12.23'!N74</f>
        <v>0</v>
      </c>
    </row>
    <row r="77" spans="5:14" ht="16.5">
      <c r="E77" s="12">
        <f>'приложение 1 (т2) 20.12.23'!E73</f>
        <v>1280</v>
      </c>
      <c r="F77" s="12">
        <f>'приложение 1 (т2) 20.12.23'!F73</f>
        <v>1280</v>
      </c>
      <c r="G77" s="12">
        <f>'приложение 1 (т2) 20.12.23'!G73</f>
        <v>0</v>
      </c>
      <c r="H77" s="12">
        <f>'приложение 1 (т2) 20.12.23'!H75</f>
        <v>0</v>
      </c>
      <c r="I77" s="12">
        <f>'приложение 1 (т2) 20.12.23'!I75</f>
        <v>0</v>
      </c>
      <c r="J77" s="12">
        <f>'приложение 1 (т2) 20.12.23'!J73</f>
        <v>1280</v>
      </c>
      <c r="K77" s="12">
        <f>'приложение 1 (т2) 20.12.23'!K73</f>
        <v>1280</v>
      </c>
      <c r="L77" s="12">
        <f>'приложение 1 (т2) 20.12.23'!L73</f>
        <v>0</v>
      </c>
      <c r="M77" s="12">
        <f>'приложение 1 (т2) 20.12.23'!M75</f>
        <v>0</v>
      </c>
      <c r="N77" s="12">
        <f>'приложение 1 (т2) 20.12.23'!N75</f>
        <v>0</v>
      </c>
    </row>
    <row r="80" spans="4:14" ht="16.5">
      <c r="D80" s="28" t="s">
        <v>198</v>
      </c>
      <c r="E80" s="12">
        <f>'приложение 1 (т3) 20.12.23'!E74</f>
        <v>1098966</v>
      </c>
      <c r="F80" s="12">
        <f>'приложение 1 (т3) 20.12.23'!F74</f>
        <v>1098966</v>
      </c>
      <c r="G80" s="12">
        <f>'приложение 1 (т3) 20.12.23'!G74</f>
        <v>0</v>
      </c>
      <c r="H80" s="12">
        <f>'приложение 1 (т3) 20.12.23'!H74</f>
        <v>0</v>
      </c>
      <c r="I80" s="12">
        <f>'приложение 1 (т3) 20.12.23'!I74</f>
        <v>0</v>
      </c>
      <c r="J80" s="12">
        <f>'приложение 1 (т3) 20.12.23'!J74</f>
        <v>1098966</v>
      </c>
      <c r="K80" s="12">
        <f>'приложение 1 (т3) 20.12.23'!K74</f>
        <v>1098966</v>
      </c>
      <c r="L80" s="12">
        <f>'приложение 1 (т3) 20.12.23'!L74</f>
        <v>0</v>
      </c>
      <c r="M80" s="12">
        <f>'приложение 1 (т3) 20.12.23'!M74</f>
        <v>0</v>
      </c>
      <c r="N80" s="12">
        <f>'приложение 1 (т3) 20.12.23'!N74</f>
        <v>0</v>
      </c>
    </row>
    <row r="81" spans="5:14" ht="16.5">
      <c r="E81" s="12">
        <f>'приложение 1 (т3) 20.12.23'!E73</f>
        <v>1149</v>
      </c>
      <c r="F81" s="12">
        <f>'приложение 1 (т3) 20.12.23'!F73</f>
        <v>1149</v>
      </c>
      <c r="G81" s="12">
        <f>'приложение 1 (т3) 20.12.23'!G73</f>
        <v>0</v>
      </c>
      <c r="H81" s="12">
        <f>'приложение 1 (т3) 20.12.23'!H75</f>
        <v>0</v>
      </c>
      <c r="I81" s="12">
        <f>'приложение 1 (т3) 20.12.23'!I75</f>
        <v>0</v>
      </c>
      <c r="J81" s="12">
        <f>'приложение 1 (т3) 20.12.23'!J73</f>
        <v>1149</v>
      </c>
      <c r="K81" s="12">
        <f>'приложение 1 (т3) 20.12.23'!K73</f>
        <v>1149</v>
      </c>
      <c r="L81" s="12">
        <f>'приложение 1 (т3) 20.12.23'!L73</f>
        <v>0</v>
      </c>
      <c r="M81" s="12">
        <f>'приложение 1 (т3) 20.12.23'!M75</f>
        <v>0</v>
      </c>
      <c r="N81" s="12">
        <f>'приложение 1 (т3) 20.12.23'!N75</f>
        <v>0</v>
      </c>
    </row>
    <row r="83" spans="6:9" ht="16.5">
      <c r="F83" s="118" t="s">
        <v>66</v>
      </c>
      <c r="G83" s="118" t="s">
        <v>69</v>
      </c>
      <c r="H83" s="118" t="s">
        <v>75</v>
      </c>
      <c r="I83" s="118" t="s">
        <v>67</v>
      </c>
    </row>
    <row r="84" spans="6:9" ht="16.5">
      <c r="F84" s="118"/>
      <c r="G84" s="118"/>
      <c r="H84" s="118"/>
      <c r="I84" s="118"/>
    </row>
    <row r="85" spans="4:14" ht="16.5">
      <c r="D85" s="28" t="s">
        <v>36</v>
      </c>
      <c r="E85" s="12">
        <f>E74+J74+E76+J76+E80+J80</f>
        <v>7813022</v>
      </c>
      <c r="F85" s="12">
        <f>F74+K74+F76+K76+F80+K80</f>
        <v>7509320</v>
      </c>
      <c r="G85" s="12">
        <f>G74+L74+G76+L76+G80+L80</f>
        <v>303630</v>
      </c>
      <c r="H85" s="12">
        <f>H74+M74+H76+M76+H80+M80</f>
        <v>72</v>
      </c>
      <c r="I85" s="12">
        <f>I74+N74+I76+N76+I80+N80</f>
        <v>0</v>
      </c>
      <c r="J85" s="12"/>
      <c r="K85" s="12"/>
      <c r="L85" s="12"/>
      <c r="M85" s="12"/>
      <c r="N85" s="12"/>
    </row>
    <row r="86" spans="5:14" ht="16.5">
      <c r="E86" s="12">
        <f>E73+J73+E77+J77+E81+J81</f>
        <v>7681</v>
      </c>
      <c r="F86" s="12">
        <f>F73+K73+F77+K77+F81+K81</f>
        <v>7563</v>
      </c>
      <c r="G86" s="12">
        <f>G73+L73+G77+L77+G81+L81</f>
        <v>118</v>
      </c>
      <c r="H86" s="12">
        <f>H75+M75+H77+M77+H81+M81</f>
        <v>0</v>
      </c>
      <c r="I86" s="12">
        <f>I75+N75+I77+N77+I81+N81</f>
        <v>0</v>
      </c>
      <c r="J86" s="12"/>
      <c r="K86" s="12"/>
      <c r="L86" s="12"/>
      <c r="M86" s="12"/>
      <c r="N86" s="12"/>
    </row>
    <row r="87" spans="5:11" ht="16.5">
      <c r="E87" s="7">
        <f>'приложение 1 (т3) 20.12.23'!O74</f>
        <v>7813022</v>
      </c>
      <c r="K87" s="7">
        <f>K76-K80</f>
        <v>283963</v>
      </c>
    </row>
    <row r="88" ht="16.5">
      <c r="E88" s="7">
        <f>'приложение 1 (т3) 20.12.23'!O73</f>
        <v>7681</v>
      </c>
    </row>
    <row r="91" ht="16.5">
      <c r="F91" s="7">
        <f>F15+F18+F20+F21+F34+F42+F66</f>
        <v>234680</v>
      </c>
    </row>
    <row r="92" ht="16.5">
      <c r="K92" s="7">
        <f>'[1]2018'!$G$1066</f>
        <v>759037</v>
      </c>
    </row>
    <row r="93" ht="16.5">
      <c r="K93" s="7">
        <f>K92-K74</f>
        <v>-642965</v>
      </c>
    </row>
    <row r="94" spans="9:12" ht="16.5">
      <c r="I94" s="7">
        <v>901</v>
      </c>
      <c r="J94" s="7">
        <f>J17+J69</f>
        <v>972262</v>
      </c>
      <c r="K94" s="7">
        <f>K17+K69</f>
        <v>895217</v>
      </c>
      <c r="L94" s="7">
        <f>L17+L69</f>
        <v>77045</v>
      </c>
    </row>
    <row r="96" spans="9:12" ht="16.5">
      <c r="I96" s="7">
        <v>921</v>
      </c>
      <c r="J96" s="7">
        <f>J24+J25</f>
        <v>69043</v>
      </c>
      <c r="K96" s="7">
        <f>K24+K25</f>
        <v>69043</v>
      </c>
      <c r="L96" s="7">
        <f>L24+L25</f>
        <v>0</v>
      </c>
    </row>
    <row r="97" spans="5:12" ht="16.5">
      <c r="E97" s="7">
        <f>E15+E18+E20+E21+E34+E66</f>
        <v>240291</v>
      </c>
      <c r="F97" s="7">
        <f>F15+F18+F20+F21+F34+F66</f>
        <v>234680</v>
      </c>
      <c r="G97" s="7">
        <f>G15+G18+G20+G21+G34+G66</f>
        <v>5539</v>
      </c>
      <c r="H97" s="7">
        <f>H15+H18+H20+H21+H34+H66</f>
        <v>72</v>
      </c>
      <c r="I97" s="7">
        <v>923</v>
      </c>
      <c r="J97" s="7">
        <f>J15+J18+J20+J21+J34+J66</f>
        <v>281087</v>
      </c>
      <c r="K97" s="7">
        <f>K15+K18+K20+K21+K34+K66</f>
        <v>276063</v>
      </c>
      <c r="L97" s="7">
        <f>L15+L18+L20+L21+L34+L66</f>
        <v>5024</v>
      </c>
    </row>
  </sheetData>
  <sheetProtection/>
  <autoFilter ref="A12:O76"/>
  <mergeCells count="47">
    <mergeCell ref="A8:A11"/>
    <mergeCell ref="C43:N43"/>
    <mergeCell ref="F83:F84"/>
    <mergeCell ref="G83:G84"/>
    <mergeCell ref="H83:H84"/>
    <mergeCell ref="I83:I84"/>
    <mergeCell ref="C36:C37"/>
    <mergeCell ref="C27:N27"/>
    <mergeCell ref="C14:N14"/>
    <mergeCell ref="A69:A71"/>
    <mergeCell ref="F10:F11"/>
    <mergeCell ref="G10:G11"/>
    <mergeCell ref="J9:N9"/>
    <mergeCell ref="D8:D11"/>
    <mergeCell ref="J10:J11"/>
    <mergeCell ref="N10:N11"/>
    <mergeCell ref="H10:H11"/>
    <mergeCell ref="E2:I2"/>
    <mergeCell ref="A66:A68"/>
    <mergeCell ref="B66:B68"/>
    <mergeCell ref="B50:N50"/>
    <mergeCell ref="C51:N51"/>
    <mergeCell ref="C56:N56"/>
    <mergeCell ref="C63:N63"/>
    <mergeCell ref="B8:B11"/>
    <mergeCell ref="B49:N49"/>
    <mergeCell ref="C48:N48"/>
    <mergeCell ref="K1:N1"/>
    <mergeCell ref="K4:N4"/>
    <mergeCell ref="A16:A18"/>
    <mergeCell ref="B13:N13"/>
    <mergeCell ref="E8:N8"/>
    <mergeCell ref="B16:B18"/>
    <mergeCell ref="I10:I11"/>
    <mergeCell ref="E9:I9"/>
    <mergeCell ref="M10:M11"/>
    <mergeCell ref="J2:N2"/>
    <mergeCell ref="D66:D68"/>
    <mergeCell ref="D69:D71"/>
    <mergeCell ref="L10:L11"/>
    <mergeCell ref="C8:C11"/>
    <mergeCell ref="G4:I4"/>
    <mergeCell ref="C39:N39"/>
    <mergeCell ref="C35:N35"/>
    <mergeCell ref="A5:N5"/>
    <mergeCell ref="K10:K11"/>
    <mergeCell ref="E10:E11"/>
  </mergeCells>
  <printOptions/>
  <pageMargins left="0.5905511811023623" right="0.2362204724409449" top="0.19" bottom="0.16" header="0.15748031496062992" footer="0.15748031496062992"/>
  <pageSetup fitToHeight="13" fitToWidth="1" horizontalDpi="600" verticalDpi="600" orientation="landscape" paperSize="9" scale="56" r:id="rId1"/>
  <headerFooter alignWithMargins="0">
    <oddFooter>&amp;R&amp;P</oddFooter>
  </headerFooter>
  <rowBreaks count="2" manualBreakCount="2">
    <brk id="42" max="13" man="1"/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77"/>
  <sheetViews>
    <sheetView tabSelected="1" view="pageBreakPreview" zoomScale="75" zoomScaleNormal="70" zoomScaleSheetLayoutView="75" zoomScalePageLayoutView="0" workbookViewId="0" topLeftCell="A1">
      <pane xSplit="1" ySplit="12" topLeftCell="C73" activePane="bottomRight" state="frozen"/>
      <selection pane="topLeft" activeCell="P75" sqref="P75"/>
      <selection pane="topRight" activeCell="P75" sqref="P75"/>
      <selection pane="bottomLeft" activeCell="P75" sqref="P75"/>
      <selection pane="bottomRight" activeCell="P75" sqref="P75"/>
    </sheetView>
  </sheetViews>
  <sheetFormatPr defaultColWidth="9.140625" defaultRowHeight="15"/>
  <cols>
    <col min="1" max="1" width="7.8515625" style="17" customWidth="1"/>
    <col min="2" max="2" width="56.57421875" style="5" customWidth="1"/>
    <col min="3" max="3" width="19.7109375" style="5" customWidth="1"/>
    <col min="4" max="4" width="15.57421875" style="6" customWidth="1"/>
    <col min="5" max="5" width="16.7109375" style="7" customWidth="1"/>
    <col min="6" max="6" width="16.421875" style="7" customWidth="1"/>
    <col min="7" max="7" width="15.00390625" style="7" customWidth="1"/>
    <col min="8" max="9" width="11.8515625" style="7" customWidth="1"/>
    <col min="10" max="10" width="15.421875" style="7" customWidth="1"/>
    <col min="11" max="11" width="15.28125" style="7" customWidth="1"/>
    <col min="12" max="12" width="12.8515625" style="7" customWidth="1"/>
    <col min="13" max="13" width="11.28125" style="7" customWidth="1"/>
    <col min="14" max="14" width="10.8515625" style="7" customWidth="1"/>
    <col min="15" max="15" width="17.8515625" style="5" customWidth="1"/>
    <col min="16" max="16384" width="9.140625" style="5" customWidth="1"/>
  </cols>
  <sheetData>
    <row r="1" spans="11:14" ht="11.25" customHeight="1" hidden="1">
      <c r="K1" s="125"/>
      <c r="L1" s="126"/>
      <c r="M1" s="126"/>
      <c r="N1" s="126"/>
    </row>
    <row r="2" spans="2:14" ht="48.75" customHeight="1" hidden="1">
      <c r="B2" s="8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ht="34.5" customHeight="1" hidden="1">
      <c r="B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53.25" customHeight="1" hidden="1">
      <c r="B4" s="8"/>
      <c r="E4" s="9"/>
      <c r="F4" s="9"/>
      <c r="G4" s="120"/>
      <c r="H4" s="120"/>
      <c r="I4" s="120"/>
      <c r="K4" s="127" t="s">
        <v>151</v>
      </c>
      <c r="L4" s="127"/>
      <c r="M4" s="127"/>
      <c r="N4" s="127"/>
    </row>
    <row r="5" spans="1:14" ht="57.75" customHeight="1" hidden="1">
      <c r="A5" s="122" t="s">
        <v>150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54.75" customHeight="1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N6" s="27" t="s">
        <v>28</v>
      </c>
    </row>
    <row r="7" spans="1:14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3" customHeight="1">
      <c r="A8" s="140" t="s">
        <v>35</v>
      </c>
      <c r="B8" s="119" t="s">
        <v>72</v>
      </c>
      <c r="C8" s="119" t="s">
        <v>73</v>
      </c>
      <c r="D8" s="119" t="s">
        <v>38</v>
      </c>
      <c r="E8" s="118" t="s">
        <v>74</v>
      </c>
      <c r="F8" s="118"/>
      <c r="G8" s="118"/>
      <c r="H8" s="118"/>
      <c r="I8" s="118"/>
      <c r="J8" s="118"/>
      <c r="K8" s="118"/>
      <c r="L8" s="118"/>
      <c r="M8" s="118"/>
      <c r="N8" s="118"/>
    </row>
    <row r="9" spans="1:14" ht="31.5" customHeight="1">
      <c r="A9" s="140"/>
      <c r="B9" s="119"/>
      <c r="C9" s="119"/>
      <c r="D9" s="119"/>
      <c r="E9" s="118" t="s">
        <v>158</v>
      </c>
      <c r="F9" s="118"/>
      <c r="G9" s="118"/>
      <c r="H9" s="118"/>
      <c r="I9" s="118"/>
      <c r="J9" s="118" t="s">
        <v>159</v>
      </c>
      <c r="K9" s="118"/>
      <c r="L9" s="118"/>
      <c r="M9" s="118"/>
      <c r="N9" s="118"/>
    </row>
    <row r="10" spans="1:14" ht="15.75" customHeight="1">
      <c r="A10" s="140"/>
      <c r="B10" s="119"/>
      <c r="C10" s="119"/>
      <c r="D10" s="119"/>
      <c r="E10" s="123" t="s">
        <v>36</v>
      </c>
      <c r="F10" s="118" t="s">
        <v>66</v>
      </c>
      <c r="G10" s="118" t="s">
        <v>69</v>
      </c>
      <c r="H10" s="118" t="s">
        <v>75</v>
      </c>
      <c r="I10" s="118" t="s">
        <v>67</v>
      </c>
      <c r="J10" s="123" t="s">
        <v>36</v>
      </c>
      <c r="K10" s="118" t="s">
        <v>66</v>
      </c>
      <c r="L10" s="118" t="s">
        <v>69</v>
      </c>
      <c r="M10" s="118" t="s">
        <v>75</v>
      </c>
      <c r="N10" s="118" t="s">
        <v>67</v>
      </c>
    </row>
    <row r="11" spans="1:14" ht="42.75" customHeight="1">
      <c r="A11" s="140"/>
      <c r="B11" s="119"/>
      <c r="C11" s="119"/>
      <c r="D11" s="119"/>
      <c r="E11" s="124"/>
      <c r="F11" s="118"/>
      <c r="G11" s="118"/>
      <c r="H11" s="118"/>
      <c r="I11" s="118"/>
      <c r="J11" s="124"/>
      <c r="K11" s="118"/>
      <c r="L11" s="118"/>
      <c r="M11" s="118"/>
      <c r="N11" s="118"/>
    </row>
    <row r="12" spans="1:14" ht="21.75" customHeight="1">
      <c r="A12" s="2" t="s">
        <v>50</v>
      </c>
      <c r="B12" s="3">
        <v>2</v>
      </c>
      <c r="C12" s="3">
        <v>3</v>
      </c>
      <c r="D12" s="1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s="11" customFormat="1" ht="42" customHeight="1">
      <c r="A13" s="18"/>
      <c r="B13" s="129" t="s">
        <v>241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</row>
    <row r="14" spans="1:14" ht="25.5" customHeight="1">
      <c r="A14" s="16"/>
      <c r="B14" s="14" t="s">
        <v>51</v>
      </c>
      <c r="C14" s="138" t="s">
        <v>45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5" ht="69" customHeight="1">
      <c r="A15" s="13" t="s">
        <v>39</v>
      </c>
      <c r="B15" s="78" t="s">
        <v>20</v>
      </c>
      <c r="C15" s="34" t="s">
        <v>141</v>
      </c>
      <c r="D15" s="35" t="s">
        <v>152</v>
      </c>
      <c r="E15" s="86">
        <f aca="true" t="shared" si="0" ref="E15:E24">SUM(F15:I15)</f>
        <v>215472</v>
      </c>
      <c r="F15" s="86">
        <v>210865</v>
      </c>
      <c r="G15" s="32">
        <v>4607</v>
      </c>
      <c r="H15" s="45"/>
      <c r="I15" s="32">
        <v>0</v>
      </c>
      <c r="J15" s="32">
        <f aca="true" t="shared" si="1" ref="J15:J24">SUM(K15:N15)</f>
        <v>215472</v>
      </c>
      <c r="K15" s="86">
        <v>210865</v>
      </c>
      <c r="L15" s="32">
        <v>4607</v>
      </c>
      <c r="M15" s="32"/>
      <c r="N15" s="32"/>
      <c r="O15" s="7">
        <f>'приложение 1(т1)20.12.23'!E15+'приложение 1(т1)20.12.23'!J15+'приложение 1 (т2) 20.12.23'!E15+'приложение 1 (т2) 20.12.23'!J15+'приложение 1 (т3) 20.12.23'!E15+'приложение 1 (т3) 20.12.23'!J15</f>
        <v>1209593</v>
      </c>
    </row>
    <row r="16" spans="1:14" ht="36.75" customHeight="1" hidden="1">
      <c r="A16" s="128" t="s">
        <v>52</v>
      </c>
      <c r="B16" s="132" t="s">
        <v>31</v>
      </c>
      <c r="C16" s="36" t="s">
        <v>36</v>
      </c>
      <c r="D16" s="35" t="s">
        <v>133</v>
      </c>
      <c r="E16" s="32">
        <f t="shared" si="0"/>
        <v>0</v>
      </c>
      <c r="F16" s="32"/>
      <c r="G16" s="32"/>
      <c r="H16" s="32"/>
      <c r="I16" s="32">
        <v>0</v>
      </c>
      <c r="J16" s="32">
        <f t="shared" si="1"/>
        <v>0</v>
      </c>
      <c r="K16" s="32"/>
      <c r="L16" s="32"/>
      <c r="M16" s="32"/>
      <c r="N16" s="32"/>
    </row>
    <row r="17" spans="1:14" ht="39" customHeight="1">
      <c r="A17" s="128"/>
      <c r="B17" s="133"/>
      <c r="C17" s="36" t="s">
        <v>29</v>
      </c>
      <c r="D17" s="35" t="s">
        <v>152</v>
      </c>
      <c r="E17" s="32">
        <f t="shared" si="0"/>
        <v>963941</v>
      </c>
      <c r="F17" s="32">
        <f>5765+888781</f>
        <v>894546</v>
      </c>
      <c r="G17" s="32">
        <v>69395</v>
      </c>
      <c r="H17" s="32"/>
      <c r="I17" s="32">
        <v>0</v>
      </c>
      <c r="J17" s="32">
        <f>SUM(K17:N17)</f>
        <v>963941</v>
      </c>
      <c r="K17" s="32">
        <f>5765+888781</f>
        <v>894546</v>
      </c>
      <c r="L17" s="32">
        <v>69395</v>
      </c>
      <c r="M17" s="32"/>
      <c r="N17" s="32"/>
    </row>
    <row r="18" spans="1:14" ht="31.5" customHeight="1">
      <c r="A18" s="128"/>
      <c r="B18" s="134"/>
      <c r="C18" s="36" t="s">
        <v>140</v>
      </c>
      <c r="D18" s="35" t="s">
        <v>152</v>
      </c>
      <c r="E18" s="32">
        <f t="shared" si="0"/>
        <v>4468</v>
      </c>
      <c r="F18" s="32">
        <v>4453</v>
      </c>
      <c r="G18" s="32">
        <v>15</v>
      </c>
      <c r="H18" s="32"/>
      <c r="I18" s="32">
        <v>0</v>
      </c>
      <c r="J18" s="32">
        <f t="shared" si="1"/>
        <v>4468</v>
      </c>
      <c r="K18" s="32">
        <v>4453</v>
      </c>
      <c r="L18" s="32">
        <v>15</v>
      </c>
      <c r="M18" s="32"/>
      <c r="N18" s="32"/>
    </row>
    <row r="19" spans="1:14" ht="41.25" customHeight="1">
      <c r="A19" s="13" t="s">
        <v>53</v>
      </c>
      <c r="B19" s="109" t="s">
        <v>146</v>
      </c>
      <c r="C19" s="36" t="s">
        <v>57</v>
      </c>
      <c r="D19" s="35" t="s">
        <v>152</v>
      </c>
      <c r="E19" s="32">
        <f t="shared" si="0"/>
        <v>123978</v>
      </c>
      <c r="F19" s="32">
        <v>123978</v>
      </c>
      <c r="G19" s="32"/>
      <c r="H19" s="32"/>
      <c r="I19" s="32">
        <v>0</v>
      </c>
      <c r="J19" s="32">
        <f t="shared" si="1"/>
        <v>123978</v>
      </c>
      <c r="K19" s="32">
        <v>123978</v>
      </c>
      <c r="L19" s="32"/>
      <c r="M19" s="32"/>
      <c r="N19" s="32"/>
    </row>
    <row r="20" spans="1:14" ht="60">
      <c r="A20" s="13" t="s">
        <v>54</v>
      </c>
      <c r="B20" s="78" t="s">
        <v>138</v>
      </c>
      <c r="C20" s="38" t="s">
        <v>142</v>
      </c>
      <c r="D20" s="35" t="s">
        <v>152</v>
      </c>
      <c r="E20" s="32">
        <f t="shared" si="0"/>
        <v>8264</v>
      </c>
      <c r="F20" s="32">
        <v>8264</v>
      </c>
      <c r="G20" s="32"/>
      <c r="H20" s="32"/>
      <c r="I20" s="32">
        <v>0</v>
      </c>
      <c r="J20" s="32">
        <f>SUM(K20:N20)</f>
        <v>8264</v>
      </c>
      <c r="K20" s="32">
        <v>8264</v>
      </c>
      <c r="L20" s="32"/>
      <c r="M20" s="32"/>
      <c r="N20" s="32"/>
    </row>
    <row r="21" spans="1:14" ht="78.75">
      <c r="A21" s="13" t="s">
        <v>3</v>
      </c>
      <c r="B21" s="78" t="s">
        <v>132</v>
      </c>
      <c r="C21" s="34" t="s">
        <v>143</v>
      </c>
      <c r="D21" s="35" t="s">
        <v>152</v>
      </c>
      <c r="E21" s="32">
        <f t="shared" si="0"/>
        <v>38163</v>
      </c>
      <c r="F21" s="32">
        <v>38146</v>
      </c>
      <c r="G21" s="32">
        <v>17</v>
      </c>
      <c r="H21" s="32"/>
      <c r="I21" s="32"/>
      <c r="J21" s="32">
        <f t="shared" si="1"/>
        <v>38163</v>
      </c>
      <c r="K21" s="32">
        <v>38146</v>
      </c>
      <c r="L21" s="32">
        <v>17</v>
      </c>
      <c r="M21" s="32"/>
      <c r="N21" s="32"/>
    </row>
    <row r="22" spans="1:14" ht="56.25" customHeight="1">
      <c r="A22" s="13" t="s">
        <v>55</v>
      </c>
      <c r="B22" s="37" t="s">
        <v>15</v>
      </c>
      <c r="C22" s="36" t="s">
        <v>95</v>
      </c>
      <c r="D22" s="35" t="s">
        <v>152</v>
      </c>
      <c r="E22" s="32">
        <f t="shared" si="0"/>
        <v>1105</v>
      </c>
      <c r="F22" s="32">
        <v>1105</v>
      </c>
      <c r="G22" s="32"/>
      <c r="H22" s="32"/>
      <c r="I22" s="32"/>
      <c r="J22" s="32">
        <f t="shared" si="1"/>
        <v>1105</v>
      </c>
      <c r="K22" s="32">
        <v>1105</v>
      </c>
      <c r="L22" s="32"/>
      <c r="M22" s="32"/>
      <c r="N22" s="32"/>
    </row>
    <row r="23" spans="1:14" ht="51" customHeight="1" hidden="1">
      <c r="A23" s="13" t="s">
        <v>3</v>
      </c>
      <c r="B23" s="37"/>
      <c r="C23" s="36"/>
      <c r="D23" s="35" t="s">
        <v>152</v>
      </c>
      <c r="E23" s="32">
        <f t="shared" si="0"/>
        <v>0</v>
      </c>
      <c r="F23" s="32">
        <v>0</v>
      </c>
      <c r="G23" s="32"/>
      <c r="H23" s="32"/>
      <c r="I23" s="32"/>
      <c r="J23" s="32">
        <f t="shared" si="1"/>
        <v>0</v>
      </c>
      <c r="K23" s="32">
        <v>0</v>
      </c>
      <c r="L23" s="32"/>
      <c r="M23" s="32"/>
      <c r="N23" s="32"/>
    </row>
    <row r="24" spans="1:14" ht="165.75" customHeight="1">
      <c r="A24" s="13" t="s">
        <v>58</v>
      </c>
      <c r="B24" s="37" t="s">
        <v>196</v>
      </c>
      <c r="C24" s="36" t="s">
        <v>9</v>
      </c>
      <c r="D24" s="35" t="s">
        <v>152</v>
      </c>
      <c r="E24" s="32">
        <f t="shared" si="0"/>
        <v>57802</v>
      </c>
      <c r="F24" s="32">
        <v>57802</v>
      </c>
      <c r="G24" s="32"/>
      <c r="H24" s="32"/>
      <c r="I24" s="32"/>
      <c r="J24" s="32">
        <f t="shared" si="1"/>
        <v>57802</v>
      </c>
      <c r="K24" s="32">
        <v>57802</v>
      </c>
      <c r="L24" s="32"/>
      <c r="M24" s="32"/>
      <c r="N24" s="32"/>
    </row>
    <row r="25" spans="1:14" ht="194.25" customHeight="1">
      <c r="A25" s="13" t="s">
        <v>65</v>
      </c>
      <c r="B25" s="108" t="s">
        <v>233</v>
      </c>
      <c r="C25" s="36" t="s">
        <v>9</v>
      </c>
      <c r="D25" s="35" t="s">
        <v>152</v>
      </c>
      <c r="E25" s="32">
        <f>SUM(F25:I25)</f>
        <v>462</v>
      </c>
      <c r="F25" s="32">
        <v>462</v>
      </c>
      <c r="G25" s="32">
        <v>0</v>
      </c>
      <c r="H25" s="32"/>
      <c r="I25" s="32">
        <v>0</v>
      </c>
      <c r="J25" s="32">
        <f>SUM(K25:N25)</f>
        <v>462</v>
      </c>
      <c r="K25" s="32">
        <v>462</v>
      </c>
      <c r="L25" s="32"/>
      <c r="M25" s="32"/>
      <c r="N25" s="32"/>
    </row>
    <row r="26" spans="1:15" s="11" customFormat="1" ht="16.5">
      <c r="A26" s="19"/>
      <c r="B26" s="79" t="s">
        <v>43</v>
      </c>
      <c r="C26" s="79"/>
      <c r="D26" s="79"/>
      <c r="E26" s="40">
        <f>SUM(F26:I26)</f>
        <v>1413655</v>
      </c>
      <c r="F26" s="41">
        <f>F15+F17+F18+F19+F20+F22+F23+F21+F24+F25</f>
        <v>1339621</v>
      </c>
      <c r="G26" s="41">
        <f>G15+G17+G18+G19+G20+G22+G23+G21+G24+G25</f>
        <v>74034</v>
      </c>
      <c r="H26" s="41">
        <f>H15+H17+H18+H19+H20+H22+H23+H21+H24+H25</f>
        <v>0</v>
      </c>
      <c r="I26" s="41">
        <f>I15+I17+I18+I19+I20+I22+I23+I21+I24+I25</f>
        <v>0</v>
      </c>
      <c r="J26" s="40">
        <f>SUM(K26:N26)</f>
        <v>1413655</v>
      </c>
      <c r="K26" s="41">
        <f>K15+K17+K18+K19+K20+K22+K23+K21+K24+K25</f>
        <v>1339621</v>
      </c>
      <c r="L26" s="41">
        <f>L15+L17+L18+L19+L20+L22+L23+L21+L24+L25</f>
        <v>74034</v>
      </c>
      <c r="M26" s="41">
        <f>M15+M17+M18+M19+M20+M22+M23+M21+M24+M25</f>
        <v>0</v>
      </c>
      <c r="N26" s="41">
        <f>N15+N17+N18+N19+N20+N22+N23+N21+N24+N25</f>
        <v>0</v>
      </c>
      <c r="O26" s="30">
        <f>'приложение 1(т1)20.12.23'!E26+'приложение 1(т1)20.12.23'!J26+'приложение 1 (т2) 20.12.23'!E28+'приложение 1 (т2) 20.12.23'!J28+'приложение 1 (т3) 20.12.23'!E29+'приложение 1 (т3) 20.12.23'!J29</f>
        <v>2628329</v>
      </c>
    </row>
    <row r="27" spans="1:14" ht="36" customHeight="1">
      <c r="A27" s="16"/>
      <c r="B27" s="42" t="s">
        <v>59</v>
      </c>
      <c r="C27" s="121" t="s">
        <v>21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ht="36.75" customHeight="1">
      <c r="A28" s="13" t="s">
        <v>40</v>
      </c>
      <c r="B28" s="77" t="s">
        <v>46</v>
      </c>
      <c r="C28" s="44" t="s">
        <v>140</v>
      </c>
      <c r="D28" s="35" t="s">
        <v>152</v>
      </c>
      <c r="E28" s="32">
        <f aca="true" t="shared" si="2" ref="E28:E34">SUM(F28:I28)</f>
        <v>233</v>
      </c>
      <c r="F28" s="32">
        <v>233</v>
      </c>
      <c r="G28" s="32"/>
      <c r="H28" s="32"/>
      <c r="I28" s="32"/>
      <c r="J28" s="32">
        <f aca="true" t="shared" si="3" ref="J28:J34">SUM(K28:N28)</f>
        <v>233</v>
      </c>
      <c r="K28" s="32">
        <v>233</v>
      </c>
      <c r="L28" s="32"/>
      <c r="M28" s="32"/>
      <c r="N28" s="32"/>
    </row>
    <row r="29" spans="1:14" ht="33">
      <c r="A29" s="13" t="s">
        <v>56</v>
      </c>
      <c r="B29" s="78" t="s">
        <v>47</v>
      </c>
      <c r="C29" s="44" t="s">
        <v>144</v>
      </c>
      <c r="D29" s="35" t="s">
        <v>152</v>
      </c>
      <c r="E29" s="32">
        <f t="shared" si="2"/>
        <v>273</v>
      </c>
      <c r="F29" s="32">
        <v>273</v>
      </c>
      <c r="G29" s="32"/>
      <c r="H29" s="32"/>
      <c r="I29" s="32"/>
      <c r="J29" s="32">
        <f t="shared" si="3"/>
        <v>273</v>
      </c>
      <c r="K29" s="32">
        <v>273</v>
      </c>
      <c r="L29" s="32"/>
      <c r="M29" s="32"/>
      <c r="N29" s="32"/>
    </row>
    <row r="30" spans="1:14" ht="33">
      <c r="A30" s="13" t="s">
        <v>60</v>
      </c>
      <c r="B30" s="78" t="s">
        <v>49</v>
      </c>
      <c r="C30" s="44" t="s">
        <v>140</v>
      </c>
      <c r="D30" s="35" t="s">
        <v>152</v>
      </c>
      <c r="E30" s="32">
        <f t="shared" si="2"/>
        <v>1221</v>
      </c>
      <c r="F30" s="32">
        <v>1221</v>
      </c>
      <c r="G30" s="32"/>
      <c r="H30" s="32"/>
      <c r="I30" s="32"/>
      <c r="J30" s="32">
        <f t="shared" si="3"/>
        <v>1221</v>
      </c>
      <c r="K30" s="32">
        <v>1221</v>
      </c>
      <c r="L30" s="32"/>
      <c r="M30" s="32"/>
      <c r="N30" s="32"/>
    </row>
    <row r="31" spans="1:14" ht="33">
      <c r="A31" s="13" t="s">
        <v>61</v>
      </c>
      <c r="B31" s="78" t="s">
        <v>70</v>
      </c>
      <c r="C31" s="44" t="s">
        <v>140</v>
      </c>
      <c r="D31" s="35" t="s">
        <v>152</v>
      </c>
      <c r="E31" s="32">
        <f t="shared" si="2"/>
        <v>339</v>
      </c>
      <c r="F31" s="32">
        <v>339</v>
      </c>
      <c r="G31" s="32"/>
      <c r="H31" s="32"/>
      <c r="I31" s="32"/>
      <c r="J31" s="32">
        <f t="shared" si="3"/>
        <v>339</v>
      </c>
      <c r="K31" s="32">
        <v>339</v>
      </c>
      <c r="L31" s="32"/>
      <c r="M31" s="32"/>
      <c r="N31" s="32"/>
    </row>
    <row r="32" spans="1:14" ht="63">
      <c r="A32" s="13" t="s">
        <v>62</v>
      </c>
      <c r="B32" s="78" t="s">
        <v>254</v>
      </c>
      <c r="C32" s="44" t="s">
        <v>1</v>
      </c>
      <c r="D32" s="35" t="s">
        <v>152</v>
      </c>
      <c r="E32" s="32">
        <f t="shared" si="2"/>
        <v>829</v>
      </c>
      <c r="F32" s="32">
        <v>829</v>
      </c>
      <c r="G32" s="32"/>
      <c r="H32" s="32"/>
      <c r="I32" s="32"/>
      <c r="J32" s="32">
        <f t="shared" si="3"/>
        <v>829</v>
      </c>
      <c r="K32" s="32">
        <v>829</v>
      </c>
      <c r="L32" s="32"/>
      <c r="M32" s="32"/>
      <c r="N32" s="32"/>
    </row>
    <row r="33" spans="1:14" ht="33">
      <c r="A33" s="13" t="s">
        <v>250</v>
      </c>
      <c r="B33" s="111" t="s">
        <v>249</v>
      </c>
      <c r="C33" s="44" t="s">
        <v>251</v>
      </c>
      <c r="D33" s="35" t="s">
        <v>152</v>
      </c>
      <c r="E33" s="32">
        <f>SUM(F33:I33)</f>
        <v>50</v>
      </c>
      <c r="F33" s="32">
        <v>50</v>
      </c>
      <c r="G33" s="32"/>
      <c r="H33" s="32"/>
      <c r="I33" s="32"/>
      <c r="J33" s="32">
        <f>SUM(K33:N33)</f>
        <v>50</v>
      </c>
      <c r="K33" s="32">
        <v>50</v>
      </c>
      <c r="L33" s="32"/>
      <c r="M33" s="32"/>
      <c r="N33" s="32"/>
    </row>
    <row r="34" spans="1:14" ht="16.5">
      <c r="A34" s="20"/>
      <c r="B34" s="42" t="s">
        <v>63</v>
      </c>
      <c r="C34" s="42"/>
      <c r="D34" s="42"/>
      <c r="E34" s="45">
        <f t="shared" si="2"/>
        <v>2945</v>
      </c>
      <c r="F34" s="46">
        <f>F28+F29+F30+F32+F31+F33</f>
        <v>2945</v>
      </c>
      <c r="G34" s="46">
        <f>G28+G29+G30+G32+G31+G33</f>
        <v>0</v>
      </c>
      <c r="H34" s="46">
        <f>H28+H29+H30+H32+H31+H33</f>
        <v>0</v>
      </c>
      <c r="I34" s="46">
        <f>I28+I29+I30+I32+I31+I33</f>
        <v>0</v>
      </c>
      <c r="J34" s="45">
        <f t="shared" si="3"/>
        <v>2945</v>
      </c>
      <c r="K34" s="46">
        <f>K28+K29+K30+K32+K31+K33</f>
        <v>2945</v>
      </c>
      <c r="L34" s="46">
        <f>L28+L29+L30+L32+L31+L33</f>
        <v>0</v>
      </c>
      <c r="M34" s="46">
        <f>M28+M29+M30+M32+M31+M33</f>
        <v>0</v>
      </c>
      <c r="N34" s="46">
        <f>N28+N29+N30+N32+N31+N33</f>
        <v>0</v>
      </c>
    </row>
    <row r="35" spans="1:14" ht="44.25" customHeight="1">
      <c r="A35" s="20"/>
      <c r="B35" s="42" t="s">
        <v>131</v>
      </c>
      <c r="C35" s="121" t="s">
        <v>4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62.25" customHeight="1">
      <c r="A36" s="16" t="s">
        <v>48</v>
      </c>
      <c r="B36" s="37" t="s">
        <v>6</v>
      </c>
      <c r="C36" s="141" t="s">
        <v>32</v>
      </c>
      <c r="D36" s="35" t="s">
        <v>152</v>
      </c>
      <c r="E36" s="32">
        <f>SUM(F36:I36)</f>
        <v>11180</v>
      </c>
      <c r="F36" s="32">
        <v>11180</v>
      </c>
      <c r="G36" s="47"/>
      <c r="H36" s="47"/>
      <c r="I36" s="47"/>
      <c r="J36" s="32">
        <f>SUM(K36:N36)</f>
        <v>11180</v>
      </c>
      <c r="K36" s="32">
        <v>11180</v>
      </c>
      <c r="L36" s="47"/>
      <c r="M36" s="47"/>
      <c r="N36" s="47"/>
    </row>
    <row r="37" spans="1:14" ht="62.25" customHeight="1">
      <c r="A37" s="16" t="s">
        <v>201</v>
      </c>
      <c r="B37" s="37" t="s">
        <v>200</v>
      </c>
      <c r="C37" s="142"/>
      <c r="D37" s="35" t="s">
        <v>152</v>
      </c>
      <c r="E37" s="32">
        <f>SUM(F37:I37)</f>
        <v>26837</v>
      </c>
      <c r="F37" s="32">
        <f>24999+1838</f>
        <v>26837</v>
      </c>
      <c r="G37" s="47"/>
      <c r="H37" s="47"/>
      <c r="I37" s="47"/>
      <c r="J37" s="32">
        <f>SUM(K37:N37)</f>
        <v>27903</v>
      </c>
      <c r="K37" s="32">
        <f>25992+1911</f>
        <v>27903</v>
      </c>
      <c r="L37" s="47"/>
      <c r="M37" s="47"/>
      <c r="N37" s="47"/>
    </row>
    <row r="38" spans="1:14" ht="16.5">
      <c r="A38" s="20"/>
      <c r="B38" s="42" t="s">
        <v>44</v>
      </c>
      <c r="C38" s="42"/>
      <c r="D38" s="42"/>
      <c r="E38" s="46">
        <f>E36+E37</f>
        <v>38017</v>
      </c>
      <c r="F38" s="46">
        <f>F36+F37</f>
        <v>38017</v>
      </c>
      <c r="G38" s="46">
        <f aca="true" t="shared" si="4" ref="G38:N38">G36+G37</f>
        <v>0</v>
      </c>
      <c r="H38" s="46">
        <f t="shared" si="4"/>
        <v>0</v>
      </c>
      <c r="I38" s="46">
        <f t="shared" si="4"/>
        <v>0</v>
      </c>
      <c r="J38" s="46">
        <f t="shared" si="4"/>
        <v>39083</v>
      </c>
      <c r="K38" s="46">
        <f t="shared" si="4"/>
        <v>39083</v>
      </c>
      <c r="L38" s="46">
        <f t="shared" si="4"/>
        <v>0</v>
      </c>
      <c r="M38" s="46">
        <f t="shared" si="4"/>
        <v>0</v>
      </c>
      <c r="N38" s="46">
        <f t="shared" si="4"/>
        <v>0</v>
      </c>
    </row>
    <row r="39" spans="1:14" ht="44.25" customHeight="1" hidden="1">
      <c r="A39" s="16"/>
      <c r="B39" s="42" t="s">
        <v>134</v>
      </c>
      <c r="C39" s="121" t="s">
        <v>16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51" customHeight="1" hidden="1">
      <c r="A40" s="16" t="s">
        <v>135</v>
      </c>
      <c r="B40" s="78"/>
      <c r="C40" s="44"/>
      <c r="D40" s="54"/>
      <c r="E40" s="32">
        <f>SUM(F40:I40)</f>
        <v>0</v>
      </c>
      <c r="F40" s="32">
        <v>0</v>
      </c>
      <c r="G40" s="32"/>
      <c r="H40" s="32"/>
      <c r="I40" s="32"/>
      <c r="J40" s="32" t="e">
        <f>SUM(K40:N40)</f>
        <v>#REF!</v>
      </c>
      <c r="K40" s="32" t="e">
        <f>#REF!</f>
        <v>#REF!</v>
      </c>
      <c r="L40" s="32"/>
      <c r="M40" s="32"/>
      <c r="N40" s="32"/>
    </row>
    <row r="41" spans="1:14" ht="33" hidden="1">
      <c r="A41" s="13" t="s">
        <v>135</v>
      </c>
      <c r="B41" s="78" t="s">
        <v>64</v>
      </c>
      <c r="C41" s="44" t="s">
        <v>76</v>
      </c>
      <c r="D41" s="35" t="s">
        <v>152</v>
      </c>
      <c r="E41" s="32">
        <f>SUM(F41:I41)</f>
        <v>0</v>
      </c>
      <c r="F41" s="32"/>
      <c r="G41" s="32"/>
      <c r="H41" s="32"/>
      <c r="I41" s="32"/>
      <c r="J41" s="32">
        <f>SUM(K41:N41)</f>
        <v>0</v>
      </c>
      <c r="K41" s="32"/>
      <c r="L41" s="32"/>
      <c r="M41" s="32"/>
      <c r="N41" s="32"/>
    </row>
    <row r="42" spans="1:14" ht="16.5" hidden="1">
      <c r="A42" s="20"/>
      <c r="B42" s="42" t="s">
        <v>42</v>
      </c>
      <c r="C42" s="42"/>
      <c r="D42" s="42"/>
      <c r="E42" s="45">
        <f>SUM(F42:I42)</f>
        <v>0</v>
      </c>
      <c r="F42" s="46">
        <f>F40+F41</f>
        <v>0</v>
      </c>
      <c r="G42" s="46">
        <f>G40+G41</f>
        <v>0</v>
      </c>
      <c r="H42" s="46">
        <f>H40+H41</f>
        <v>0</v>
      </c>
      <c r="I42" s="46">
        <f>I40+I41</f>
        <v>0</v>
      </c>
      <c r="J42" s="45">
        <f>SUM(K42:N42)</f>
        <v>0</v>
      </c>
      <c r="K42" s="45">
        <f>K41</f>
        <v>0</v>
      </c>
      <c r="L42" s="46">
        <f>L40+L41</f>
        <v>0</v>
      </c>
      <c r="M42" s="46">
        <f>M40+M41</f>
        <v>0</v>
      </c>
      <c r="N42" s="46">
        <f>N40+N41</f>
        <v>0</v>
      </c>
    </row>
    <row r="43" spans="1:14" ht="34.5" customHeight="1">
      <c r="A43" s="16"/>
      <c r="B43" s="42" t="s">
        <v>134</v>
      </c>
      <c r="C43" s="121" t="s">
        <v>41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17" customHeight="1">
      <c r="A44" s="13" t="s">
        <v>135</v>
      </c>
      <c r="B44" s="37" t="s">
        <v>71</v>
      </c>
      <c r="C44" s="36" t="s">
        <v>76</v>
      </c>
      <c r="D44" s="35" t="s">
        <v>152</v>
      </c>
      <c r="E44" s="32">
        <f>SUM(F44:I44)</f>
        <v>0</v>
      </c>
      <c r="F44" s="32"/>
      <c r="G44" s="32"/>
      <c r="H44" s="32"/>
      <c r="I44" s="32"/>
      <c r="J44" s="32">
        <f>SUM(K44:N44)</f>
        <v>0</v>
      </c>
      <c r="K44" s="32">
        <v>0</v>
      </c>
      <c r="L44" s="32"/>
      <c r="M44" s="32"/>
      <c r="N44" s="32"/>
    </row>
    <row r="45" spans="1:14" ht="82.5">
      <c r="A45" s="13" t="s">
        <v>208</v>
      </c>
      <c r="B45" s="37" t="s">
        <v>68</v>
      </c>
      <c r="C45" s="36" t="s">
        <v>76</v>
      </c>
      <c r="D45" s="35" t="s">
        <v>152</v>
      </c>
      <c r="E45" s="32">
        <f>SUM(F45:I45)</f>
        <v>0</v>
      </c>
      <c r="F45" s="32">
        <v>0</v>
      </c>
      <c r="G45" s="32"/>
      <c r="H45" s="32"/>
      <c r="I45" s="32"/>
      <c r="J45" s="32">
        <f>SUM(K45:N45)</f>
        <v>0</v>
      </c>
      <c r="K45" s="32">
        <v>0</v>
      </c>
      <c r="L45" s="32"/>
      <c r="M45" s="32"/>
      <c r="N45" s="32"/>
    </row>
    <row r="46" spans="1:16" s="15" customFormat="1" ht="18.75">
      <c r="A46" s="21"/>
      <c r="B46" s="48" t="s">
        <v>42</v>
      </c>
      <c r="C46" s="48"/>
      <c r="D46" s="48"/>
      <c r="E46" s="49">
        <f>SUM(F46:I46)</f>
        <v>0</v>
      </c>
      <c r="F46" s="49">
        <f>F44+F45</f>
        <v>0</v>
      </c>
      <c r="G46" s="49">
        <f>SUM(G45:G45)</f>
        <v>0</v>
      </c>
      <c r="H46" s="49"/>
      <c r="I46" s="49">
        <f>SUM(I45:I45)</f>
        <v>0</v>
      </c>
      <c r="J46" s="49">
        <f>SUM(K46:N46)</f>
        <v>0</v>
      </c>
      <c r="K46" s="49">
        <f>K44+K45</f>
        <v>0</v>
      </c>
      <c r="L46" s="49">
        <f>SUM(L45:L45)</f>
        <v>0</v>
      </c>
      <c r="M46" s="49"/>
      <c r="N46" s="49">
        <f>SUM(N45:N45)</f>
        <v>0</v>
      </c>
      <c r="O46" s="31">
        <f>K26+K34+K38+K42+K46</f>
        <v>1381649</v>
      </c>
      <c r="P46" s="31">
        <f>L26+L34+L38+L42+L46</f>
        <v>74034</v>
      </c>
    </row>
    <row r="47" spans="1:16" s="15" customFormat="1" ht="18.75">
      <c r="A47" s="21"/>
      <c r="B47" s="48" t="s">
        <v>246</v>
      </c>
      <c r="C47" s="48"/>
      <c r="D47" s="48"/>
      <c r="E47" s="49">
        <f>SUM(F47:I47)</f>
        <v>1454617</v>
      </c>
      <c r="F47" s="49">
        <f>F26+F34+F38+F42+F46</f>
        <v>1380583</v>
      </c>
      <c r="G47" s="49">
        <f aca="true" t="shared" si="5" ref="G47:L47">G26+G34+G38+G42+G46</f>
        <v>74034</v>
      </c>
      <c r="H47" s="49">
        <f t="shared" si="5"/>
        <v>0</v>
      </c>
      <c r="I47" s="49">
        <f t="shared" si="5"/>
        <v>0</v>
      </c>
      <c r="J47" s="49">
        <f t="shared" si="5"/>
        <v>1455683</v>
      </c>
      <c r="K47" s="49">
        <f t="shared" si="5"/>
        <v>1381649</v>
      </c>
      <c r="L47" s="49">
        <f t="shared" si="5"/>
        <v>74034</v>
      </c>
      <c r="M47" s="49"/>
      <c r="N47" s="49">
        <f>SUM(N46:N46)</f>
        <v>0</v>
      </c>
      <c r="O47" s="31">
        <f>K27+K35+K39+K43+K47</f>
        <v>1381649</v>
      </c>
      <c r="P47" s="31">
        <f>L27+L35+L39+L43+L47</f>
        <v>74034</v>
      </c>
    </row>
    <row r="48" spans="1:14" s="15" customFormat="1" ht="18.75" customHeight="1">
      <c r="A48" s="21"/>
      <c r="B48" s="48" t="s">
        <v>232</v>
      </c>
      <c r="C48" s="139" t="s">
        <v>105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33.75" customHeight="1">
      <c r="A49" s="20"/>
      <c r="B49" s="121" t="s">
        <v>157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 s="11" customFormat="1" ht="21" customHeight="1">
      <c r="A50" s="18"/>
      <c r="B50" s="137" t="s">
        <v>242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ht="42" customHeight="1">
      <c r="A51" s="16"/>
      <c r="B51" s="42" t="s">
        <v>51</v>
      </c>
      <c r="C51" s="121" t="s">
        <v>160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ht="94.5">
      <c r="A52" s="13" t="s">
        <v>223</v>
      </c>
      <c r="B52" s="78" t="s">
        <v>97</v>
      </c>
      <c r="C52" s="34" t="s">
        <v>13</v>
      </c>
      <c r="D52" s="35" t="s">
        <v>152</v>
      </c>
      <c r="E52" s="50">
        <f>SUM(F52:I52)</f>
        <v>0</v>
      </c>
      <c r="F52" s="50"/>
      <c r="G52" s="50"/>
      <c r="H52" s="50"/>
      <c r="I52" s="50"/>
      <c r="J52" s="50">
        <f>SUM(K52:N52)</f>
        <v>0</v>
      </c>
      <c r="K52" s="50"/>
      <c r="L52" s="50"/>
      <c r="M52" s="50"/>
      <c r="N52" s="50"/>
    </row>
    <row r="53" spans="1:14" ht="94.5">
      <c r="A53" s="13" t="s">
        <v>224</v>
      </c>
      <c r="B53" s="37" t="s">
        <v>23</v>
      </c>
      <c r="C53" s="34" t="s">
        <v>14</v>
      </c>
      <c r="D53" s="35" t="s">
        <v>152</v>
      </c>
      <c r="E53" s="50">
        <f>SUM(F53:I53)</f>
        <v>0</v>
      </c>
      <c r="F53" s="50"/>
      <c r="G53" s="50"/>
      <c r="H53" s="50"/>
      <c r="I53" s="50"/>
      <c r="J53" s="50">
        <f>SUM(K53:N53)</f>
        <v>0</v>
      </c>
      <c r="K53" s="50"/>
      <c r="L53" s="50"/>
      <c r="M53" s="50"/>
      <c r="N53" s="50"/>
    </row>
    <row r="54" spans="1:14" ht="94.5">
      <c r="A54" s="13" t="s">
        <v>225</v>
      </c>
      <c r="B54" s="37" t="s">
        <v>98</v>
      </c>
      <c r="C54" s="34" t="s">
        <v>13</v>
      </c>
      <c r="D54" s="35" t="s">
        <v>152</v>
      </c>
      <c r="E54" s="50">
        <f>SUM(F54:I54)</f>
        <v>0</v>
      </c>
      <c r="F54" s="50"/>
      <c r="G54" s="50"/>
      <c r="H54" s="50"/>
      <c r="I54" s="50"/>
      <c r="J54" s="50">
        <f>SUM(K54:N54)</f>
        <v>0</v>
      </c>
      <c r="K54" s="50"/>
      <c r="L54" s="50"/>
      <c r="M54" s="50"/>
      <c r="N54" s="50"/>
    </row>
    <row r="55" spans="1:14" s="11" customFormat="1" ht="16.5">
      <c r="A55" s="19"/>
      <c r="B55" s="79" t="s">
        <v>238</v>
      </c>
      <c r="C55" s="79"/>
      <c r="D55" s="51"/>
      <c r="E55" s="52">
        <f>SUM(F55:I55)</f>
        <v>0</v>
      </c>
      <c r="F55" s="41">
        <f>SUM(F52:F54)</f>
        <v>0</v>
      </c>
      <c r="G55" s="41">
        <f>SUM(G52:G54)</f>
        <v>0</v>
      </c>
      <c r="H55" s="41">
        <f>SUM(H52:H54)</f>
        <v>0</v>
      </c>
      <c r="I55" s="41">
        <f>SUM(I52:I54)</f>
        <v>0</v>
      </c>
      <c r="J55" s="52">
        <f>SUM(K55:N55)</f>
        <v>0</v>
      </c>
      <c r="K55" s="41">
        <f>SUM(K52:K54)</f>
        <v>0</v>
      </c>
      <c r="L55" s="41">
        <f>SUM(L52:L54)</f>
        <v>0</v>
      </c>
      <c r="M55" s="41">
        <f>SUM(M52:M54)</f>
        <v>0</v>
      </c>
      <c r="N55" s="41">
        <f>SUM(N52:N54)</f>
        <v>0</v>
      </c>
    </row>
    <row r="56" spans="1:14" ht="28.5" customHeight="1">
      <c r="A56" s="16"/>
      <c r="B56" s="42" t="s">
        <v>59</v>
      </c>
      <c r="C56" s="121" t="s">
        <v>99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1:14" ht="94.5">
      <c r="A57" s="13" t="s">
        <v>226</v>
      </c>
      <c r="B57" s="78" t="s">
        <v>100</v>
      </c>
      <c r="C57" s="34" t="s">
        <v>13</v>
      </c>
      <c r="D57" s="35" t="s">
        <v>152</v>
      </c>
      <c r="E57" s="50">
        <f aca="true" t="shared" si="6" ref="E57:E62">SUM(F57:I57)</f>
        <v>0</v>
      </c>
      <c r="F57" s="50"/>
      <c r="G57" s="50"/>
      <c r="H57" s="50"/>
      <c r="I57" s="50"/>
      <c r="J57" s="50">
        <f aca="true" t="shared" si="7" ref="J57:J62">SUM(K57:N57)</f>
        <v>0</v>
      </c>
      <c r="K57" s="50"/>
      <c r="L57" s="50"/>
      <c r="M57" s="50"/>
      <c r="N57" s="50"/>
    </row>
    <row r="58" spans="1:14" ht="94.5">
      <c r="A58" s="13" t="s">
        <v>227</v>
      </c>
      <c r="B58" s="78" t="s">
        <v>101</v>
      </c>
      <c r="C58" s="34" t="s">
        <v>13</v>
      </c>
      <c r="D58" s="35" t="s">
        <v>152</v>
      </c>
      <c r="E58" s="50">
        <f t="shared" si="6"/>
        <v>0</v>
      </c>
      <c r="F58" s="50"/>
      <c r="G58" s="50"/>
      <c r="H58" s="50"/>
      <c r="I58" s="50"/>
      <c r="J58" s="50">
        <f t="shared" si="7"/>
        <v>0</v>
      </c>
      <c r="K58" s="50"/>
      <c r="L58" s="50"/>
      <c r="M58" s="50"/>
      <c r="N58" s="50"/>
    </row>
    <row r="59" spans="1:14" ht="96.75" customHeight="1">
      <c r="A59" s="13" t="s">
        <v>228</v>
      </c>
      <c r="B59" s="78" t="s">
        <v>102</v>
      </c>
      <c r="C59" s="34" t="s">
        <v>13</v>
      </c>
      <c r="D59" s="35" t="s">
        <v>152</v>
      </c>
      <c r="E59" s="50">
        <f t="shared" si="6"/>
        <v>0</v>
      </c>
      <c r="F59" s="50"/>
      <c r="G59" s="50"/>
      <c r="H59" s="50"/>
      <c r="I59" s="50"/>
      <c r="J59" s="50">
        <f t="shared" si="7"/>
        <v>0</v>
      </c>
      <c r="K59" s="50"/>
      <c r="L59" s="50"/>
      <c r="M59" s="50"/>
      <c r="N59" s="50"/>
    </row>
    <row r="60" spans="1:14" ht="96.75" customHeight="1">
      <c r="A60" s="13" t="s">
        <v>229</v>
      </c>
      <c r="B60" s="78" t="s">
        <v>161</v>
      </c>
      <c r="C60" s="34" t="s">
        <v>13</v>
      </c>
      <c r="D60" s="35" t="s">
        <v>152</v>
      </c>
      <c r="E60" s="50">
        <f t="shared" si="6"/>
        <v>0</v>
      </c>
      <c r="F60" s="50"/>
      <c r="G60" s="50"/>
      <c r="H60" s="50"/>
      <c r="I60" s="50"/>
      <c r="J60" s="50">
        <f t="shared" si="7"/>
        <v>0</v>
      </c>
      <c r="K60" s="50"/>
      <c r="L60" s="50"/>
      <c r="M60" s="50"/>
      <c r="N60" s="50"/>
    </row>
    <row r="61" spans="1:14" ht="96.75" customHeight="1">
      <c r="A61" s="13" t="s">
        <v>230</v>
      </c>
      <c r="B61" s="78" t="s">
        <v>162</v>
      </c>
      <c r="C61" s="34" t="s">
        <v>13</v>
      </c>
      <c r="D61" s="35" t="s">
        <v>152</v>
      </c>
      <c r="E61" s="50">
        <f t="shared" si="6"/>
        <v>0</v>
      </c>
      <c r="F61" s="50"/>
      <c r="G61" s="50"/>
      <c r="H61" s="50"/>
      <c r="I61" s="50"/>
      <c r="J61" s="50">
        <f t="shared" si="7"/>
        <v>0</v>
      </c>
      <c r="K61" s="50"/>
      <c r="L61" s="50"/>
      <c r="M61" s="50"/>
      <c r="N61" s="50"/>
    </row>
    <row r="62" spans="1:14" ht="16.5">
      <c r="A62" s="20"/>
      <c r="B62" s="42" t="s">
        <v>239</v>
      </c>
      <c r="C62" s="42"/>
      <c r="D62" s="42"/>
      <c r="E62" s="41">
        <f t="shared" si="6"/>
        <v>0</v>
      </c>
      <c r="F62" s="53">
        <f>SUM(F57:F61)</f>
        <v>0</v>
      </c>
      <c r="G62" s="53">
        <f>SUM(G57:G61)</f>
        <v>0</v>
      </c>
      <c r="H62" s="53">
        <f>SUM(H57:H61)</f>
        <v>0</v>
      </c>
      <c r="I62" s="53">
        <f>SUM(I57:I61)</f>
        <v>0</v>
      </c>
      <c r="J62" s="41">
        <f t="shared" si="7"/>
        <v>0</v>
      </c>
      <c r="K62" s="53">
        <f>SUM(K57:K61)</f>
        <v>0</v>
      </c>
      <c r="L62" s="53">
        <f>SUM(L57:L61)</f>
        <v>0</v>
      </c>
      <c r="M62" s="53">
        <f>SUM(M57:M61)</f>
        <v>0</v>
      </c>
      <c r="N62" s="53">
        <f>SUM(N57:N61)</f>
        <v>0</v>
      </c>
    </row>
    <row r="63" spans="1:14" ht="39" customHeight="1">
      <c r="A63" s="20"/>
      <c r="B63" s="42" t="s">
        <v>131</v>
      </c>
      <c r="C63" s="121" t="s">
        <v>236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1:14" ht="94.5">
      <c r="A64" s="16" t="s">
        <v>218</v>
      </c>
      <c r="B64" s="37" t="s">
        <v>103</v>
      </c>
      <c r="C64" s="34" t="s">
        <v>13</v>
      </c>
      <c r="D64" s="35" t="s">
        <v>152</v>
      </c>
      <c r="E64" s="50">
        <f>SUM(F64:I64)</f>
        <v>0</v>
      </c>
      <c r="F64" s="50"/>
      <c r="G64" s="50"/>
      <c r="H64" s="50"/>
      <c r="I64" s="50"/>
      <c r="J64" s="50">
        <f>SUM(K64:N64)</f>
        <v>0</v>
      </c>
      <c r="K64" s="50"/>
      <c r="L64" s="50"/>
      <c r="M64" s="50"/>
      <c r="N64" s="50"/>
    </row>
    <row r="65" spans="1:14" ht="94.5">
      <c r="A65" s="16" t="s">
        <v>219</v>
      </c>
      <c r="B65" s="78" t="s">
        <v>163</v>
      </c>
      <c r="C65" s="34" t="s">
        <v>13</v>
      </c>
      <c r="D65" s="35" t="s">
        <v>152</v>
      </c>
      <c r="E65" s="50">
        <f>SUM(F65:I65)</f>
        <v>0</v>
      </c>
      <c r="F65" s="50"/>
      <c r="G65" s="50"/>
      <c r="H65" s="50"/>
      <c r="I65" s="50"/>
      <c r="J65" s="50">
        <f>SUM(K65:N65)</f>
        <v>0</v>
      </c>
      <c r="K65" s="50"/>
      <c r="L65" s="50"/>
      <c r="M65" s="50"/>
      <c r="N65" s="50"/>
    </row>
    <row r="66" spans="1:14" ht="67.5" customHeight="1">
      <c r="A66" s="135" t="s">
        <v>220</v>
      </c>
      <c r="B66" s="136" t="s">
        <v>164</v>
      </c>
      <c r="C66" s="34" t="s">
        <v>77</v>
      </c>
      <c r="D66" s="115" t="s">
        <v>205</v>
      </c>
      <c r="E66" s="50">
        <f>SUM(F66:I66)</f>
        <v>1072</v>
      </c>
      <c r="F66" s="50">
        <v>1072</v>
      </c>
      <c r="G66" s="50"/>
      <c r="H66" s="50"/>
      <c r="I66" s="50"/>
      <c r="J66" s="50">
        <f>SUM(K66:N66)</f>
        <v>1072</v>
      </c>
      <c r="K66" s="50">
        <v>1072</v>
      </c>
      <c r="L66" s="50"/>
      <c r="M66" s="50"/>
      <c r="N66" s="50"/>
    </row>
    <row r="67" spans="1:14" ht="21.75" customHeight="1">
      <c r="A67" s="135"/>
      <c r="B67" s="136"/>
      <c r="C67" s="34" t="s">
        <v>104</v>
      </c>
      <c r="D67" s="116"/>
      <c r="E67" s="50">
        <f>SUM(F67:I67)</f>
        <v>0</v>
      </c>
      <c r="F67" s="50"/>
      <c r="G67" s="50"/>
      <c r="H67" s="50"/>
      <c r="I67" s="50"/>
      <c r="J67" s="50">
        <f>SUM(K67:N67)</f>
        <v>0</v>
      </c>
      <c r="K67" s="50">
        <v>0</v>
      </c>
      <c r="L67" s="50"/>
      <c r="M67" s="50"/>
      <c r="N67" s="50"/>
    </row>
    <row r="68" spans="1:14" ht="22.5" customHeight="1">
      <c r="A68" s="135"/>
      <c r="B68" s="136"/>
      <c r="C68" s="34" t="s">
        <v>96</v>
      </c>
      <c r="D68" s="117"/>
      <c r="E68" s="50">
        <f>SUM(F68:I68)</f>
        <v>0</v>
      </c>
      <c r="F68" s="50"/>
      <c r="G68" s="50"/>
      <c r="H68" s="50"/>
      <c r="I68" s="50"/>
      <c r="J68" s="50">
        <f>SUM(K68:N68)</f>
        <v>0</v>
      </c>
      <c r="K68" s="50">
        <v>0</v>
      </c>
      <c r="L68" s="50"/>
      <c r="M68" s="50"/>
      <c r="N68" s="50"/>
    </row>
    <row r="69" spans="1:14" ht="90" customHeight="1">
      <c r="A69" s="143" t="s">
        <v>221</v>
      </c>
      <c r="B69" s="87" t="s">
        <v>165</v>
      </c>
      <c r="C69" s="34" t="s">
        <v>77</v>
      </c>
      <c r="D69" s="115" t="s">
        <v>205</v>
      </c>
      <c r="E69" s="50">
        <f>F69+G69+H69+I69</f>
        <v>208</v>
      </c>
      <c r="F69" s="50">
        <v>208</v>
      </c>
      <c r="G69" s="50"/>
      <c r="H69" s="50"/>
      <c r="I69" s="50"/>
      <c r="J69" s="50">
        <f>K69+L69+M69+N69</f>
        <v>208</v>
      </c>
      <c r="K69" s="50">
        <v>208</v>
      </c>
      <c r="L69" s="50"/>
      <c r="M69" s="50"/>
      <c r="N69" s="50"/>
    </row>
    <row r="70" spans="1:14" ht="21.75" customHeight="1">
      <c r="A70" s="144"/>
      <c r="B70" s="88"/>
      <c r="C70" s="34" t="s">
        <v>104</v>
      </c>
      <c r="D70" s="116"/>
      <c r="E70" s="50">
        <f>F70+G70+H70+I70</f>
        <v>0</v>
      </c>
      <c r="F70" s="50"/>
      <c r="G70" s="50"/>
      <c r="H70" s="50"/>
      <c r="I70" s="50"/>
      <c r="J70" s="50">
        <f>K70+L70+M70+N70</f>
        <v>0</v>
      </c>
      <c r="K70" s="50"/>
      <c r="L70" s="50"/>
      <c r="M70" s="50"/>
      <c r="N70" s="50"/>
    </row>
    <row r="71" spans="1:14" ht="21" customHeight="1">
      <c r="A71" s="145"/>
      <c r="B71" s="89"/>
      <c r="C71" s="34" t="s">
        <v>96</v>
      </c>
      <c r="D71" s="117"/>
      <c r="E71" s="50">
        <f>F71+G71+H71+I71</f>
        <v>0</v>
      </c>
      <c r="F71" s="50"/>
      <c r="G71" s="50"/>
      <c r="H71" s="50"/>
      <c r="I71" s="50"/>
      <c r="J71" s="50">
        <f>K71+L71+M71+N71</f>
        <v>0</v>
      </c>
      <c r="K71" s="50">
        <v>0</v>
      </c>
      <c r="L71" s="50"/>
      <c r="M71" s="50"/>
      <c r="N71" s="50"/>
    </row>
    <row r="72" spans="1:14" ht="25.5" customHeight="1">
      <c r="A72" s="20"/>
      <c r="B72" s="42" t="s">
        <v>240</v>
      </c>
      <c r="C72" s="42"/>
      <c r="D72" s="42"/>
      <c r="E72" s="41">
        <f>SUM(F72:I72)</f>
        <v>1280</v>
      </c>
      <c r="F72" s="41">
        <f>SUM(F64:F71)</f>
        <v>1280</v>
      </c>
      <c r="G72" s="41">
        <f>SUM(G64:G71)</f>
        <v>0</v>
      </c>
      <c r="H72" s="41">
        <f>SUM(H64:H71)</f>
        <v>0</v>
      </c>
      <c r="I72" s="41">
        <f>SUM(I64:I71)</f>
        <v>0</v>
      </c>
      <c r="J72" s="41">
        <f>SUM(K72:N72)</f>
        <v>1280</v>
      </c>
      <c r="K72" s="41">
        <f>SUM(K64:K71)</f>
        <v>1280</v>
      </c>
      <c r="L72" s="41">
        <f>SUM(L64:L71)</f>
        <v>0</v>
      </c>
      <c r="M72" s="41">
        <f>SUM(M64:M71)</f>
        <v>0</v>
      </c>
      <c r="N72" s="41">
        <f>SUM(N64:N71)</f>
        <v>0</v>
      </c>
    </row>
    <row r="73" spans="1:14" ht="21.75" customHeight="1">
      <c r="A73" s="20"/>
      <c r="B73" s="39" t="s">
        <v>231</v>
      </c>
      <c r="C73" s="39"/>
      <c r="D73" s="39"/>
      <c r="E73" s="41">
        <f aca="true" t="shared" si="8" ref="E73:N73">E55+E62+E72</f>
        <v>1280</v>
      </c>
      <c r="F73" s="41">
        <f t="shared" si="8"/>
        <v>1280</v>
      </c>
      <c r="G73" s="41">
        <f t="shared" si="8"/>
        <v>0</v>
      </c>
      <c r="H73" s="41">
        <f t="shared" si="8"/>
        <v>0</v>
      </c>
      <c r="I73" s="41">
        <f t="shared" si="8"/>
        <v>0</v>
      </c>
      <c r="J73" s="41">
        <f t="shared" si="8"/>
        <v>1280</v>
      </c>
      <c r="K73" s="41">
        <f t="shared" si="8"/>
        <v>1280</v>
      </c>
      <c r="L73" s="41">
        <f t="shared" si="8"/>
        <v>0</v>
      </c>
      <c r="M73" s="41">
        <f t="shared" si="8"/>
        <v>0</v>
      </c>
      <c r="N73" s="41">
        <f t="shared" si="8"/>
        <v>0</v>
      </c>
    </row>
    <row r="74" spans="1:14" ht="46.5" customHeight="1">
      <c r="A74" s="20"/>
      <c r="B74" s="39" t="s">
        <v>137</v>
      </c>
      <c r="C74" s="39"/>
      <c r="D74" s="39"/>
      <c r="E74" s="41">
        <f>SUM(F74:I74)</f>
        <v>1455897</v>
      </c>
      <c r="F74" s="41">
        <f>F26+F42+F34+F38+F73+F46</f>
        <v>1381863</v>
      </c>
      <c r="G74" s="41">
        <f>G26+G42+G34+G38+G73+G46</f>
        <v>74034</v>
      </c>
      <c r="H74" s="41">
        <f>H26+H42+H34+H38+H73+H46</f>
        <v>0</v>
      </c>
      <c r="I74" s="41">
        <f>I26+I42+I34+I38+I73+I46</f>
        <v>0</v>
      </c>
      <c r="J74" s="41">
        <f>SUM(K74:N74)</f>
        <v>1456963</v>
      </c>
      <c r="K74" s="41">
        <f>K26+K42+K34+K38+K73+K46</f>
        <v>1382929</v>
      </c>
      <c r="L74" s="41">
        <f>L26+L42+L34+L38+L73+L46</f>
        <v>74034</v>
      </c>
      <c r="M74" s="41">
        <f>M26+M42+M34+M38+M73+M46</f>
        <v>0</v>
      </c>
      <c r="N74" s="41">
        <f>N26+N42+N34+N38+N73+N46</f>
        <v>0</v>
      </c>
    </row>
    <row r="75" spans="1:14" ht="36" customHeight="1">
      <c r="A75" s="23"/>
      <c r="B75" s="24"/>
      <c r="C75" s="2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s="26" customFormat="1" ht="27.75" customHeight="1">
      <c r="A76" s="23"/>
      <c r="B76" s="24"/>
      <c r="C76" s="24"/>
      <c r="D76" s="24"/>
      <c r="E76" s="25">
        <v>715755</v>
      </c>
      <c r="F76" s="25">
        <v>715755</v>
      </c>
      <c r="G76" s="25"/>
      <c r="H76" s="25"/>
      <c r="I76" s="25"/>
      <c r="J76" s="25">
        <v>737075</v>
      </c>
      <c r="K76" s="25"/>
      <c r="L76" s="25"/>
      <c r="M76" s="25"/>
      <c r="N76" s="22"/>
    </row>
    <row r="77" spans="5:10" ht="16.5">
      <c r="E77" s="7">
        <f>E74-E76</f>
        <v>740142</v>
      </c>
      <c r="F77" s="7">
        <f>F74-F76</f>
        <v>666108</v>
      </c>
      <c r="J77" s="7">
        <f>J74-J76</f>
        <v>719888</v>
      </c>
    </row>
  </sheetData>
  <sheetProtection/>
  <autoFilter ref="A12:O76"/>
  <mergeCells count="43">
    <mergeCell ref="E8:N8"/>
    <mergeCell ref="J10:J11"/>
    <mergeCell ref="N10:N11"/>
    <mergeCell ref="M10:M11"/>
    <mergeCell ref="H10:H11"/>
    <mergeCell ref="I10:I11"/>
    <mergeCell ref="K10:K11"/>
    <mergeCell ref="L10:L11"/>
    <mergeCell ref="F10:F11"/>
    <mergeCell ref="E10:E11"/>
    <mergeCell ref="A5:N5"/>
    <mergeCell ref="G10:G11"/>
    <mergeCell ref="B13:N13"/>
    <mergeCell ref="C48:N48"/>
    <mergeCell ref="C14:N14"/>
    <mergeCell ref="B16:B18"/>
    <mergeCell ref="C27:N27"/>
    <mergeCell ref="D8:D11"/>
    <mergeCell ref="C36:C37"/>
    <mergeCell ref="J9:N9"/>
    <mergeCell ref="K1:N1"/>
    <mergeCell ref="K4:N4"/>
    <mergeCell ref="J2:N2"/>
    <mergeCell ref="E2:I2"/>
    <mergeCell ref="A16:A18"/>
    <mergeCell ref="G4:I4"/>
    <mergeCell ref="C8:C11"/>
    <mergeCell ref="A8:A11"/>
    <mergeCell ref="B8:B11"/>
    <mergeCell ref="E9:I9"/>
    <mergeCell ref="C39:N39"/>
    <mergeCell ref="C43:N43"/>
    <mergeCell ref="B49:N49"/>
    <mergeCell ref="B50:N50"/>
    <mergeCell ref="C51:N51"/>
    <mergeCell ref="C35:N35"/>
    <mergeCell ref="C56:N56"/>
    <mergeCell ref="C63:N63"/>
    <mergeCell ref="A66:A68"/>
    <mergeCell ref="B66:B68"/>
    <mergeCell ref="D66:D68"/>
    <mergeCell ref="A69:A71"/>
    <mergeCell ref="D69:D71"/>
  </mergeCells>
  <printOptions/>
  <pageMargins left="0.5905511811023623" right="0.2362204724409449" top="0.35433070866141736" bottom="0.15748031496062992" header="0.15748031496062992" footer="0.15748031496062992"/>
  <pageSetup fitToHeight="13" fitToWidth="1" horizontalDpi="600" verticalDpi="600" orientation="landscape" paperSize="9" scale="58" r:id="rId1"/>
  <headerFooter alignWithMargins="0">
    <oddFooter>&amp;R&amp;P</oddFooter>
  </headerFooter>
  <rowBreaks count="3" manualBreakCount="3">
    <brk id="24" max="13" man="1"/>
    <brk id="47" max="13" man="1"/>
    <brk id="6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76"/>
  <sheetViews>
    <sheetView tabSelected="1" view="pageBreakPreview" zoomScale="87" zoomScaleNormal="70" zoomScaleSheetLayoutView="87" workbookViewId="0" topLeftCell="A6">
      <pane xSplit="1" ySplit="7" topLeftCell="C26" activePane="bottomRight" state="frozen"/>
      <selection pane="topLeft" activeCell="P75" sqref="P75"/>
      <selection pane="topRight" activeCell="P75" sqref="P75"/>
      <selection pane="bottomLeft" activeCell="P75" sqref="P75"/>
      <selection pane="bottomRight" activeCell="P75" sqref="P75"/>
    </sheetView>
  </sheetViews>
  <sheetFormatPr defaultColWidth="9.140625" defaultRowHeight="15"/>
  <cols>
    <col min="1" max="1" width="7.8515625" style="17" customWidth="1"/>
    <col min="2" max="2" width="62.140625" style="5" customWidth="1"/>
    <col min="3" max="3" width="19.7109375" style="5" customWidth="1"/>
    <col min="4" max="4" width="15.57421875" style="6" customWidth="1"/>
    <col min="5" max="5" width="15.140625" style="7" customWidth="1"/>
    <col min="6" max="6" width="14.7109375" style="7" customWidth="1"/>
    <col min="7" max="7" width="15.00390625" style="7" customWidth="1"/>
    <col min="8" max="9" width="11.8515625" style="7" customWidth="1"/>
    <col min="10" max="10" width="15.421875" style="7" customWidth="1"/>
    <col min="11" max="11" width="15.28125" style="7" customWidth="1"/>
    <col min="12" max="12" width="12.8515625" style="7" customWidth="1"/>
    <col min="13" max="13" width="11.28125" style="7" customWidth="1"/>
    <col min="14" max="14" width="10.8515625" style="7" customWidth="1"/>
    <col min="15" max="15" width="17.8515625" style="5" customWidth="1"/>
    <col min="16" max="16" width="15.140625" style="5" bestFit="1" customWidth="1"/>
    <col min="17" max="16384" width="9.140625" style="5" customWidth="1"/>
  </cols>
  <sheetData>
    <row r="1" spans="12:15" ht="15" customHeight="1" hidden="1">
      <c r="L1" s="125"/>
      <c r="M1" s="126"/>
      <c r="N1" s="126"/>
      <c r="O1" s="126"/>
    </row>
    <row r="2" spans="2:15" ht="60.75" customHeight="1" hidden="1">
      <c r="B2" s="8"/>
      <c r="E2" s="127"/>
      <c r="F2" s="127"/>
      <c r="G2" s="127"/>
      <c r="H2" s="127"/>
      <c r="I2" s="127"/>
      <c r="J2" s="127" t="s">
        <v>30</v>
      </c>
      <c r="K2" s="127"/>
      <c r="L2" s="127"/>
      <c r="M2" s="127"/>
      <c r="N2" s="127"/>
      <c r="O2" s="127"/>
    </row>
    <row r="3" spans="2:15" ht="57.75" customHeight="1" hidden="1">
      <c r="B3" s="8"/>
      <c r="E3" s="9"/>
      <c r="F3" s="9"/>
      <c r="G3" s="9"/>
      <c r="H3" s="9"/>
      <c r="I3" s="9"/>
      <c r="J3" s="127" t="s">
        <v>115</v>
      </c>
      <c r="K3" s="127"/>
      <c r="L3" s="127"/>
      <c r="M3" s="127"/>
      <c r="N3" s="127"/>
      <c r="O3" s="127"/>
    </row>
    <row r="4" spans="2:15" ht="66" customHeight="1" hidden="1">
      <c r="B4" s="8"/>
      <c r="E4" s="9"/>
      <c r="F4" s="9"/>
      <c r="G4" s="120"/>
      <c r="H4" s="120"/>
      <c r="I4" s="120"/>
      <c r="K4" s="120" t="s">
        <v>151</v>
      </c>
      <c r="L4" s="120"/>
      <c r="M4" s="120"/>
      <c r="N4" s="120"/>
      <c r="O4" s="120"/>
    </row>
    <row r="5" spans="1:15" ht="63" customHeight="1" hidden="1">
      <c r="A5" s="122" t="s">
        <v>150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26.25" customHeight="1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O6" s="22" t="s">
        <v>0</v>
      </c>
    </row>
    <row r="7" spans="1:14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33" customHeight="1">
      <c r="A8" s="140" t="s">
        <v>35</v>
      </c>
      <c r="B8" s="119" t="s">
        <v>72</v>
      </c>
      <c r="C8" s="119" t="s">
        <v>73</v>
      </c>
      <c r="D8" s="119" t="s">
        <v>38</v>
      </c>
      <c r="E8" s="118" t="s">
        <v>74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31.5" customHeight="1">
      <c r="A9" s="140"/>
      <c r="B9" s="119"/>
      <c r="C9" s="119"/>
      <c r="D9" s="119"/>
      <c r="E9" s="118" t="s">
        <v>155</v>
      </c>
      <c r="F9" s="118"/>
      <c r="G9" s="118"/>
      <c r="H9" s="118"/>
      <c r="I9" s="118"/>
      <c r="J9" s="118" t="s">
        <v>156</v>
      </c>
      <c r="K9" s="118"/>
      <c r="L9" s="118"/>
      <c r="M9" s="118"/>
      <c r="N9" s="118"/>
      <c r="O9" s="146" t="s">
        <v>37</v>
      </c>
    </row>
    <row r="10" spans="1:15" ht="15.75" customHeight="1">
      <c r="A10" s="140"/>
      <c r="B10" s="119"/>
      <c r="C10" s="119"/>
      <c r="D10" s="119"/>
      <c r="E10" s="123" t="s">
        <v>36</v>
      </c>
      <c r="F10" s="118" t="s">
        <v>66</v>
      </c>
      <c r="G10" s="118" t="s">
        <v>69</v>
      </c>
      <c r="H10" s="118" t="s">
        <v>75</v>
      </c>
      <c r="I10" s="118" t="s">
        <v>67</v>
      </c>
      <c r="J10" s="123" t="s">
        <v>36</v>
      </c>
      <c r="K10" s="118" t="s">
        <v>66</v>
      </c>
      <c r="L10" s="118" t="s">
        <v>69</v>
      </c>
      <c r="M10" s="118" t="s">
        <v>75</v>
      </c>
      <c r="N10" s="118" t="s">
        <v>67</v>
      </c>
      <c r="O10" s="146"/>
    </row>
    <row r="11" spans="1:15" ht="42.75" customHeight="1">
      <c r="A11" s="140"/>
      <c r="B11" s="119"/>
      <c r="C11" s="119"/>
      <c r="D11" s="119"/>
      <c r="E11" s="124"/>
      <c r="F11" s="118"/>
      <c r="G11" s="118"/>
      <c r="H11" s="118"/>
      <c r="I11" s="118"/>
      <c r="J11" s="124"/>
      <c r="K11" s="118"/>
      <c r="L11" s="118"/>
      <c r="M11" s="118"/>
      <c r="N11" s="118"/>
      <c r="O11" s="146"/>
    </row>
    <row r="12" spans="1:15" ht="21.75" customHeight="1">
      <c r="A12" s="2" t="s">
        <v>50</v>
      </c>
      <c r="B12" s="3">
        <v>2</v>
      </c>
      <c r="C12" s="3">
        <v>3</v>
      </c>
      <c r="D12" s="1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</row>
    <row r="13" spans="1:15" s="11" customFormat="1" ht="42" customHeight="1">
      <c r="A13" s="18"/>
      <c r="B13" s="129" t="s">
        <v>241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94"/>
    </row>
    <row r="14" spans="1:15" ht="25.5" customHeight="1">
      <c r="A14" s="16"/>
      <c r="B14" s="14" t="s">
        <v>51</v>
      </c>
      <c r="C14" s="138" t="s">
        <v>45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95"/>
    </row>
    <row r="15" spans="1:15" ht="69" customHeight="1">
      <c r="A15" s="13" t="s">
        <v>39</v>
      </c>
      <c r="B15" s="78" t="s">
        <v>20</v>
      </c>
      <c r="C15" s="34" t="s">
        <v>141</v>
      </c>
      <c r="D15" s="35" t="s">
        <v>152</v>
      </c>
      <c r="E15" s="86">
        <f aca="true" t="shared" si="0" ref="E15:E24">SUM(F15:I15)</f>
        <v>180061</v>
      </c>
      <c r="F15" s="86">
        <v>180061</v>
      </c>
      <c r="G15" s="86"/>
      <c r="H15" s="45"/>
      <c r="I15" s="32">
        <v>0</v>
      </c>
      <c r="J15" s="32">
        <f aca="true" t="shared" si="1" ref="J15:J24">SUM(K15:N15)</f>
        <v>180061</v>
      </c>
      <c r="K15" s="86">
        <v>180061</v>
      </c>
      <c r="L15" s="32"/>
      <c r="M15" s="32"/>
      <c r="N15" s="32"/>
      <c r="O15" s="97">
        <f>'приложение 1(т1)20.12.23'!E15+'приложение 1(т1)20.12.23'!J15+'приложение 1 (т2) 20.12.23'!E15+'приложение 1 (т2) 20.12.23'!J15+'приложение 1 (т3) 20.12.23'!E15+'приложение 1 (т3) 20.12.23'!J15</f>
        <v>1209593</v>
      </c>
    </row>
    <row r="16" spans="1:15" ht="36.75" customHeight="1" hidden="1">
      <c r="A16" s="128" t="s">
        <v>52</v>
      </c>
      <c r="B16" s="132" t="s">
        <v>31</v>
      </c>
      <c r="C16" s="36" t="s">
        <v>36</v>
      </c>
      <c r="D16" s="35" t="s">
        <v>133</v>
      </c>
      <c r="E16" s="32">
        <f t="shared" si="0"/>
        <v>0</v>
      </c>
      <c r="F16" s="86">
        <f>'приложение 1 (т2) 20.12.23'!K16</f>
        <v>0</v>
      </c>
      <c r="G16" s="32"/>
      <c r="H16" s="32"/>
      <c r="I16" s="32">
        <v>0</v>
      </c>
      <c r="J16" s="32">
        <f t="shared" si="1"/>
        <v>0</v>
      </c>
      <c r="K16" s="32"/>
      <c r="L16" s="32"/>
      <c r="M16" s="32"/>
      <c r="N16" s="32"/>
      <c r="O16" s="95"/>
    </row>
    <row r="17" spans="1:15" ht="39" customHeight="1">
      <c r="A17" s="128"/>
      <c r="B17" s="133"/>
      <c r="C17" s="36" t="s">
        <v>29</v>
      </c>
      <c r="D17" s="35" t="s">
        <v>152</v>
      </c>
      <c r="E17" s="32">
        <f t="shared" si="0"/>
        <v>690076</v>
      </c>
      <c r="F17" s="86">
        <v>690076</v>
      </c>
      <c r="G17" s="32"/>
      <c r="H17" s="32"/>
      <c r="I17" s="32">
        <v>0</v>
      </c>
      <c r="J17" s="32">
        <f>SUM(K17:N17)</f>
        <v>690076</v>
      </c>
      <c r="K17" s="32">
        <v>690076</v>
      </c>
      <c r="L17" s="32"/>
      <c r="M17" s="32"/>
      <c r="N17" s="32"/>
      <c r="O17" s="97">
        <f>'приложение 1(т1)20.12.23'!E17+'приложение 1(т1)20.12.23'!J17+'приложение 1 (т2) 20.12.23'!E17+'приложение 1 (т2) 20.12.23'!J17+'приложение 1 (т3) 20.12.23'!E17+'приложение 1 (т3) 20.12.23'!J17</f>
        <v>5073952</v>
      </c>
    </row>
    <row r="18" spans="1:15" ht="31.5" customHeight="1">
      <c r="A18" s="128"/>
      <c r="B18" s="134"/>
      <c r="C18" s="36" t="s">
        <v>140</v>
      </c>
      <c r="D18" s="35" t="s">
        <v>152</v>
      </c>
      <c r="E18" s="32">
        <f t="shared" si="0"/>
        <v>4286</v>
      </c>
      <c r="F18" s="86">
        <v>4286</v>
      </c>
      <c r="G18" s="32"/>
      <c r="H18" s="32"/>
      <c r="I18" s="32">
        <v>0</v>
      </c>
      <c r="J18" s="32">
        <f t="shared" si="1"/>
        <v>4286</v>
      </c>
      <c r="K18" s="32">
        <v>4286</v>
      </c>
      <c r="L18" s="32"/>
      <c r="M18" s="32"/>
      <c r="N18" s="32"/>
      <c r="O18" s="97">
        <f>'приложение 1(т1)20.12.23'!E18+'приложение 1(т1)20.12.23'!J18+'приложение 1 (т2) 20.12.23'!E18+'приложение 1 (т2) 20.12.23'!J18+'приложение 1 (т3) 20.12.23'!E18+'приложение 1 (т3) 20.12.23'!J18</f>
        <v>24869</v>
      </c>
    </row>
    <row r="19" spans="1:15" ht="41.25" customHeight="1">
      <c r="A19" s="13" t="s">
        <v>53</v>
      </c>
      <c r="B19" s="109" t="s">
        <v>146</v>
      </c>
      <c r="C19" s="36" t="s">
        <v>57</v>
      </c>
      <c r="D19" s="35" t="s">
        <v>152</v>
      </c>
      <c r="E19" s="32">
        <f t="shared" si="0"/>
        <v>90035</v>
      </c>
      <c r="F19" s="86">
        <v>90035</v>
      </c>
      <c r="G19" s="32"/>
      <c r="H19" s="32"/>
      <c r="I19" s="32">
        <v>0</v>
      </c>
      <c r="J19" s="32">
        <f t="shared" si="1"/>
        <v>90035</v>
      </c>
      <c r="K19" s="32">
        <v>90035</v>
      </c>
      <c r="L19" s="32"/>
      <c r="M19" s="32"/>
      <c r="N19" s="32"/>
      <c r="O19" s="97">
        <f>'приложение 1(т1)20.12.23'!E19+'приложение 1(т1)20.12.23'!J19+'приложение 1 (т2) 20.12.23'!E19+'приложение 1 (т2) 20.12.23'!J19+'приложение 1 (т3) 20.12.23'!E19+'приложение 1 (т3) 20.12.23'!J19</f>
        <v>652510</v>
      </c>
    </row>
    <row r="20" spans="1:15" ht="60">
      <c r="A20" s="13" t="s">
        <v>54</v>
      </c>
      <c r="B20" s="78" t="s">
        <v>138</v>
      </c>
      <c r="C20" s="38" t="s">
        <v>142</v>
      </c>
      <c r="D20" s="35" t="s">
        <v>152</v>
      </c>
      <c r="E20" s="32">
        <f t="shared" si="0"/>
        <v>7324</v>
      </c>
      <c r="F20" s="86">
        <v>7324</v>
      </c>
      <c r="G20" s="32"/>
      <c r="H20" s="32"/>
      <c r="I20" s="32">
        <v>0</v>
      </c>
      <c r="J20" s="32">
        <f t="shared" si="1"/>
        <v>7324</v>
      </c>
      <c r="K20" s="32">
        <v>7324</v>
      </c>
      <c r="L20" s="32"/>
      <c r="M20" s="32"/>
      <c r="N20" s="32"/>
      <c r="O20" s="97">
        <f>'приложение 1(т1)20.12.23'!E20+'приложение 1(т1)20.12.23'!J20+'приложение 1 (т2) 20.12.23'!E20+'приложение 1 (т2) 20.12.23'!J20+'приложение 1 (т3) 20.12.23'!E20+'приложение 1 (т3) 20.12.23'!J20</f>
        <v>47924</v>
      </c>
    </row>
    <row r="21" spans="1:15" ht="78.75">
      <c r="A21" s="13" t="s">
        <v>3</v>
      </c>
      <c r="B21" s="78" t="s">
        <v>132</v>
      </c>
      <c r="C21" s="34" t="s">
        <v>143</v>
      </c>
      <c r="D21" s="35" t="s">
        <v>152</v>
      </c>
      <c r="E21" s="32">
        <f t="shared" si="0"/>
        <v>28531</v>
      </c>
      <c r="F21" s="86">
        <v>28531</v>
      </c>
      <c r="G21" s="32"/>
      <c r="H21" s="32"/>
      <c r="I21" s="32">
        <v>0</v>
      </c>
      <c r="J21" s="32">
        <f t="shared" si="1"/>
        <v>28531</v>
      </c>
      <c r="K21" s="32">
        <v>28531</v>
      </c>
      <c r="L21" s="32"/>
      <c r="M21" s="32"/>
      <c r="N21" s="32"/>
      <c r="O21" s="97">
        <f>'приложение 1(т1)20.12.23'!E21+'приложение 1(т1)20.12.23'!J21+'приложение 1 (т2) 20.12.23'!E21+'приложение 1 (т2) 20.12.23'!J21+'приложение 1 (т3) 20.12.23'!E21+'приложение 1 (т3) 20.12.23'!J21</f>
        <v>204371</v>
      </c>
    </row>
    <row r="22" spans="1:15" ht="56.25" customHeight="1">
      <c r="A22" s="13" t="s">
        <v>55</v>
      </c>
      <c r="B22" s="37" t="s">
        <v>15</v>
      </c>
      <c r="C22" s="36" t="s">
        <v>95</v>
      </c>
      <c r="D22" s="35" t="s">
        <v>152</v>
      </c>
      <c r="E22" s="32">
        <f t="shared" si="0"/>
        <v>1105</v>
      </c>
      <c r="F22" s="86">
        <f>'приложение 1 (т2) 20.12.23'!K22</f>
        <v>1105</v>
      </c>
      <c r="G22" s="32"/>
      <c r="H22" s="32"/>
      <c r="I22" s="32"/>
      <c r="J22" s="32">
        <f t="shared" si="1"/>
        <v>1105</v>
      </c>
      <c r="K22" s="32">
        <v>1105</v>
      </c>
      <c r="L22" s="32"/>
      <c r="M22" s="32"/>
      <c r="N22" s="32"/>
      <c r="O22" s="97">
        <f>'приложение 1(т1)20.12.23'!E22+'приложение 1(т1)20.12.23'!J22+'приложение 1 (т2) 20.12.23'!E22+'приложение 1 (т2) 20.12.23'!J22+'приложение 1 (т3) 20.12.23'!E22+'приложение 1 (т3) 20.12.23'!J22</f>
        <v>6630</v>
      </c>
    </row>
    <row r="23" spans="1:15" ht="51" customHeight="1" hidden="1">
      <c r="A23" s="13" t="s">
        <v>3</v>
      </c>
      <c r="B23" s="37"/>
      <c r="C23" s="36"/>
      <c r="D23" s="35" t="s">
        <v>152</v>
      </c>
      <c r="E23" s="32">
        <f t="shared" si="0"/>
        <v>0</v>
      </c>
      <c r="F23" s="86">
        <f>'приложение 1 (т2) 20.12.23'!K23</f>
        <v>0</v>
      </c>
      <c r="G23" s="32"/>
      <c r="H23" s="32"/>
      <c r="I23" s="32"/>
      <c r="J23" s="32">
        <f t="shared" si="1"/>
        <v>0</v>
      </c>
      <c r="K23" s="32">
        <v>0</v>
      </c>
      <c r="L23" s="32"/>
      <c r="M23" s="32"/>
      <c r="N23" s="32"/>
      <c r="O23" s="97">
        <f>'приложение 1(т1)20.12.23'!E23+'приложение 1(т1)20.12.23'!J23+'приложение 1 (т2) 20.12.23'!E23+'приложение 1 (т2) 20.12.23'!J23+'приложение 1 (т3) 20.12.23'!E23+'приложение 1 (т3) 20.12.23'!J23</f>
        <v>0</v>
      </c>
    </row>
    <row r="24" spans="1:15" ht="165.75" customHeight="1">
      <c r="A24" s="13" t="s">
        <v>58</v>
      </c>
      <c r="B24" s="37" t="s">
        <v>196</v>
      </c>
      <c r="C24" s="36" t="s">
        <v>9</v>
      </c>
      <c r="D24" s="35" t="s">
        <v>152</v>
      </c>
      <c r="E24" s="32">
        <f t="shared" si="0"/>
        <v>61188</v>
      </c>
      <c r="F24" s="86">
        <v>61188</v>
      </c>
      <c r="G24" s="32"/>
      <c r="H24" s="32"/>
      <c r="I24" s="32"/>
      <c r="J24" s="32">
        <f t="shared" si="1"/>
        <v>61188</v>
      </c>
      <c r="K24" s="32">
        <v>61188</v>
      </c>
      <c r="L24" s="32"/>
      <c r="M24" s="32"/>
      <c r="N24" s="32"/>
      <c r="O24" s="97">
        <f>'приложение 1(т1)20.12.23'!E24+'приложение 1(т1)20.12.23'!J24+'приложение 1 (т2) 20.12.23'!E24+'приложение 1 (т2) 20.12.23'!J24+'приложение 1 (т3) 20.12.23'!E24+'приложение 1 (т3) 20.12.23'!J24</f>
        <v>357581</v>
      </c>
    </row>
    <row r="25" spans="1:15" ht="173.25" customHeight="1">
      <c r="A25" s="13" t="s">
        <v>65</v>
      </c>
      <c r="B25" s="108" t="s">
        <v>233</v>
      </c>
      <c r="C25" s="36" t="s">
        <v>9</v>
      </c>
      <c r="D25" s="35" t="s">
        <v>152</v>
      </c>
      <c r="E25" s="32">
        <f>SUM(F25:I25)</f>
        <v>479</v>
      </c>
      <c r="F25" s="86">
        <v>479</v>
      </c>
      <c r="G25" s="32">
        <v>0</v>
      </c>
      <c r="H25" s="32"/>
      <c r="I25" s="32">
        <v>0</v>
      </c>
      <c r="J25" s="32">
        <f>SUM(K25:N25)</f>
        <v>479</v>
      </c>
      <c r="K25" s="32">
        <v>479</v>
      </c>
      <c r="L25" s="32"/>
      <c r="M25" s="32"/>
      <c r="N25" s="32"/>
      <c r="O25" s="97">
        <f>'приложение 1(т1)20.12.23'!E25+'приложение 1(т1)20.12.23'!J25+'приложение 1 (т2) 20.12.23'!E25+'приложение 1 (т2) 20.12.23'!J25+'приложение 1 (т3) 20.12.23'!E25+'приложение 1 (т3) 20.12.23'!J25</f>
        <v>2909</v>
      </c>
    </row>
    <row r="26" spans="1:15" s="11" customFormat="1" ht="16.5">
      <c r="A26" s="19"/>
      <c r="B26" s="79" t="s">
        <v>43</v>
      </c>
      <c r="C26" s="79"/>
      <c r="D26" s="79"/>
      <c r="E26" s="40">
        <f>SUM(F26:I26)</f>
        <v>1063085</v>
      </c>
      <c r="F26" s="41">
        <f>F15+F17+F18+F19+F20+F22+F23+F21+F24+F25</f>
        <v>1063085</v>
      </c>
      <c r="G26" s="41">
        <f>G15+G17+G18+G19+G20+G22+G23+G21+G24+G25</f>
        <v>0</v>
      </c>
      <c r="H26" s="41">
        <f>H15+H17+H18+H19+H20+H22+H23+H21+H24+H25</f>
        <v>0</v>
      </c>
      <c r="I26" s="41">
        <f>I15+I17+I18+I19+I20+I22+I23+I21+I24+I25</f>
        <v>0</v>
      </c>
      <c r="J26" s="40">
        <f>SUM(K26:N26)</f>
        <v>1063085</v>
      </c>
      <c r="K26" s="41">
        <f>K15+K17+K18+K19+K20+K22+K23+K21+K24+K25</f>
        <v>1063085</v>
      </c>
      <c r="L26" s="41">
        <f>L15+L17+L18+L19+L20+L22+L23+L21+L24+L25</f>
        <v>0</v>
      </c>
      <c r="M26" s="41">
        <f>M15+M17+M18+M19+M20+M22+M23+M21+M24+M25</f>
        <v>0</v>
      </c>
      <c r="N26" s="41">
        <f>N15+N17+N18+N19+N20+N22+N23+N21+N24+N25</f>
        <v>0</v>
      </c>
      <c r="O26" s="98">
        <f>'приложение 1(т1)20.12.23'!E26+'приложение 1(т1)20.12.23'!J26+'приложение 1 (т2) 20.12.23'!E26+'приложение 1 (т2) 20.12.23'!J26+'приложение 1 (т3) 20.12.23'!E26+'приложение 1 (т3) 20.12.23'!J26</f>
        <v>7580339</v>
      </c>
    </row>
    <row r="27" spans="1:15" ht="36" customHeight="1">
      <c r="A27" s="16"/>
      <c r="B27" s="42" t="s">
        <v>59</v>
      </c>
      <c r="C27" s="121" t="s">
        <v>21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95"/>
    </row>
    <row r="28" spans="1:15" ht="33.75" customHeight="1">
      <c r="A28" s="13" t="s">
        <v>40</v>
      </c>
      <c r="B28" s="77" t="s">
        <v>46</v>
      </c>
      <c r="C28" s="44" t="s">
        <v>140</v>
      </c>
      <c r="D28" s="35" t="s">
        <v>152</v>
      </c>
      <c r="E28" s="32">
        <f aca="true" t="shared" si="2" ref="E28:E34">SUM(F28:I28)</f>
        <v>172</v>
      </c>
      <c r="F28" s="32">
        <v>172</v>
      </c>
      <c r="G28" s="32"/>
      <c r="H28" s="32"/>
      <c r="I28" s="32"/>
      <c r="J28" s="32">
        <f aca="true" t="shared" si="3" ref="J28:J34">SUM(K28:N28)</f>
        <v>172</v>
      </c>
      <c r="K28" s="32">
        <v>172</v>
      </c>
      <c r="L28" s="32"/>
      <c r="M28" s="32"/>
      <c r="N28" s="32"/>
      <c r="O28" s="97">
        <f>'приложение 1(т1)20.12.23'!E28+'приложение 1(т1)20.12.23'!J28+'приложение 1 (т2) 20.12.23'!E28+'приложение 1 (т2) 20.12.23'!J28+'приложение 1 (т3) 20.12.23'!E28+'приложение 1 (т3) 20.12.23'!J28</f>
        <v>1267</v>
      </c>
    </row>
    <row r="29" spans="1:15" ht="33">
      <c r="A29" s="13" t="s">
        <v>56</v>
      </c>
      <c r="B29" s="78" t="s">
        <v>47</v>
      </c>
      <c r="C29" s="44" t="s">
        <v>144</v>
      </c>
      <c r="D29" s="35" t="s">
        <v>152</v>
      </c>
      <c r="E29" s="32">
        <f t="shared" si="2"/>
        <v>502</v>
      </c>
      <c r="F29" s="32">
        <v>502</v>
      </c>
      <c r="G29" s="32"/>
      <c r="H29" s="32"/>
      <c r="I29" s="32"/>
      <c r="J29" s="32">
        <f t="shared" si="3"/>
        <v>502</v>
      </c>
      <c r="K29" s="32">
        <v>502</v>
      </c>
      <c r="L29" s="32"/>
      <c r="M29" s="32"/>
      <c r="N29" s="32"/>
      <c r="O29" s="97">
        <f>'приложение 1(т1)20.12.23'!E29+'приложение 1(т1)20.12.23'!J29+'приложение 1 (т2) 20.12.23'!E29+'приложение 1 (т2) 20.12.23'!J29+'приложение 1 (т3) 20.12.23'!E29+'приложение 1 (т3) 20.12.23'!J29</f>
        <v>2082</v>
      </c>
    </row>
    <row r="30" spans="1:15" ht="33">
      <c r="A30" s="13" t="s">
        <v>60</v>
      </c>
      <c r="B30" s="78" t="s">
        <v>49</v>
      </c>
      <c r="C30" s="44" t="s">
        <v>140</v>
      </c>
      <c r="D30" s="35" t="s">
        <v>152</v>
      </c>
      <c r="E30" s="32">
        <f t="shared" si="2"/>
        <v>960</v>
      </c>
      <c r="F30" s="32">
        <v>960</v>
      </c>
      <c r="G30" s="32"/>
      <c r="H30" s="32"/>
      <c r="I30" s="32"/>
      <c r="J30" s="32">
        <f t="shared" si="3"/>
        <v>960</v>
      </c>
      <c r="K30" s="32">
        <v>960</v>
      </c>
      <c r="L30" s="32"/>
      <c r="M30" s="32"/>
      <c r="N30" s="32"/>
      <c r="O30" s="97">
        <f>'приложение 1(т1)20.12.23'!E30+'приложение 1(т1)20.12.23'!J30+'приложение 1 (т2) 20.12.23'!E30+'приложение 1 (т2) 20.12.23'!J30+'приложение 1 (т3) 20.12.23'!E30+'приложение 1 (т3) 20.12.23'!J30</f>
        <v>6803</v>
      </c>
    </row>
    <row r="31" spans="1:15" ht="31.5">
      <c r="A31" s="13" t="s">
        <v>61</v>
      </c>
      <c r="B31" s="78" t="s">
        <v>70</v>
      </c>
      <c r="C31" s="44" t="s">
        <v>140</v>
      </c>
      <c r="D31" s="35" t="s">
        <v>152</v>
      </c>
      <c r="E31" s="32">
        <f t="shared" si="2"/>
        <v>343</v>
      </c>
      <c r="F31" s="32">
        <v>343</v>
      </c>
      <c r="G31" s="32"/>
      <c r="H31" s="32"/>
      <c r="I31" s="32"/>
      <c r="J31" s="32">
        <f t="shared" si="3"/>
        <v>343</v>
      </c>
      <c r="K31" s="32">
        <v>343</v>
      </c>
      <c r="L31" s="32"/>
      <c r="M31" s="32"/>
      <c r="N31" s="32"/>
      <c r="O31" s="97">
        <f>'приложение 1(т1)20.12.23'!E31+'приложение 1(т1)20.12.23'!J31+'приложение 1 (т2) 20.12.23'!E31+'приложение 1 (т2) 20.12.23'!J31+'приложение 1 (т3) 20.12.23'!E31+'приложение 1 (т3) 20.12.23'!J31</f>
        <v>2042</v>
      </c>
    </row>
    <row r="32" spans="1:15" ht="63">
      <c r="A32" s="13" t="s">
        <v>62</v>
      </c>
      <c r="B32" s="78" t="s">
        <v>254</v>
      </c>
      <c r="C32" s="44" t="s">
        <v>1</v>
      </c>
      <c r="D32" s="35" t="s">
        <v>152</v>
      </c>
      <c r="E32" s="32">
        <f t="shared" si="2"/>
        <v>781</v>
      </c>
      <c r="F32" s="32">
        <v>781</v>
      </c>
      <c r="G32" s="32"/>
      <c r="H32" s="32"/>
      <c r="I32" s="32"/>
      <c r="J32" s="32">
        <f t="shared" si="3"/>
        <v>781</v>
      </c>
      <c r="K32" s="32">
        <v>781</v>
      </c>
      <c r="L32" s="32"/>
      <c r="M32" s="32"/>
      <c r="N32" s="32"/>
      <c r="O32" s="97">
        <f>'приложение 1(т1)20.12.23'!E32+'приложение 1(т1)20.12.23'!J32+'приложение 1 (т2) 20.12.23'!E32+'приложение 1 (т2) 20.12.23'!J32+'приложение 1 (т3) 20.12.23'!E32+'приложение 1 (т3) 20.12.23'!J32</f>
        <v>4463</v>
      </c>
    </row>
    <row r="33" spans="1:15" ht="31.5">
      <c r="A33" s="13" t="s">
        <v>250</v>
      </c>
      <c r="B33" s="111" t="s">
        <v>249</v>
      </c>
      <c r="C33" s="44" t="s">
        <v>251</v>
      </c>
      <c r="D33" s="35" t="s">
        <v>152</v>
      </c>
      <c r="E33" s="32">
        <f>SUM(F33:I33)</f>
        <v>0</v>
      </c>
      <c r="F33" s="32"/>
      <c r="G33" s="32"/>
      <c r="H33" s="32"/>
      <c r="I33" s="32"/>
      <c r="J33" s="32">
        <f>SUM(K33:N33)</f>
        <v>0</v>
      </c>
      <c r="K33" s="32"/>
      <c r="L33" s="32"/>
      <c r="M33" s="32"/>
      <c r="N33" s="32"/>
      <c r="O33" s="97">
        <f>'приложение 1(т1)20.12.23'!E33+'приложение 1(т1)20.12.23'!J33+'приложение 1 (т2) 20.12.23'!E33+'приложение 1 (т2) 20.12.23'!J33+'приложение 1 (т3) 20.12.23'!E33+'приложение 1 (т3) 20.12.23'!J33</f>
        <v>210</v>
      </c>
    </row>
    <row r="34" spans="1:15" ht="16.5">
      <c r="A34" s="20"/>
      <c r="B34" s="42" t="s">
        <v>63</v>
      </c>
      <c r="C34" s="42"/>
      <c r="D34" s="42"/>
      <c r="E34" s="45">
        <f t="shared" si="2"/>
        <v>2758</v>
      </c>
      <c r="F34" s="46">
        <f>F28+F29+F30+F32+F31+F33</f>
        <v>2758</v>
      </c>
      <c r="G34" s="46">
        <f>G28+G29+G30+G32+G31+G33</f>
        <v>0</v>
      </c>
      <c r="H34" s="46">
        <f>H28+H29+H30+H32+H31+H33</f>
        <v>0</v>
      </c>
      <c r="I34" s="46">
        <f>I28+I29+I30+I32+I31+I33</f>
        <v>0</v>
      </c>
      <c r="J34" s="45">
        <f t="shared" si="3"/>
        <v>2758</v>
      </c>
      <c r="K34" s="46">
        <f>K28+K29+K30+K32+K31+K33</f>
        <v>2758</v>
      </c>
      <c r="L34" s="46">
        <f>L28+L29+L30+L32+L31+L33</f>
        <v>0</v>
      </c>
      <c r="M34" s="46">
        <f>M28+M29+M30+M32+M31+M33</f>
        <v>0</v>
      </c>
      <c r="N34" s="46">
        <f>N28+N29+N30+N32+N31+N33</f>
        <v>0</v>
      </c>
      <c r="O34" s="97">
        <f>'приложение 1(т1)20.12.23'!E34+'приложение 1(т1)20.12.23'!J34+'приложение 1 (т2) 20.12.23'!E34+'приложение 1 (т2) 20.12.23'!J34+'приложение 1 (т3) 20.12.23'!E34+'приложение 1 (т3) 20.12.23'!J34</f>
        <v>16867</v>
      </c>
    </row>
    <row r="35" spans="1:15" ht="44.25" customHeight="1">
      <c r="A35" s="20"/>
      <c r="B35" s="42" t="s">
        <v>131</v>
      </c>
      <c r="C35" s="121" t="s">
        <v>4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95"/>
    </row>
    <row r="36" spans="1:15" ht="62.25" customHeight="1">
      <c r="A36" s="16" t="s">
        <v>48</v>
      </c>
      <c r="B36" s="37" t="s">
        <v>6</v>
      </c>
      <c r="C36" s="141" t="s">
        <v>32</v>
      </c>
      <c r="D36" s="35" t="s">
        <v>152</v>
      </c>
      <c r="E36" s="32">
        <f>SUM(F36:I36)</f>
        <v>9763</v>
      </c>
      <c r="F36" s="32">
        <v>9763</v>
      </c>
      <c r="G36" s="47"/>
      <c r="H36" s="47"/>
      <c r="I36" s="47"/>
      <c r="J36" s="32">
        <f>SUM(K36:N36)</f>
        <v>9763</v>
      </c>
      <c r="K36" s="32">
        <v>9763</v>
      </c>
      <c r="L36" s="47"/>
      <c r="M36" s="47"/>
      <c r="N36" s="47"/>
      <c r="O36" s="97">
        <f>'приложение 1(т1)20.12.23'!E36+'приложение 1(т1)20.12.23'!J36+'приложение 1 (т2) 20.12.23'!E36+'приложение 1 (т2) 20.12.23'!J36+'приложение 1 (т3) 20.12.23'!E36+'приложение 1 (т3) 20.12.23'!J36</f>
        <v>59798</v>
      </c>
    </row>
    <row r="37" spans="1:15" ht="62.25" customHeight="1">
      <c r="A37" s="16" t="s">
        <v>201</v>
      </c>
      <c r="B37" s="37" t="s">
        <v>200</v>
      </c>
      <c r="C37" s="142"/>
      <c r="D37" s="35" t="s">
        <v>152</v>
      </c>
      <c r="E37" s="32">
        <f>SUM(F37:I37)</f>
        <v>22211</v>
      </c>
      <c r="F37" s="32">
        <v>22211</v>
      </c>
      <c r="G37" s="47"/>
      <c r="H37" s="47"/>
      <c r="I37" s="47"/>
      <c r="J37" s="32">
        <f>SUM(K37:N37)</f>
        <v>22211</v>
      </c>
      <c r="K37" s="32">
        <v>22211</v>
      </c>
      <c r="L37" s="47"/>
      <c r="M37" s="47"/>
      <c r="N37" s="47"/>
      <c r="O37" s="97">
        <f>'приложение 1(т1)20.12.23'!E37+'приложение 1(т1)20.12.23'!J37+'приложение 1 (т2) 20.12.23'!E37+'приложение 1 (т2) 20.12.23'!J37+'приложение 1 (т3) 20.12.23'!E37+'приложение 1 (т3) 20.12.23'!J37</f>
        <v>148337</v>
      </c>
    </row>
    <row r="38" spans="1:15" ht="16.5">
      <c r="A38" s="20"/>
      <c r="B38" s="42" t="s">
        <v>44</v>
      </c>
      <c r="C38" s="42"/>
      <c r="D38" s="42"/>
      <c r="E38" s="46">
        <f>E36+E37</f>
        <v>31974</v>
      </c>
      <c r="F38" s="46">
        <f>F36+F37</f>
        <v>31974</v>
      </c>
      <c r="G38" s="46">
        <f aca="true" t="shared" si="4" ref="G38:N38">G36+G37</f>
        <v>0</v>
      </c>
      <c r="H38" s="46">
        <f t="shared" si="4"/>
        <v>0</v>
      </c>
      <c r="I38" s="46">
        <f t="shared" si="4"/>
        <v>0</v>
      </c>
      <c r="J38" s="46">
        <f t="shared" si="4"/>
        <v>31974</v>
      </c>
      <c r="K38" s="46">
        <f t="shared" si="4"/>
        <v>31974</v>
      </c>
      <c r="L38" s="46">
        <f t="shared" si="4"/>
        <v>0</v>
      </c>
      <c r="M38" s="46">
        <f t="shared" si="4"/>
        <v>0</v>
      </c>
      <c r="N38" s="46">
        <f t="shared" si="4"/>
        <v>0</v>
      </c>
      <c r="O38" s="97">
        <f>'приложение 1(т1)20.12.23'!E38+'приложение 1(т1)20.12.23'!J38+'приложение 1 (т2) 20.12.23'!E38+'приложение 1 (т2) 20.12.23'!J38+'приложение 1 (т3) 20.12.23'!E38+'приложение 1 (т3) 20.12.23'!J38</f>
        <v>208135</v>
      </c>
    </row>
    <row r="39" spans="1:15" ht="44.25" customHeight="1" hidden="1">
      <c r="A39" s="16"/>
      <c r="B39" s="42" t="s">
        <v>134</v>
      </c>
      <c r="C39" s="121" t="s">
        <v>16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95"/>
    </row>
    <row r="40" spans="1:15" ht="51" customHeight="1" hidden="1">
      <c r="A40" s="16" t="s">
        <v>135</v>
      </c>
      <c r="B40" s="78"/>
      <c r="C40" s="44"/>
      <c r="D40" s="54"/>
      <c r="E40" s="32">
        <f>SUM(F40:I40)</f>
        <v>0</v>
      </c>
      <c r="F40" s="32">
        <v>0</v>
      </c>
      <c r="G40" s="32"/>
      <c r="H40" s="32"/>
      <c r="I40" s="32"/>
      <c r="J40" s="32" t="e">
        <f>SUM(K40:N40)</f>
        <v>#REF!</v>
      </c>
      <c r="K40" s="32" t="e">
        <f>#REF!</f>
        <v>#REF!</v>
      </c>
      <c r="L40" s="32"/>
      <c r="M40" s="32"/>
      <c r="N40" s="32"/>
      <c r="O40" s="95"/>
    </row>
    <row r="41" spans="1:15" ht="31.5" hidden="1">
      <c r="A41" s="13" t="s">
        <v>135</v>
      </c>
      <c r="B41" s="78" t="s">
        <v>64</v>
      </c>
      <c r="C41" s="44" t="s">
        <v>76</v>
      </c>
      <c r="D41" s="35" t="s">
        <v>152</v>
      </c>
      <c r="E41" s="32">
        <f>SUM(F41:I41)</f>
        <v>0</v>
      </c>
      <c r="F41" s="32"/>
      <c r="G41" s="32"/>
      <c r="H41" s="32"/>
      <c r="I41" s="32"/>
      <c r="J41" s="32">
        <f>SUM(K41:N41)</f>
        <v>0</v>
      </c>
      <c r="K41" s="32"/>
      <c r="L41" s="32"/>
      <c r="M41" s="32"/>
      <c r="N41" s="32"/>
      <c r="O41" s="97">
        <f>'приложение 1(т1)20.12.23'!E41+'приложение 1(т1)20.12.23'!J41+'приложение 1 (т2) 20.12.23'!E41+'приложение 1 (т2) 20.12.23'!J41+'приложение 1 (т3) 20.12.23'!E41+'приложение 1 (т3) 20.12.23'!J41</f>
        <v>0</v>
      </c>
    </row>
    <row r="42" spans="1:15" ht="16.5" hidden="1">
      <c r="A42" s="20"/>
      <c r="B42" s="42" t="s">
        <v>42</v>
      </c>
      <c r="C42" s="42"/>
      <c r="D42" s="42"/>
      <c r="E42" s="45">
        <f>SUM(F42:I42)</f>
        <v>0</v>
      </c>
      <c r="F42" s="46">
        <f>F40+F41</f>
        <v>0</v>
      </c>
      <c r="G42" s="46">
        <f>G40+G41</f>
        <v>0</v>
      </c>
      <c r="H42" s="46">
        <f>H40+H41</f>
        <v>0</v>
      </c>
      <c r="I42" s="46">
        <f>I40+I41</f>
        <v>0</v>
      </c>
      <c r="J42" s="45">
        <f>SUM(K42:N42)</f>
        <v>0</v>
      </c>
      <c r="K42" s="45">
        <f>K41</f>
        <v>0</v>
      </c>
      <c r="L42" s="46">
        <f>L40+L41</f>
        <v>0</v>
      </c>
      <c r="M42" s="46">
        <f>M40+M41</f>
        <v>0</v>
      </c>
      <c r="N42" s="46">
        <f>N40+N41</f>
        <v>0</v>
      </c>
      <c r="O42" s="98">
        <f>'приложение 1(т1)20.12.23'!E42+'приложение 1(т1)20.12.23'!J42+'приложение 1 (т2) 20.12.23'!E42+'приложение 1 (т2) 20.12.23'!J42+'приложение 1 (т3) 20.12.23'!E42+'приложение 1 (т3) 20.12.23'!J42</f>
        <v>0</v>
      </c>
    </row>
    <row r="43" spans="1:15" ht="34.5" customHeight="1">
      <c r="A43" s="16"/>
      <c r="B43" s="42" t="s">
        <v>134</v>
      </c>
      <c r="C43" s="121" t="s">
        <v>41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95"/>
    </row>
    <row r="44" spans="1:15" ht="117" customHeight="1">
      <c r="A44" s="13" t="s">
        <v>135</v>
      </c>
      <c r="B44" s="37" t="s">
        <v>71</v>
      </c>
      <c r="C44" s="36" t="s">
        <v>76</v>
      </c>
      <c r="D44" s="35" t="s">
        <v>152</v>
      </c>
      <c r="E44" s="32">
        <f>SUM(F44:I44)</f>
        <v>0</v>
      </c>
      <c r="F44" s="32"/>
      <c r="G44" s="32"/>
      <c r="H44" s="32"/>
      <c r="I44" s="32"/>
      <c r="J44" s="32">
        <f>SUM(K44:N44)</f>
        <v>0</v>
      </c>
      <c r="K44" s="32">
        <v>0</v>
      </c>
      <c r="L44" s="32"/>
      <c r="M44" s="32"/>
      <c r="N44" s="32"/>
      <c r="O44" s="97">
        <f>'приложение 1(т1)20.12.23'!E44+'приложение 1(т1)20.12.23'!J44+'приложение 1 (т2) 20.12.23'!E44+'приложение 1 (т2) 20.12.23'!J44+'приложение 1 (т3) 20.12.23'!E44+'приложение 1 (т3) 20.12.23'!J44</f>
        <v>0</v>
      </c>
    </row>
    <row r="45" spans="1:15" ht="66">
      <c r="A45" s="13" t="s">
        <v>208</v>
      </c>
      <c r="B45" s="37" t="s">
        <v>68</v>
      </c>
      <c r="C45" s="36" t="s">
        <v>76</v>
      </c>
      <c r="D45" s="35" t="s">
        <v>152</v>
      </c>
      <c r="E45" s="32">
        <f>SUM(F45:I45)</f>
        <v>0</v>
      </c>
      <c r="F45" s="32">
        <v>0</v>
      </c>
      <c r="G45" s="32"/>
      <c r="H45" s="32"/>
      <c r="I45" s="32"/>
      <c r="J45" s="32">
        <f>SUM(K45:N45)</f>
        <v>0</v>
      </c>
      <c r="K45" s="32">
        <v>0</v>
      </c>
      <c r="L45" s="32"/>
      <c r="M45" s="32"/>
      <c r="N45" s="32"/>
      <c r="O45" s="97">
        <f>'приложение 1(т1)20.12.23'!E45+'приложение 1(т1)20.12.23'!J45+'приложение 1 (т2) 20.12.23'!E45+'приложение 1 (т2) 20.12.23'!J45+'приложение 1 (т3) 20.12.23'!E45+'приложение 1 (т3) 20.12.23'!J45</f>
        <v>0</v>
      </c>
    </row>
    <row r="46" spans="1:16" s="15" customFormat="1" ht="18.75">
      <c r="A46" s="21"/>
      <c r="B46" s="48" t="s">
        <v>42</v>
      </c>
      <c r="C46" s="48"/>
      <c r="D46" s="48"/>
      <c r="E46" s="49">
        <f>SUM(F46:I46)</f>
        <v>0</v>
      </c>
      <c r="F46" s="49">
        <f>F44+F45</f>
        <v>0</v>
      </c>
      <c r="G46" s="49">
        <f>SUM(G45:G45)</f>
        <v>0</v>
      </c>
      <c r="H46" s="49"/>
      <c r="I46" s="49">
        <f>SUM(I45:I45)</f>
        <v>0</v>
      </c>
      <c r="J46" s="49">
        <f>SUM(K46:N46)</f>
        <v>0</v>
      </c>
      <c r="K46" s="49">
        <f>K44+K45</f>
        <v>0</v>
      </c>
      <c r="L46" s="49">
        <f>SUM(L45:L45)</f>
        <v>0</v>
      </c>
      <c r="M46" s="49"/>
      <c r="N46" s="49">
        <f>SUM(N45:N45)</f>
        <v>0</v>
      </c>
      <c r="O46" s="98">
        <f>'приложение 1(т1)20.12.23'!E46+'приложение 1(т1)20.12.23'!J46+'приложение 1 (т2) 20.12.23'!E46+'приложение 1 (т2) 20.12.23'!J46+'приложение 1 (т3) 20.12.23'!E46+'приложение 1 (т3) 20.12.23'!J46</f>
        <v>0</v>
      </c>
      <c r="P46" s="31">
        <f>L26+L34+L38+L42+L46</f>
        <v>0</v>
      </c>
    </row>
    <row r="47" spans="1:16" s="15" customFormat="1" ht="18.75">
      <c r="A47" s="21"/>
      <c r="B47" s="48" t="s">
        <v>246</v>
      </c>
      <c r="C47" s="48"/>
      <c r="D47" s="48"/>
      <c r="E47" s="49">
        <f>SUM(F47:I47)</f>
        <v>1097817</v>
      </c>
      <c r="F47" s="49">
        <f>F26+F34+F38+F42+F46</f>
        <v>1097817</v>
      </c>
      <c r="G47" s="49">
        <f aca="true" t="shared" si="5" ref="G47:L47">G26+G34+G38+G42+G46</f>
        <v>0</v>
      </c>
      <c r="H47" s="49">
        <f t="shared" si="5"/>
        <v>0</v>
      </c>
      <c r="I47" s="49">
        <f t="shared" si="5"/>
        <v>0</v>
      </c>
      <c r="J47" s="49">
        <f t="shared" si="5"/>
        <v>1097817</v>
      </c>
      <c r="K47" s="49">
        <f t="shared" si="5"/>
        <v>1097817</v>
      </c>
      <c r="L47" s="49">
        <f t="shared" si="5"/>
        <v>0</v>
      </c>
      <c r="M47" s="49"/>
      <c r="N47" s="49">
        <f>SUM(N46:N46)</f>
        <v>0</v>
      </c>
      <c r="O47" s="98">
        <f>'приложение 1(т1)20.12.23'!E47+'приложение 1(т1)20.12.23'!J47+'приложение 1 (т2) 20.12.23'!E47+'приложение 1 (т2) 20.12.23'!J47+'приложение 1 (т3) 20.12.23'!E47+'приложение 1 (т3) 20.12.23'!J47</f>
        <v>7805341</v>
      </c>
      <c r="P47" s="31">
        <f>L27+L35+L39+L43+L47</f>
        <v>0</v>
      </c>
    </row>
    <row r="48" spans="1:15" s="15" customFormat="1" ht="18.75" customHeight="1">
      <c r="A48" s="21"/>
      <c r="B48" s="48" t="s">
        <v>222</v>
      </c>
      <c r="C48" s="139" t="s">
        <v>105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96"/>
    </row>
    <row r="49" spans="1:15" ht="33.75" customHeight="1">
      <c r="A49" s="20"/>
      <c r="B49" s="121" t="s">
        <v>157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95"/>
    </row>
    <row r="50" spans="1:15" s="11" customFormat="1" ht="21" customHeight="1">
      <c r="A50" s="18"/>
      <c r="B50" s="137" t="s">
        <v>243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94"/>
    </row>
    <row r="51" spans="1:15" ht="42" customHeight="1">
      <c r="A51" s="16"/>
      <c r="B51" s="42" t="s">
        <v>51</v>
      </c>
      <c r="C51" s="121" t="s">
        <v>160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95"/>
    </row>
    <row r="52" spans="1:15" ht="94.5">
      <c r="A52" s="13" t="s">
        <v>223</v>
      </c>
      <c r="B52" s="78" t="s">
        <v>97</v>
      </c>
      <c r="C52" s="34" t="s">
        <v>13</v>
      </c>
      <c r="D52" s="35" t="s">
        <v>152</v>
      </c>
      <c r="E52" s="50">
        <f>SUM(F52:I52)</f>
        <v>0</v>
      </c>
      <c r="F52" s="50"/>
      <c r="G52" s="50"/>
      <c r="H52" s="50"/>
      <c r="I52" s="50"/>
      <c r="J52" s="50">
        <f>SUM(K52:N52)</f>
        <v>0</v>
      </c>
      <c r="K52" s="50"/>
      <c r="L52" s="50"/>
      <c r="M52" s="50"/>
      <c r="N52" s="50"/>
      <c r="O52" s="97">
        <f>'приложение 1(т1)20.12.23'!E52+'приложение 1(т1)20.12.23'!J52+'приложение 1 (т2) 20.12.23'!E52+'приложение 1 (т2) 20.12.23'!J52+'приложение 1 (т3) 20.12.23'!E52+'приложение 1 (т3) 20.12.23'!J52</f>
        <v>0</v>
      </c>
    </row>
    <row r="53" spans="1:15" ht="94.5">
      <c r="A53" s="13" t="s">
        <v>224</v>
      </c>
      <c r="B53" s="37" t="s">
        <v>23</v>
      </c>
      <c r="C53" s="34" t="s">
        <v>14</v>
      </c>
      <c r="D53" s="35" t="s">
        <v>152</v>
      </c>
      <c r="E53" s="50">
        <f>SUM(F53:I53)</f>
        <v>0</v>
      </c>
      <c r="F53" s="50"/>
      <c r="G53" s="50"/>
      <c r="H53" s="50"/>
      <c r="I53" s="50"/>
      <c r="J53" s="50">
        <f>SUM(K53:N53)</f>
        <v>0</v>
      </c>
      <c r="K53" s="50"/>
      <c r="L53" s="50"/>
      <c r="M53" s="50"/>
      <c r="N53" s="50"/>
      <c r="O53" s="97">
        <f>'приложение 1(т1)20.12.23'!E53+'приложение 1(т1)20.12.23'!J53+'приложение 1 (т2) 20.12.23'!E53+'приложение 1 (т2) 20.12.23'!J53+'приложение 1 (т3) 20.12.23'!E53+'приложение 1 (т3) 20.12.23'!J53</f>
        <v>0</v>
      </c>
    </row>
    <row r="54" spans="1:15" ht="94.5">
      <c r="A54" s="13" t="s">
        <v>225</v>
      </c>
      <c r="B54" s="37" t="s">
        <v>98</v>
      </c>
      <c r="C54" s="34" t="s">
        <v>13</v>
      </c>
      <c r="D54" s="35" t="s">
        <v>152</v>
      </c>
      <c r="E54" s="50">
        <f>SUM(F54:I54)</f>
        <v>0</v>
      </c>
      <c r="F54" s="50"/>
      <c r="G54" s="50"/>
      <c r="H54" s="50"/>
      <c r="I54" s="50"/>
      <c r="J54" s="50">
        <f>SUM(K54:N54)</f>
        <v>0</v>
      </c>
      <c r="K54" s="50"/>
      <c r="L54" s="50"/>
      <c r="M54" s="50"/>
      <c r="N54" s="50"/>
      <c r="O54" s="97">
        <f>'приложение 1(т1)20.12.23'!E54+'приложение 1(т1)20.12.23'!J54+'приложение 1 (т2) 20.12.23'!E54+'приложение 1 (т2) 20.12.23'!J54+'приложение 1 (т3) 20.12.23'!E54+'приложение 1 (т3) 20.12.23'!J54</f>
        <v>0</v>
      </c>
    </row>
    <row r="55" spans="1:15" s="11" customFormat="1" ht="16.5">
      <c r="A55" s="19"/>
      <c r="B55" s="79" t="s">
        <v>238</v>
      </c>
      <c r="C55" s="79"/>
      <c r="D55" s="51"/>
      <c r="E55" s="52">
        <f>SUM(F55:I55)</f>
        <v>0</v>
      </c>
      <c r="F55" s="41">
        <f>SUM(F52:F54)</f>
        <v>0</v>
      </c>
      <c r="G55" s="41">
        <f>SUM(G52:G54)</f>
        <v>0</v>
      </c>
      <c r="H55" s="41">
        <f>SUM(H52:H54)</f>
        <v>0</v>
      </c>
      <c r="I55" s="41">
        <f>SUM(I52:I54)</f>
        <v>0</v>
      </c>
      <c r="J55" s="52">
        <f>SUM(K55:N55)</f>
        <v>0</v>
      </c>
      <c r="K55" s="41">
        <f>SUM(K52:K54)</f>
        <v>0</v>
      </c>
      <c r="L55" s="41">
        <f>SUM(L52:L54)</f>
        <v>0</v>
      </c>
      <c r="M55" s="41">
        <f>SUM(M52:M54)</f>
        <v>0</v>
      </c>
      <c r="N55" s="41">
        <f>SUM(N52:N54)</f>
        <v>0</v>
      </c>
      <c r="O55" s="98">
        <f>'приложение 1(т1)20.12.23'!E55+'приложение 1(т1)20.12.23'!J55+'приложение 1 (т2) 20.12.23'!E55+'приложение 1 (т2) 20.12.23'!J55+'приложение 1 (т3) 20.12.23'!E55+'приложение 1 (т3) 20.12.23'!J55</f>
        <v>0</v>
      </c>
    </row>
    <row r="56" spans="1:15" ht="28.5" customHeight="1">
      <c r="A56" s="16"/>
      <c r="B56" s="42" t="s">
        <v>59</v>
      </c>
      <c r="C56" s="121" t="s">
        <v>99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95"/>
    </row>
    <row r="57" spans="1:15" ht="94.5">
      <c r="A57" s="13" t="s">
        <v>226</v>
      </c>
      <c r="B57" s="78" t="s">
        <v>100</v>
      </c>
      <c r="C57" s="34" t="s">
        <v>13</v>
      </c>
      <c r="D57" s="35" t="s">
        <v>152</v>
      </c>
      <c r="E57" s="50">
        <f aca="true" t="shared" si="6" ref="E57:E62">SUM(F57:I57)</f>
        <v>0</v>
      </c>
      <c r="F57" s="50"/>
      <c r="G57" s="50"/>
      <c r="H57" s="50"/>
      <c r="I57" s="50"/>
      <c r="J57" s="50">
        <f aca="true" t="shared" si="7" ref="J57:J62">SUM(K57:N57)</f>
        <v>0</v>
      </c>
      <c r="K57" s="50"/>
      <c r="L57" s="50"/>
      <c r="M57" s="50"/>
      <c r="N57" s="50"/>
      <c r="O57" s="97">
        <f>'приложение 1(т1)20.12.23'!E57+'приложение 1(т1)20.12.23'!J57+'приложение 1 (т2) 20.12.23'!E57+'приложение 1 (т2) 20.12.23'!J57+'приложение 1 (т3) 20.12.23'!E57+'приложение 1 (т3) 20.12.23'!J57</f>
        <v>0</v>
      </c>
    </row>
    <row r="58" spans="1:15" ht="94.5">
      <c r="A58" s="13" t="s">
        <v>227</v>
      </c>
      <c r="B58" s="78" t="s">
        <v>101</v>
      </c>
      <c r="C58" s="34" t="s">
        <v>13</v>
      </c>
      <c r="D58" s="35" t="s">
        <v>152</v>
      </c>
      <c r="E58" s="50">
        <f t="shared" si="6"/>
        <v>0</v>
      </c>
      <c r="F58" s="50"/>
      <c r="G58" s="50"/>
      <c r="H58" s="50"/>
      <c r="I58" s="50"/>
      <c r="J58" s="50">
        <f t="shared" si="7"/>
        <v>0</v>
      </c>
      <c r="K58" s="50"/>
      <c r="L58" s="50"/>
      <c r="M58" s="50"/>
      <c r="N58" s="50"/>
      <c r="O58" s="97">
        <f>'приложение 1(т1)20.12.23'!E58+'приложение 1(т1)20.12.23'!J58+'приложение 1 (т2) 20.12.23'!E58+'приложение 1 (т2) 20.12.23'!J58+'приложение 1 (т3) 20.12.23'!E58+'приложение 1 (т3) 20.12.23'!J58</f>
        <v>0</v>
      </c>
    </row>
    <row r="59" spans="1:15" ht="96.75" customHeight="1">
      <c r="A59" s="13" t="s">
        <v>228</v>
      </c>
      <c r="B59" s="78" t="s">
        <v>102</v>
      </c>
      <c r="C59" s="34" t="s">
        <v>13</v>
      </c>
      <c r="D59" s="35" t="s">
        <v>152</v>
      </c>
      <c r="E59" s="50">
        <f t="shared" si="6"/>
        <v>0</v>
      </c>
      <c r="F59" s="50"/>
      <c r="G59" s="50"/>
      <c r="H59" s="50"/>
      <c r="I59" s="50"/>
      <c r="J59" s="50">
        <f t="shared" si="7"/>
        <v>0</v>
      </c>
      <c r="K59" s="50"/>
      <c r="L59" s="50"/>
      <c r="M59" s="50"/>
      <c r="N59" s="50"/>
      <c r="O59" s="97">
        <f>'приложение 1(т1)20.12.23'!E59+'приложение 1(т1)20.12.23'!J59+'приложение 1 (т2) 20.12.23'!E59+'приложение 1 (т2) 20.12.23'!J59+'приложение 1 (т3) 20.12.23'!E59+'приложение 1 (т3) 20.12.23'!J59</f>
        <v>0</v>
      </c>
    </row>
    <row r="60" spans="1:15" ht="96.75" customHeight="1">
      <c r="A60" s="13" t="s">
        <v>229</v>
      </c>
      <c r="B60" s="78" t="s">
        <v>161</v>
      </c>
      <c r="C60" s="34" t="s">
        <v>13</v>
      </c>
      <c r="D60" s="35" t="s">
        <v>152</v>
      </c>
      <c r="E60" s="50">
        <f t="shared" si="6"/>
        <v>0</v>
      </c>
      <c r="F60" s="50"/>
      <c r="G60" s="50"/>
      <c r="H60" s="50"/>
      <c r="I60" s="50"/>
      <c r="J60" s="50">
        <f t="shared" si="7"/>
        <v>0</v>
      </c>
      <c r="K60" s="50"/>
      <c r="L60" s="50"/>
      <c r="M60" s="50"/>
      <c r="N60" s="50"/>
      <c r="O60" s="97">
        <f>'приложение 1(т1)20.12.23'!E60+'приложение 1(т1)20.12.23'!J60+'приложение 1 (т2) 20.12.23'!E60+'приложение 1 (т2) 20.12.23'!J60+'приложение 1 (т3) 20.12.23'!E60+'приложение 1 (т3) 20.12.23'!J60</f>
        <v>0</v>
      </c>
    </row>
    <row r="61" spans="1:15" ht="96.75" customHeight="1">
      <c r="A61" s="13" t="s">
        <v>230</v>
      </c>
      <c r="B61" s="78" t="s">
        <v>162</v>
      </c>
      <c r="C61" s="34" t="s">
        <v>13</v>
      </c>
      <c r="D61" s="35" t="s">
        <v>152</v>
      </c>
      <c r="E61" s="50">
        <f t="shared" si="6"/>
        <v>0</v>
      </c>
      <c r="F61" s="50"/>
      <c r="G61" s="50"/>
      <c r="H61" s="50"/>
      <c r="I61" s="50"/>
      <c r="J61" s="50">
        <f t="shared" si="7"/>
        <v>0</v>
      </c>
      <c r="K61" s="50"/>
      <c r="L61" s="50"/>
      <c r="M61" s="50"/>
      <c r="N61" s="50"/>
      <c r="O61" s="97">
        <f>'приложение 1(т1)20.12.23'!E61+'приложение 1(т1)20.12.23'!J61+'приложение 1 (т2) 20.12.23'!E61+'приложение 1 (т2) 20.12.23'!J61+'приложение 1 (т3) 20.12.23'!E61+'приложение 1 (т3) 20.12.23'!J61</f>
        <v>0</v>
      </c>
    </row>
    <row r="62" spans="1:15" ht="16.5">
      <c r="A62" s="20"/>
      <c r="B62" s="42" t="s">
        <v>239</v>
      </c>
      <c r="C62" s="42"/>
      <c r="D62" s="42"/>
      <c r="E62" s="41">
        <f t="shared" si="6"/>
        <v>0</v>
      </c>
      <c r="F62" s="53">
        <f>SUM(F57:F61)</f>
        <v>0</v>
      </c>
      <c r="G62" s="53">
        <f>SUM(G57:G61)</f>
        <v>0</v>
      </c>
      <c r="H62" s="53">
        <f>SUM(H57:H61)</f>
        <v>0</v>
      </c>
      <c r="I62" s="53">
        <f>SUM(I57:I61)</f>
        <v>0</v>
      </c>
      <c r="J62" s="41">
        <f t="shared" si="7"/>
        <v>0</v>
      </c>
      <c r="K62" s="53">
        <f>SUM(K57:K61)</f>
        <v>0</v>
      </c>
      <c r="L62" s="53">
        <f>SUM(L57:L61)</f>
        <v>0</v>
      </c>
      <c r="M62" s="53">
        <f>SUM(M57:M61)</f>
        <v>0</v>
      </c>
      <c r="N62" s="53">
        <f>SUM(N57:N61)</f>
        <v>0</v>
      </c>
      <c r="O62" s="98">
        <f>'приложение 1(т1)20.12.23'!E62+'приложение 1(т1)20.12.23'!J62+'приложение 1 (т2) 20.12.23'!E62+'приложение 1 (т2) 20.12.23'!J62+'приложение 1 (т3) 20.12.23'!E62+'приложение 1 (т3) 20.12.23'!J62</f>
        <v>0</v>
      </c>
    </row>
    <row r="63" spans="1:15" ht="39" customHeight="1">
      <c r="A63" s="20"/>
      <c r="B63" s="42" t="s">
        <v>131</v>
      </c>
      <c r="C63" s="121" t="s">
        <v>236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95"/>
    </row>
    <row r="64" spans="1:15" ht="94.5">
      <c r="A64" s="16" t="s">
        <v>218</v>
      </c>
      <c r="B64" s="37" t="s">
        <v>103</v>
      </c>
      <c r="C64" s="34" t="s">
        <v>13</v>
      </c>
      <c r="D64" s="35" t="s">
        <v>152</v>
      </c>
      <c r="E64" s="50">
        <f>SUM(F64:I64)</f>
        <v>0</v>
      </c>
      <c r="F64" s="50"/>
      <c r="G64" s="50"/>
      <c r="H64" s="50"/>
      <c r="I64" s="50"/>
      <c r="J64" s="50">
        <f>SUM(K64:N64)</f>
        <v>0</v>
      </c>
      <c r="K64" s="50"/>
      <c r="L64" s="50"/>
      <c r="M64" s="50"/>
      <c r="N64" s="50"/>
      <c r="O64" s="97">
        <f>'приложение 1(т1)20.12.23'!E64+'приложение 1(т1)20.12.23'!J64+'приложение 1 (т2) 20.12.23'!E64+'приложение 1 (т2) 20.12.23'!J64+'приложение 1 (т3) 20.12.23'!E64+'приложение 1 (т3) 20.12.23'!J64</f>
        <v>0</v>
      </c>
    </row>
    <row r="65" spans="1:15" ht="94.5">
      <c r="A65" s="16" t="s">
        <v>219</v>
      </c>
      <c r="B65" s="78" t="s">
        <v>163</v>
      </c>
      <c r="C65" s="34" t="s">
        <v>13</v>
      </c>
      <c r="D65" s="35" t="s">
        <v>152</v>
      </c>
      <c r="E65" s="50">
        <f>SUM(F65:I65)</f>
        <v>0</v>
      </c>
      <c r="F65" s="50"/>
      <c r="G65" s="50"/>
      <c r="H65" s="50"/>
      <c r="I65" s="50"/>
      <c r="J65" s="50">
        <f>SUM(K65:N65)</f>
        <v>0</v>
      </c>
      <c r="K65" s="50"/>
      <c r="L65" s="50"/>
      <c r="M65" s="50"/>
      <c r="N65" s="50"/>
      <c r="O65" s="97">
        <f>'приложение 1(т1)20.12.23'!E65+'приложение 1(т1)20.12.23'!J65+'приложение 1 (т2) 20.12.23'!E65+'приложение 1 (т2) 20.12.23'!J65+'приложение 1 (т3) 20.12.23'!E65+'приложение 1 (т3) 20.12.23'!J65</f>
        <v>0</v>
      </c>
    </row>
    <row r="66" spans="1:15" ht="67.5" customHeight="1">
      <c r="A66" s="135" t="s">
        <v>220</v>
      </c>
      <c r="B66" s="136" t="s">
        <v>164</v>
      </c>
      <c r="C66" s="34" t="s">
        <v>77</v>
      </c>
      <c r="D66" s="115" t="s">
        <v>205</v>
      </c>
      <c r="E66" s="50">
        <f>SUM(F66:I66)</f>
        <v>926</v>
      </c>
      <c r="F66" s="50">
        <v>926</v>
      </c>
      <c r="G66" s="50"/>
      <c r="H66" s="50"/>
      <c r="I66" s="50"/>
      <c r="J66" s="50">
        <f>SUM(K66:N66)</f>
        <v>926</v>
      </c>
      <c r="K66" s="50">
        <v>926</v>
      </c>
      <c r="L66" s="50"/>
      <c r="M66" s="50"/>
      <c r="N66" s="50"/>
      <c r="O66" s="97">
        <f>'приложение 1(т1)20.12.23'!E66+'приложение 1(т1)20.12.23'!J66+'приложение 1 (т2) 20.12.23'!E66+'приложение 1 (т2) 20.12.23'!J66+'приложение 1 (т3) 20.12.23'!E66+'приложение 1 (т3) 20.12.23'!J66</f>
        <v>6294</v>
      </c>
    </row>
    <row r="67" spans="1:15" ht="21.75" customHeight="1">
      <c r="A67" s="135"/>
      <c r="B67" s="136"/>
      <c r="C67" s="34" t="s">
        <v>104</v>
      </c>
      <c r="D67" s="116"/>
      <c r="E67" s="50">
        <f>SUM(F67:I67)</f>
        <v>0</v>
      </c>
      <c r="F67" s="50">
        <f>'приложение 1 (т2) 20.12.23'!K67</f>
        <v>0</v>
      </c>
      <c r="G67" s="50"/>
      <c r="H67" s="50"/>
      <c r="I67" s="50"/>
      <c r="J67" s="50">
        <f>SUM(K67:N67)</f>
        <v>0</v>
      </c>
      <c r="K67" s="50">
        <v>0</v>
      </c>
      <c r="L67" s="50"/>
      <c r="M67" s="50"/>
      <c r="N67" s="50"/>
      <c r="O67" s="97">
        <f>'приложение 1(т1)20.12.23'!E67+'приложение 1(т1)20.12.23'!J67+'приложение 1 (т2) 20.12.23'!E67+'приложение 1 (т2) 20.12.23'!J67+'приложение 1 (т3) 20.12.23'!E67+'приложение 1 (т3) 20.12.23'!J67</f>
        <v>0</v>
      </c>
    </row>
    <row r="68" spans="1:15" ht="22.5" customHeight="1">
      <c r="A68" s="135"/>
      <c r="B68" s="136"/>
      <c r="C68" s="34" t="s">
        <v>96</v>
      </c>
      <c r="D68" s="117"/>
      <c r="E68" s="50">
        <f>SUM(F68:I68)</f>
        <v>0</v>
      </c>
      <c r="F68" s="50">
        <f>'приложение 1 (т2) 20.12.23'!K68</f>
        <v>0</v>
      </c>
      <c r="G68" s="50"/>
      <c r="H68" s="50"/>
      <c r="I68" s="50"/>
      <c r="J68" s="50">
        <f>SUM(K68:N68)</f>
        <v>0</v>
      </c>
      <c r="K68" s="50">
        <v>0</v>
      </c>
      <c r="L68" s="50"/>
      <c r="M68" s="50"/>
      <c r="N68" s="50"/>
      <c r="O68" s="97">
        <f>'приложение 1(т1)20.12.23'!E68+'приложение 1(т1)20.12.23'!J68+'приложение 1 (т2) 20.12.23'!E68+'приложение 1 (т2) 20.12.23'!J68+'приложение 1 (т3) 20.12.23'!E68+'приложение 1 (т3) 20.12.23'!J68</f>
        <v>0</v>
      </c>
    </row>
    <row r="69" spans="1:15" ht="90" customHeight="1">
      <c r="A69" s="143" t="s">
        <v>221</v>
      </c>
      <c r="B69" s="87" t="s">
        <v>165</v>
      </c>
      <c r="C69" s="34" t="s">
        <v>77</v>
      </c>
      <c r="D69" s="115" t="s">
        <v>205</v>
      </c>
      <c r="E69" s="50">
        <f>F69+G69+H69+I69</f>
        <v>223</v>
      </c>
      <c r="F69" s="50">
        <v>223</v>
      </c>
      <c r="G69" s="50"/>
      <c r="H69" s="50"/>
      <c r="I69" s="50"/>
      <c r="J69" s="50">
        <f>K69+L69+M69+N69</f>
        <v>223</v>
      </c>
      <c r="K69" s="50">
        <v>223</v>
      </c>
      <c r="L69" s="50"/>
      <c r="M69" s="50"/>
      <c r="N69" s="50"/>
      <c r="O69" s="97">
        <f>'приложение 1(т1)20.12.23'!E69+'приложение 1(т1)20.12.23'!J69+'приложение 1 (т2) 20.12.23'!E69+'приложение 1 (т2) 20.12.23'!J69+'приложение 1 (т3) 20.12.23'!E69+'приложение 1 (т3) 20.12.23'!J69</f>
        <v>1387</v>
      </c>
    </row>
    <row r="70" spans="1:15" ht="21.75" customHeight="1">
      <c r="A70" s="144"/>
      <c r="B70" s="88"/>
      <c r="C70" s="34" t="s">
        <v>104</v>
      </c>
      <c r="D70" s="116"/>
      <c r="E70" s="50">
        <f>F70+G70+H70+I70</f>
        <v>0</v>
      </c>
      <c r="F70" s="50">
        <f>'приложение 1 (т2) 20.12.23'!K70</f>
        <v>0</v>
      </c>
      <c r="G70" s="50"/>
      <c r="H70" s="50"/>
      <c r="I70" s="50"/>
      <c r="J70" s="50">
        <f>K70+L70+M70+N70</f>
        <v>0</v>
      </c>
      <c r="K70" s="50"/>
      <c r="L70" s="50"/>
      <c r="M70" s="50"/>
      <c r="N70" s="50"/>
      <c r="O70" s="97">
        <f>'приложение 1(т1)20.12.23'!E70+'приложение 1(т1)20.12.23'!J70+'приложение 1 (т2) 20.12.23'!E70+'приложение 1 (т2) 20.12.23'!J70+'приложение 1 (т3) 20.12.23'!E70+'приложение 1 (т3) 20.12.23'!J70</f>
        <v>0</v>
      </c>
    </row>
    <row r="71" spans="1:15" ht="21" customHeight="1">
      <c r="A71" s="145"/>
      <c r="B71" s="89"/>
      <c r="C71" s="34" t="s">
        <v>96</v>
      </c>
      <c r="D71" s="117"/>
      <c r="E71" s="50">
        <f>F71+G71+H71+I71</f>
        <v>0</v>
      </c>
      <c r="F71" s="50">
        <f>'приложение 1 (т2) 20.12.23'!K71</f>
        <v>0</v>
      </c>
      <c r="G71" s="50"/>
      <c r="H71" s="50"/>
      <c r="I71" s="50"/>
      <c r="J71" s="50">
        <f>K71+L71+M71+N71</f>
        <v>0</v>
      </c>
      <c r="K71" s="50">
        <v>0</v>
      </c>
      <c r="L71" s="50"/>
      <c r="M71" s="50"/>
      <c r="N71" s="50"/>
      <c r="O71" s="97">
        <f>'приложение 1(т1)20.12.23'!E71+'приложение 1(т1)20.12.23'!J71+'приложение 1 (т2) 20.12.23'!E71+'приложение 1 (т2) 20.12.23'!J71+'приложение 1 (т3) 20.12.23'!E71+'приложение 1 (т3) 20.12.23'!J71</f>
        <v>0</v>
      </c>
    </row>
    <row r="72" spans="1:15" ht="25.5" customHeight="1">
      <c r="A72" s="20"/>
      <c r="B72" s="42" t="s">
        <v>240</v>
      </c>
      <c r="C72" s="42"/>
      <c r="D72" s="42"/>
      <c r="E72" s="41">
        <f>SUM(F72:I72)</f>
        <v>1149</v>
      </c>
      <c r="F72" s="41">
        <f>SUM(F64:F71)</f>
        <v>1149</v>
      </c>
      <c r="G72" s="41">
        <f>SUM(G64:G71)</f>
        <v>0</v>
      </c>
      <c r="H72" s="41">
        <f>SUM(H64:H71)</f>
        <v>0</v>
      </c>
      <c r="I72" s="41">
        <f>SUM(I64:I71)</f>
        <v>0</v>
      </c>
      <c r="J72" s="41">
        <f>SUM(K72:N72)</f>
        <v>1149</v>
      </c>
      <c r="K72" s="41">
        <f>SUM(K64:K71)</f>
        <v>1149</v>
      </c>
      <c r="L72" s="41">
        <f>SUM(L64:L71)</f>
        <v>0</v>
      </c>
      <c r="M72" s="41">
        <f>SUM(M64:M71)</f>
        <v>0</v>
      </c>
      <c r="N72" s="41">
        <f>SUM(N64:N71)</f>
        <v>0</v>
      </c>
      <c r="O72" s="98">
        <f>'приложение 1(т1)20.12.23'!E72+'приложение 1(т1)20.12.23'!J72+'приложение 1 (т2) 20.12.23'!E72+'приложение 1 (т2) 20.12.23'!J72+'приложение 1 (т3) 20.12.23'!E72+'приложение 1 (т3) 20.12.23'!J72</f>
        <v>7681</v>
      </c>
    </row>
    <row r="73" spans="1:15" ht="21.75" customHeight="1">
      <c r="A73" s="20"/>
      <c r="B73" s="76" t="s">
        <v>231</v>
      </c>
      <c r="C73" s="76"/>
      <c r="D73" s="76"/>
      <c r="E73" s="41">
        <f aca="true" t="shared" si="8" ref="E73:N73">E55+E62+E72</f>
        <v>1149</v>
      </c>
      <c r="F73" s="41">
        <f t="shared" si="8"/>
        <v>1149</v>
      </c>
      <c r="G73" s="41">
        <f t="shared" si="8"/>
        <v>0</v>
      </c>
      <c r="H73" s="41">
        <f t="shared" si="8"/>
        <v>0</v>
      </c>
      <c r="I73" s="41">
        <f t="shared" si="8"/>
        <v>0</v>
      </c>
      <c r="J73" s="41">
        <f t="shared" si="8"/>
        <v>1149</v>
      </c>
      <c r="K73" s="41">
        <f t="shared" si="8"/>
        <v>1149</v>
      </c>
      <c r="L73" s="41">
        <f t="shared" si="8"/>
        <v>0</v>
      </c>
      <c r="M73" s="41">
        <f t="shared" si="8"/>
        <v>0</v>
      </c>
      <c r="N73" s="41">
        <f t="shared" si="8"/>
        <v>0</v>
      </c>
      <c r="O73" s="98">
        <f>'приложение 1(т1)20.12.23'!E73+'приложение 1(т1)20.12.23'!J73+'приложение 1 (т2) 20.12.23'!E73+'приложение 1 (т2) 20.12.23'!J73+'приложение 1 (т3) 20.12.23'!E73+'приложение 1 (т3) 20.12.23'!J73</f>
        <v>7681</v>
      </c>
    </row>
    <row r="74" spans="1:15" ht="30.75" customHeight="1">
      <c r="A74" s="20"/>
      <c r="B74" s="76" t="s">
        <v>137</v>
      </c>
      <c r="C74" s="76"/>
      <c r="D74" s="76"/>
      <c r="E74" s="41">
        <f>SUM(F74:I74)</f>
        <v>1098966</v>
      </c>
      <c r="F74" s="41">
        <f>F26+F42+F34+F38+F73</f>
        <v>1098966</v>
      </c>
      <c r="G74" s="41">
        <f>G26+G42+G34+G38+G73</f>
        <v>0</v>
      </c>
      <c r="H74" s="41">
        <f>H26+H42+H34+H38+H73</f>
        <v>0</v>
      </c>
      <c r="I74" s="41">
        <f>I26+I42+I34+I38+I73</f>
        <v>0</v>
      </c>
      <c r="J74" s="41">
        <f>SUM(K74:N74)</f>
        <v>1098966</v>
      </c>
      <c r="K74" s="41">
        <f>K26+K42+K34+K38+K73</f>
        <v>1098966</v>
      </c>
      <c r="L74" s="41">
        <f>L26+L42+L34+L38+L73</f>
        <v>0</v>
      </c>
      <c r="M74" s="41">
        <f>M26+M42+M34+M38+M73</f>
        <v>0</v>
      </c>
      <c r="N74" s="41">
        <f>N26+N42+N34+N38+N73</f>
        <v>0</v>
      </c>
      <c r="O74" s="41">
        <f>O26+O42+O34+O38+O73</f>
        <v>7813022</v>
      </c>
    </row>
    <row r="75" spans="1:14" ht="288" customHeight="1">
      <c r="A75" s="23"/>
      <c r="B75" s="24"/>
      <c r="C75" s="2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s="26" customFormat="1" ht="27.75" customHeight="1">
      <c r="A76" s="23"/>
      <c r="B76" s="24"/>
      <c r="C76" s="24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2"/>
    </row>
  </sheetData>
  <sheetProtection/>
  <autoFilter ref="A12:P76"/>
  <mergeCells count="45">
    <mergeCell ref="J2:O2"/>
    <mergeCell ref="J3:O3"/>
    <mergeCell ref="J9:N9"/>
    <mergeCell ref="D8:D11"/>
    <mergeCell ref="J10:J11"/>
    <mergeCell ref="N10:N11"/>
    <mergeCell ref="B49:N49"/>
    <mergeCell ref="M10:M11"/>
    <mergeCell ref="A8:A11"/>
    <mergeCell ref="E9:I9"/>
    <mergeCell ref="C8:C11"/>
    <mergeCell ref="E8:O8"/>
    <mergeCell ref="K10:K11"/>
    <mergeCell ref="O9:O11"/>
    <mergeCell ref="E10:E11"/>
    <mergeCell ref="C43:N43"/>
    <mergeCell ref="C48:N48"/>
    <mergeCell ref="G4:I4"/>
    <mergeCell ref="A16:A18"/>
    <mergeCell ref="A5:O5"/>
    <mergeCell ref="G10:G11"/>
    <mergeCell ref="H10:H11"/>
    <mergeCell ref="I10:I11"/>
    <mergeCell ref="L10:L11"/>
    <mergeCell ref="F10:F11"/>
    <mergeCell ref="C36:C37"/>
    <mergeCell ref="L1:O1"/>
    <mergeCell ref="B16:B18"/>
    <mergeCell ref="K4:O4"/>
    <mergeCell ref="C27:N27"/>
    <mergeCell ref="C35:N35"/>
    <mergeCell ref="C39:N39"/>
    <mergeCell ref="B8:B11"/>
    <mergeCell ref="B13:N13"/>
    <mergeCell ref="C14:N14"/>
    <mergeCell ref="E2:I2"/>
    <mergeCell ref="D69:D71"/>
    <mergeCell ref="B50:N50"/>
    <mergeCell ref="C51:N51"/>
    <mergeCell ref="C56:N56"/>
    <mergeCell ref="C63:N63"/>
    <mergeCell ref="A66:A68"/>
    <mergeCell ref="B66:B68"/>
    <mergeCell ref="D66:D68"/>
    <mergeCell ref="A69:A71"/>
  </mergeCells>
  <printOptions/>
  <pageMargins left="0.5905511811023623" right="0.2362204724409449" top="0.15748031496062992" bottom="0.15748031496062992" header="0.15748031496062992" footer="0.15748031496062992"/>
  <pageSetup fitToHeight="4" fitToWidth="1" horizontalDpi="600" verticalDpi="600" orientation="landscape" paperSize="9" scale="53" r:id="rId1"/>
  <headerFooter alignWithMargins="0">
    <oddFooter>&amp;R&amp;P</oddFooter>
  </headerFooter>
  <rowBreaks count="3" manualBreakCount="3">
    <brk id="24" max="14" man="1"/>
    <brk id="34" max="14" man="1"/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2"/>
  <sheetViews>
    <sheetView zoomScale="95" zoomScaleNormal="95" zoomScalePageLayoutView="0" workbookViewId="0" topLeftCell="A23">
      <selection activeCell="K26" sqref="K26"/>
    </sheetView>
  </sheetViews>
  <sheetFormatPr defaultColWidth="9.140625" defaultRowHeight="15"/>
  <cols>
    <col min="1" max="1" width="11.00390625" style="0" bestFit="1" customWidth="1"/>
    <col min="2" max="2" width="26.7109375" style="0" customWidth="1"/>
    <col min="3" max="3" width="25.57421875" style="0" customWidth="1"/>
    <col min="4" max="4" width="11.28125" style="0" customWidth="1"/>
    <col min="5" max="5" width="10.140625" style="0" customWidth="1"/>
    <col min="6" max="7" width="10.7109375" style="60" customWidth="1"/>
    <col min="8" max="11" width="10.7109375" style="0" customWidth="1"/>
  </cols>
  <sheetData>
    <row r="1" spans="1:13" ht="51.75" customHeight="1">
      <c r="A1" s="59"/>
      <c r="B1" s="59"/>
      <c r="C1" s="61"/>
      <c r="D1" s="152" t="s">
        <v>166</v>
      </c>
      <c r="E1" s="152"/>
      <c r="F1" s="152"/>
      <c r="G1" s="152"/>
      <c r="H1" s="152"/>
      <c r="I1" s="152"/>
      <c r="J1" s="152"/>
      <c r="K1" s="152"/>
      <c r="L1" s="59"/>
      <c r="M1" s="59"/>
    </row>
    <row r="2" spans="1:13" ht="37.5" customHeight="1" hidden="1">
      <c r="A2" s="59"/>
      <c r="B2" s="59"/>
      <c r="C2" s="153" t="s">
        <v>130</v>
      </c>
      <c r="D2" s="153"/>
      <c r="E2" s="153"/>
      <c r="F2" s="153"/>
      <c r="G2" s="153"/>
      <c r="H2" s="153"/>
      <c r="I2" s="153"/>
      <c r="J2" s="153"/>
      <c r="K2" s="153"/>
      <c r="L2" s="59"/>
      <c r="M2" s="59"/>
    </row>
    <row r="3" spans="1:13" ht="15" customHeight="1">
      <c r="A3" s="59"/>
      <c r="B3" s="59"/>
      <c r="C3" s="153"/>
      <c r="D3" s="153"/>
      <c r="E3" s="153"/>
      <c r="F3" s="153"/>
      <c r="G3" s="153"/>
      <c r="H3" s="153"/>
      <c r="I3" s="153"/>
      <c r="J3" s="153"/>
      <c r="K3" s="153"/>
      <c r="L3" s="59"/>
      <c r="M3" s="59"/>
    </row>
    <row r="4" spans="1:13" ht="35.25" customHeight="1">
      <c r="A4" s="154" t="s">
        <v>173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59"/>
      <c r="M4" s="59"/>
    </row>
    <row r="5" spans="1:13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33" customHeight="1">
      <c r="A6" s="149" t="s">
        <v>116</v>
      </c>
      <c r="B6" s="149" t="s">
        <v>117</v>
      </c>
      <c r="C6" s="149" t="s">
        <v>78</v>
      </c>
      <c r="D6" s="149" t="s">
        <v>118</v>
      </c>
      <c r="E6" s="149" t="s">
        <v>79</v>
      </c>
      <c r="F6" s="159" t="s">
        <v>80</v>
      </c>
      <c r="G6" s="159"/>
      <c r="H6" s="159"/>
      <c r="I6" s="159"/>
      <c r="J6" s="159"/>
      <c r="K6" s="159"/>
      <c r="L6" s="59"/>
      <c r="M6" s="59"/>
    </row>
    <row r="7" spans="1:13" ht="29.25" customHeight="1">
      <c r="A7" s="150"/>
      <c r="B7" s="151"/>
      <c r="C7" s="151"/>
      <c r="D7" s="151"/>
      <c r="E7" s="151"/>
      <c r="F7" s="55" t="s">
        <v>167</v>
      </c>
      <c r="G7" s="82" t="s">
        <v>168</v>
      </c>
      <c r="H7" s="82" t="s">
        <v>169</v>
      </c>
      <c r="I7" s="82" t="s">
        <v>170</v>
      </c>
      <c r="J7" s="82" t="s">
        <v>171</v>
      </c>
      <c r="K7" s="82" t="s">
        <v>172</v>
      </c>
      <c r="L7" s="59"/>
      <c r="M7" s="59"/>
    </row>
    <row r="8" spans="1:13" ht="15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9"/>
      <c r="M8" s="59"/>
    </row>
    <row r="9" spans="1:13" ht="65.25" customHeight="1">
      <c r="A9" s="62"/>
      <c r="B9" s="148" t="s">
        <v>245</v>
      </c>
      <c r="C9" s="148"/>
      <c r="D9" s="148"/>
      <c r="E9" s="148"/>
      <c r="F9" s="148"/>
      <c r="G9" s="148"/>
      <c r="H9" s="148"/>
      <c r="I9" s="148"/>
      <c r="J9" s="148"/>
      <c r="K9" s="148"/>
      <c r="L9" s="59"/>
      <c r="M9" s="59"/>
    </row>
    <row r="10" spans="1:13" ht="31.5" customHeight="1">
      <c r="A10" s="57"/>
      <c r="B10" s="147" t="s">
        <v>81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59"/>
      <c r="M10" s="59"/>
    </row>
    <row r="11" spans="1:13" ht="131.25" customHeight="1">
      <c r="A11" s="63" t="s">
        <v>119</v>
      </c>
      <c r="B11" s="57" t="s">
        <v>22</v>
      </c>
      <c r="C11" s="57" t="s">
        <v>82</v>
      </c>
      <c r="D11" s="56" t="s">
        <v>83</v>
      </c>
      <c r="E11" s="56">
        <v>100</v>
      </c>
      <c r="F11" s="56">
        <v>100</v>
      </c>
      <c r="G11" s="56">
        <v>100</v>
      </c>
      <c r="H11" s="56">
        <v>100</v>
      </c>
      <c r="I11" s="56">
        <v>100</v>
      </c>
      <c r="J11" s="56">
        <v>100</v>
      </c>
      <c r="K11" s="56">
        <v>100</v>
      </c>
      <c r="L11" s="59"/>
      <c r="M11" s="59"/>
    </row>
    <row r="12" spans="1:13" ht="63">
      <c r="A12" s="63" t="s">
        <v>120</v>
      </c>
      <c r="B12" s="57" t="s">
        <v>33</v>
      </c>
      <c r="C12" s="57" t="s">
        <v>34</v>
      </c>
      <c r="D12" s="56" t="s">
        <v>83</v>
      </c>
      <c r="E12" s="56">
        <v>100</v>
      </c>
      <c r="F12" s="56">
        <v>100</v>
      </c>
      <c r="G12" s="56">
        <v>100</v>
      </c>
      <c r="H12" s="56">
        <v>100</v>
      </c>
      <c r="I12" s="56">
        <v>100</v>
      </c>
      <c r="J12" s="56">
        <v>100</v>
      </c>
      <c r="K12" s="56">
        <v>100</v>
      </c>
      <c r="L12" s="59"/>
      <c r="M12" s="59"/>
    </row>
    <row r="13" spans="1:13" s="29" customFormat="1" ht="94.5">
      <c r="A13" s="63" t="s">
        <v>121</v>
      </c>
      <c r="B13" s="67" t="s">
        <v>146</v>
      </c>
      <c r="C13" s="67" t="s">
        <v>147</v>
      </c>
      <c r="D13" s="56" t="s">
        <v>83</v>
      </c>
      <c r="E13" s="56">
        <v>100</v>
      </c>
      <c r="F13" s="56">
        <v>100</v>
      </c>
      <c r="G13" s="56">
        <v>100</v>
      </c>
      <c r="H13" s="56">
        <v>100</v>
      </c>
      <c r="I13" s="56">
        <v>100</v>
      </c>
      <c r="J13" s="56">
        <v>100</v>
      </c>
      <c r="K13" s="56">
        <v>100</v>
      </c>
      <c r="L13" s="59"/>
      <c r="M13" s="59"/>
    </row>
    <row r="14" spans="1:13" ht="81.75" customHeight="1">
      <c r="A14" s="63" t="s">
        <v>122</v>
      </c>
      <c r="B14" s="57" t="s">
        <v>138</v>
      </c>
      <c r="C14" s="80" t="s">
        <v>145</v>
      </c>
      <c r="D14" s="81" t="s">
        <v>139</v>
      </c>
      <c r="E14" s="107">
        <v>1629</v>
      </c>
      <c r="F14" s="56">
        <v>1629</v>
      </c>
      <c r="G14" s="56">
        <v>1629</v>
      </c>
      <c r="H14" s="56">
        <v>1629</v>
      </c>
      <c r="I14" s="56">
        <v>1629</v>
      </c>
      <c r="J14" s="56">
        <v>1629</v>
      </c>
      <c r="K14" s="56">
        <v>1629</v>
      </c>
      <c r="L14" s="59"/>
      <c r="M14" s="59"/>
    </row>
    <row r="15" spans="1:13" ht="68.25" customHeight="1">
      <c r="A15" s="157" t="s">
        <v>123</v>
      </c>
      <c r="B15" s="155" t="s">
        <v>132</v>
      </c>
      <c r="C15" s="57" t="s">
        <v>25</v>
      </c>
      <c r="D15" s="56" t="s">
        <v>24</v>
      </c>
      <c r="E15" s="56">
        <v>288000</v>
      </c>
      <c r="F15" s="56">
        <v>288000</v>
      </c>
      <c r="G15" s="56">
        <v>288000</v>
      </c>
      <c r="H15" s="56">
        <v>288000</v>
      </c>
      <c r="I15" s="74">
        <v>288000</v>
      </c>
      <c r="J15" s="68">
        <v>288000</v>
      </c>
      <c r="K15" s="84">
        <v>288000</v>
      </c>
      <c r="L15" s="59"/>
      <c r="M15" s="59"/>
    </row>
    <row r="16" spans="1:13" ht="52.5" customHeight="1">
      <c r="A16" s="158"/>
      <c r="B16" s="156"/>
      <c r="C16" s="57" t="s">
        <v>26</v>
      </c>
      <c r="D16" s="56" t="s">
        <v>94</v>
      </c>
      <c r="E16" s="56">
        <v>21500</v>
      </c>
      <c r="F16" s="56">
        <v>21500</v>
      </c>
      <c r="G16" s="56">
        <v>21500</v>
      </c>
      <c r="H16" s="56">
        <v>21500</v>
      </c>
      <c r="I16" s="74">
        <v>21500</v>
      </c>
      <c r="J16" s="69">
        <v>21500</v>
      </c>
      <c r="K16" s="74">
        <v>21500</v>
      </c>
      <c r="L16" s="59"/>
      <c r="M16" s="59"/>
    </row>
    <row r="17" spans="1:13" ht="110.25" customHeight="1">
      <c r="A17" s="63" t="s">
        <v>55</v>
      </c>
      <c r="B17" s="57" t="s">
        <v>15</v>
      </c>
      <c r="C17" s="57" t="s">
        <v>86</v>
      </c>
      <c r="D17" s="56" t="s">
        <v>83</v>
      </c>
      <c r="E17" s="56">
        <v>100</v>
      </c>
      <c r="F17" s="56">
        <v>100</v>
      </c>
      <c r="G17" s="56">
        <v>100</v>
      </c>
      <c r="H17" s="56">
        <v>100</v>
      </c>
      <c r="I17" s="56">
        <v>100</v>
      </c>
      <c r="J17" s="56">
        <v>100</v>
      </c>
      <c r="K17" s="56">
        <v>100</v>
      </c>
      <c r="L17" s="59"/>
      <c r="M17" s="59"/>
    </row>
    <row r="18" spans="1:13" ht="334.5" customHeight="1">
      <c r="A18" s="65" t="s">
        <v>58</v>
      </c>
      <c r="B18" s="44" t="s">
        <v>194</v>
      </c>
      <c r="C18" s="73" t="s">
        <v>148</v>
      </c>
      <c r="D18" s="72" t="s">
        <v>83</v>
      </c>
      <c r="E18" s="84">
        <v>100</v>
      </c>
      <c r="F18" s="84">
        <v>100</v>
      </c>
      <c r="G18" s="84">
        <v>100</v>
      </c>
      <c r="H18" s="84">
        <v>100</v>
      </c>
      <c r="I18" s="84">
        <v>100</v>
      </c>
      <c r="J18" s="84">
        <v>100</v>
      </c>
      <c r="K18" s="84">
        <v>100</v>
      </c>
      <c r="L18" s="59"/>
      <c r="M18" s="59"/>
    </row>
    <row r="19" spans="1:13" ht="400.5" customHeight="1">
      <c r="A19" s="70" t="s">
        <v>65</v>
      </c>
      <c r="B19" s="71" t="s">
        <v>195</v>
      </c>
      <c r="C19" s="73" t="s">
        <v>8</v>
      </c>
      <c r="D19" s="72" t="s">
        <v>83</v>
      </c>
      <c r="E19" s="84" t="s">
        <v>2</v>
      </c>
      <c r="F19" s="84" t="s">
        <v>2</v>
      </c>
      <c r="G19" s="84" t="s">
        <v>2</v>
      </c>
      <c r="H19" s="84" t="s">
        <v>2</v>
      </c>
      <c r="I19" s="84" t="s">
        <v>2</v>
      </c>
      <c r="J19" s="72" t="s">
        <v>2</v>
      </c>
      <c r="K19" s="72" t="s">
        <v>2</v>
      </c>
      <c r="L19" s="59"/>
      <c r="M19" s="59"/>
    </row>
    <row r="20" spans="1:13" ht="15.75">
      <c r="A20" s="64"/>
      <c r="B20" s="147" t="s">
        <v>17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59"/>
      <c r="M20" s="59"/>
    </row>
    <row r="21" spans="1:13" ht="78.75">
      <c r="A21" s="63" t="s">
        <v>124</v>
      </c>
      <c r="B21" s="57" t="s">
        <v>87</v>
      </c>
      <c r="C21" s="57" t="s">
        <v>88</v>
      </c>
      <c r="D21" s="56" t="s">
        <v>84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  <c r="K21" s="56">
        <v>1</v>
      </c>
      <c r="L21" s="59"/>
      <c r="M21" s="59"/>
    </row>
    <row r="22" spans="1:13" s="29" customFormat="1" ht="84.75" customHeight="1">
      <c r="A22" s="63" t="s">
        <v>125</v>
      </c>
      <c r="B22" s="57" t="s">
        <v>47</v>
      </c>
      <c r="C22" s="57" t="s">
        <v>88</v>
      </c>
      <c r="D22" s="56" t="s">
        <v>84</v>
      </c>
      <c r="E22" s="56">
        <v>3</v>
      </c>
      <c r="F22" s="56">
        <v>3</v>
      </c>
      <c r="G22" s="56">
        <v>3</v>
      </c>
      <c r="H22" s="56">
        <v>3</v>
      </c>
      <c r="I22" s="56">
        <v>3</v>
      </c>
      <c r="J22" s="56">
        <v>3</v>
      </c>
      <c r="K22" s="56">
        <v>3</v>
      </c>
      <c r="L22" s="59"/>
      <c r="M22" s="59"/>
    </row>
    <row r="23" spans="1:13" ht="78.75">
      <c r="A23" s="63" t="s">
        <v>126</v>
      </c>
      <c r="B23" s="57" t="s">
        <v>49</v>
      </c>
      <c r="C23" s="57" t="s">
        <v>89</v>
      </c>
      <c r="D23" s="56" t="s">
        <v>90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75">
        <v>1</v>
      </c>
      <c r="L23" s="59"/>
      <c r="M23" s="59"/>
    </row>
    <row r="24" spans="1:13" ht="59.25" customHeight="1">
      <c r="A24" s="63" t="s">
        <v>127</v>
      </c>
      <c r="B24" s="57" t="s">
        <v>70</v>
      </c>
      <c r="C24" s="57" t="s">
        <v>92</v>
      </c>
      <c r="D24" s="56" t="s">
        <v>90</v>
      </c>
      <c r="E24" s="56">
        <v>1</v>
      </c>
      <c r="F24" s="56">
        <v>1</v>
      </c>
      <c r="G24" s="56">
        <v>1</v>
      </c>
      <c r="H24" s="56">
        <v>1</v>
      </c>
      <c r="I24" s="56">
        <v>1</v>
      </c>
      <c r="J24" s="56">
        <v>1</v>
      </c>
      <c r="K24" s="75">
        <v>1</v>
      </c>
      <c r="L24" s="59"/>
      <c r="M24" s="59"/>
    </row>
    <row r="25" spans="1:13" ht="94.5">
      <c r="A25" s="63" t="s">
        <v>128</v>
      </c>
      <c r="B25" s="57" t="s">
        <v>254</v>
      </c>
      <c r="C25" s="57" t="s">
        <v>91</v>
      </c>
      <c r="D25" s="56" t="s">
        <v>83</v>
      </c>
      <c r="E25" s="56">
        <v>100</v>
      </c>
      <c r="F25" s="56">
        <v>100</v>
      </c>
      <c r="G25" s="56">
        <v>100</v>
      </c>
      <c r="H25" s="56">
        <v>100</v>
      </c>
      <c r="I25" s="56">
        <v>100</v>
      </c>
      <c r="J25" s="56">
        <v>100</v>
      </c>
      <c r="K25" s="56">
        <v>100</v>
      </c>
      <c r="L25" s="59"/>
      <c r="M25" s="59"/>
    </row>
    <row r="26" spans="1:13" ht="59.25" customHeight="1">
      <c r="A26" s="63" t="s">
        <v>252</v>
      </c>
      <c r="B26" s="113" t="s">
        <v>249</v>
      </c>
      <c r="C26" s="113" t="s">
        <v>253</v>
      </c>
      <c r="D26" s="112" t="s">
        <v>90</v>
      </c>
      <c r="E26" s="112">
        <v>1</v>
      </c>
      <c r="F26" s="112">
        <v>1</v>
      </c>
      <c r="G26" s="112"/>
      <c r="H26" s="112"/>
      <c r="I26" s="112"/>
      <c r="J26" s="112"/>
      <c r="K26" s="112"/>
      <c r="L26" s="59"/>
      <c r="M26" s="59"/>
    </row>
    <row r="27" spans="1:13" ht="40.5" customHeight="1">
      <c r="A27" s="64"/>
      <c r="B27" s="147" t="s">
        <v>5</v>
      </c>
      <c r="C27" s="147"/>
      <c r="D27" s="147"/>
      <c r="E27" s="147"/>
      <c r="F27" s="147"/>
      <c r="G27" s="147"/>
      <c r="H27" s="147"/>
      <c r="I27" s="147"/>
      <c r="J27" s="147"/>
      <c r="K27" s="147"/>
      <c r="L27" s="59"/>
      <c r="M27" s="59"/>
    </row>
    <row r="28" spans="1:11" s="29" customFormat="1" ht="126" customHeight="1">
      <c r="A28" s="103" t="s">
        <v>129</v>
      </c>
      <c r="B28" s="104" t="s">
        <v>6</v>
      </c>
      <c r="C28" s="104" t="s">
        <v>7</v>
      </c>
      <c r="D28" s="105" t="s">
        <v>83</v>
      </c>
      <c r="E28" s="105">
        <v>100</v>
      </c>
      <c r="F28" s="105">
        <v>100</v>
      </c>
      <c r="G28" s="105">
        <v>100</v>
      </c>
      <c r="H28" s="105">
        <v>100</v>
      </c>
      <c r="I28" s="105">
        <v>100</v>
      </c>
      <c r="J28" s="105">
        <v>100</v>
      </c>
      <c r="K28" s="105">
        <v>100</v>
      </c>
    </row>
    <row r="29" spans="1:11" s="29" customFormat="1" ht="99" customHeight="1">
      <c r="A29" s="103" t="s">
        <v>199</v>
      </c>
      <c r="B29" s="104" t="s">
        <v>200</v>
      </c>
      <c r="C29" s="106" t="s">
        <v>202</v>
      </c>
      <c r="D29" s="105" t="s">
        <v>83</v>
      </c>
      <c r="E29" s="105">
        <v>100</v>
      </c>
      <c r="F29" s="105">
        <v>100</v>
      </c>
      <c r="G29" s="105">
        <v>100</v>
      </c>
      <c r="H29" s="105">
        <v>100</v>
      </c>
      <c r="I29" s="105">
        <v>100</v>
      </c>
      <c r="J29" s="105">
        <v>100</v>
      </c>
      <c r="K29" s="105">
        <v>100</v>
      </c>
    </row>
    <row r="30" spans="1:13" ht="37.5" customHeight="1" hidden="1">
      <c r="A30" s="64"/>
      <c r="B30" s="147" t="s">
        <v>18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59"/>
      <c r="M30" s="59"/>
    </row>
    <row r="31" spans="1:11" s="102" customFormat="1" ht="147" customHeight="1" hidden="1">
      <c r="A31" s="99" t="s">
        <v>135</v>
      </c>
      <c r="B31" s="100" t="s">
        <v>64</v>
      </c>
      <c r="C31" s="100" t="s">
        <v>10</v>
      </c>
      <c r="D31" s="101" t="s">
        <v>83</v>
      </c>
      <c r="E31" s="101" t="s">
        <v>85</v>
      </c>
      <c r="F31" s="101">
        <v>15</v>
      </c>
      <c r="G31" s="101">
        <v>30</v>
      </c>
      <c r="H31" s="101">
        <v>45</v>
      </c>
      <c r="I31" s="101">
        <v>60</v>
      </c>
      <c r="J31" s="101">
        <v>80</v>
      </c>
      <c r="K31" s="101">
        <v>100</v>
      </c>
    </row>
    <row r="32" spans="1:13" ht="15.75">
      <c r="A32" s="64"/>
      <c r="B32" s="147" t="s">
        <v>207</v>
      </c>
      <c r="C32" s="147"/>
      <c r="D32" s="147"/>
      <c r="E32" s="147"/>
      <c r="F32" s="147"/>
      <c r="G32" s="147"/>
      <c r="H32" s="147"/>
      <c r="I32" s="147"/>
      <c r="J32" s="147"/>
      <c r="K32" s="147"/>
      <c r="L32" s="59"/>
      <c r="M32" s="59"/>
    </row>
    <row r="33" spans="1:11" s="29" customFormat="1" ht="222" customHeight="1">
      <c r="A33" s="103" t="s">
        <v>135</v>
      </c>
      <c r="B33" s="104" t="s">
        <v>19</v>
      </c>
      <c r="C33" s="104" t="s">
        <v>11</v>
      </c>
      <c r="D33" s="74" t="s">
        <v>94</v>
      </c>
      <c r="E33" s="74">
        <v>110</v>
      </c>
      <c r="F33" s="74">
        <v>110</v>
      </c>
      <c r="G33" s="74">
        <v>110</v>
      </c>
      <c r="H33" s="74">
        <v>110</v>
      </c>
      <c r="I33" s="74">
        <v>110</v>
      </c>
      <c r="J33" s="74">
        <v>110</v>
      </c>
      <c r="K33" s="74">
        <v>110</v>
      </c>
    </row>
    <row r="34" spans="1:11" s="29" customFormat="1" ht="175.5" customHeight="1">
      <c r="A34" s="103" t="s">
        <v>208</v>
      </c>
      <c r="B34" s="104" t="s">
        <v>68</v>
      </c>
      <c r="C34" s="104" t="s">
        <v>12</v>
      </c>
      <c r="D34" s="74" t="s">
        <v>93</v>
      </c>
      <c r="E34" s="74">
        <v>12</v>
      </c>
      <c r="F34" s="74">
        <v>12</v>
      </c>
      <c r="G34" s="74">
        <v>12</v>
      </c>
      <c r="H34" s="74">
        <v>12</v>
      </c>
      <c r="I34" s="74">
        <v>12</v>
      </c>
      <c r="J34" s="74">
        <v>12</v>
      </c>
      <c r="K34" s="74">
        <v>12</v>
      </c>
    </row>
    <row r="35" spans="1:13" ht="15.75">
      <c r="A35" s="64"/>
      <c r="B35" s="147" t="s">
        <v>209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59"/>
      <c r="M35" s="59"/>
    </row>
    <row r="36" spans="1:13" ht="15.75">
      <c r="A36" s="64"/>
      <c r="B36" s="147" t="s">
        <v>235</v>
      </c>
      <c r="C36" s="147"/>
      <c r="D36" s="147"/>
      <c r="E36" s="147"/>
      <c r="F36" s="147"/>
      <c r="G36" s="147"/>
      <c r="H36" s="147"/>
      <c r="I36" s="147"/>
      <c r="J36" s="147"/>
      <c r="K36" s="147"/>
      <c r="L36" s="59"/>
      <c r="M36" s="59"/>
    </row>
    <row r="37" spans="1:13" ht="21" customHeight="1">
      <c r="A37" s="62"/>
      <c r="B37" s="148" t="s">
        <v>244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59"/>
      <c r="M37" s="59"/>
    </row>
    <row r="38" spans="1:13" ht="31.5" customHeight="1">
      <c r="A38" s="57"/>
      <c r="B38" s="147" t="s">
        <v>189</v>
      </c>
      <c r="C38" s="147"/>
      <c r="D38" s="147"/>
      <c r="E38" s="147"/>
      <c r="F38" s="147"/>
      <c r="G38" s="147"/>
      <c r="H38" s="147"/>
      <c r="I38" s="147"/>
      <c r="J38" s="147"/>
      <c r="K38" s="147"/>
      <c r="L38" s="59"/>
      <c r="M38" s="59"/>
    </row>
    <row r="39" spans="1:13" ht="243.75" customHeight="1">
      <c r="A39" s="65" t="s">
        <v>210</v>
      </c>
      <c r="B39" s="90" t="s">
        <v>97</v>
      </c>
      <c r="C39" s="85" t="s">
        <v>106</v>
      </c>
      <c r="D39" s="91" t="s">
        <v>83</v>
      </c>
      <c r="E39" s="91">
        <v>100</v>
      </c>
      <c r="F39" s="91">
        <v>100</v>
      </c>
      <c r="G39" s="91">
        <v>100</v>
      </c>
      <c r="H39" s="91">
        <v>100</v>
      </c>
      <c r="I39" s="91">
        <v>100</v>
      </c>
      <c r="J39" s="91">
        <v>100</v>
      </c>
      <c r="K39" s="91">
        <v>100</v>
      </c>
      <c r="L39" s="59"/>
      <c r="M39" s="59"/>
    </row>
    <row r="40" spans="1:13" ht="180.75" customHeight="1">
      <c r="A40" s="83" t="s">
        <v>211</v>
      </c>
      <c r="B40" s="110" t="s">
        <v>234</v>
      </c>
      <c r="C40" s="92" t="s">
        <v>174</v>
      </c>
      <c r="D40" s="93" t="s">
        <v>83</v>
      </c>
      <c r="E40" s="93">
        <v>100</v>
      </c>
      <c r="F40" s="93">
        <v>100</v>
      </c>
      <c r="G40" s="93">
        <v>100</v>
      </c>
      <c r="H40" s="93">
        <v>100</v>
      </c>
      <c r="I40" s="93">
        <v>100</v>
      </c>
      <c r="J40" s="93">
        <v>100</v>
      </c>
      <c r="K40" s="93">
        <v>100</v>
      </c>
      <c r="L40" s="59"/>
      <c r="M40" s="59"/>
    </row>
    <row r="41" spans="1:13" ht="78.75">
      <c r="A41" s="63" t="s">
        <v>212</v>
      </c>
      <c r="B41" s="90" t="s">
        <v>98</v>
      </c>
      <c r="C41" s="90" t="s">
        <v>107</v>
      </c>
      <c r="D41" s="91" t="s">
        <v>83</v>
      </c>
      <c r="E41" s="91">
        <v>100</v>
      </c>
      <c r="F41" s="91">
        <v>100</v>
      </c>
      <c r="G41" s="91">
        <v>100</v>
      </c>
      <c r="H41" s="91">
        <v>100</v>
      </c>
      <c r="I41" s="91">
        <v>100</v>
      </c>
      <c r="J41" s="91">
        <v>100</v>
      </c>
      <c r="K41" s="91">
        <v>100</v>
      </c>
      <c r="L41" s="59"/>
      <c r="M41" s="59"/>
    </row>
    <row r="42" spans="1:13" ht="15.75">
      <c r="A42" s="64"/>
      <c r="B42" s="147" t="s">
        <v>108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59"/>
      <c r="M42" s="59"/>
    </row>
    <row r="43" spans="1:13" ht="78" customHeight="1">
      <c r="A43" s="63" t="s">
        <v>213</v>
      </c>
      <c r="B43" s="90" t="s">
        <v>100</v>
      </c>
      <c r="C43" s="90" t="s">
        <v>109</v>
      </c>
      <c r="D43" s="91" t="s">
        <v>83</v>
      </c>
      <c r="E43" s="58">
        <v>65</v>
      </c>
      <c r="F43" s="91" t="s">
        <v>175</v>
      </c>
      <c r="G43" s="91" t="s">
        <v>175</v>
      </c>
      <c r="H43" s="91" t="s">
        <v>149</v>
      </c>
      <c r="I43" s="91" t="s">
        <v>176</v>
      </c>
      <c r="J43" s="91" t="s">
        <v>177</v>
      </c>
      <c r="K43" s="91" t="s">
        <v>177</v>
      </c>
      <c r="L43" s="59"/>
      <c r="M43" s="59"/>
    </row>
    <row r="44" spans="1:13" ht="163.5" customHeight="1">
      <c r="A44" s="63" t="s">
        <v>214</v>
      </c>
      <c r="B44" s="90" t="s">
        <v>178</v>
      </c>
      <c r="C44" s="90" t="s">
        <v>110</v>
      </c>
      <c r="D44" s="91" t="s">
        <v>83</v>
      </c>
      <c r="E44" s="58">
        <v>47</v>
      </c>
      <c r="F44" s="91" t="s">
        <v>111</v>
      </c>
      <c r="G44" s="91" t="s">
        <v>179</v>
      </c>
      <c r="H44" s="91" t="s">
        <v>180</v>
      </c>
      <c r="I44" s="91" t="s">
        <v>181</v>
      </c>
      <c r="J44" s="91" t="s">
        <v>182</v>
      </c>
      <c r="K44" s="91" t="s">
        <v>183</v>
      </c>
      <c r="L44" s="59"/>
      <c r="M44" s="59"/>
    </row>
    <row r="45" spans="1:13" ht="129" customHeight="1">
      <c r="A45" s="63" t="s">
        <v>215</v>
      </c>
      <c r="B45" s="90" t="s">
        <v>112</v>
      </c>
      <c r="C45" s="90" t="s">
        <v>113</v>
      </c>
      <c r="D45" s="91" t="s">
        <v>83</v>
      </c>
      <c r="E45" s="58">
        <v>97</v>
      </c>
      <c r="F45" s="91" t="s">
        <v>184</v>
      </c>
      <c r="G45" s="91" t="s">
        <v>185</v>
      </c>
      <c r="H45" s="91" t="s">
        <v>185</v>
      </c>
      <c r="I45" s="91" t="s">
        <v>185</v>
      </c>
      <c r="J45" s="91" t="s">
        <v>185</v>
      </c>
      <c r="K45" s="91" t="s">
        <v>185</v>
      </c>
      <c r="L45" s="59"/>
      <c r="M45" s="59"/>
    </row>
    <row r="46" spans="1:13" ht="192" customHeight="1">
      <c r="A46" s="63" t="s">
        <v>216</v>
      </c>
      <c r="B46" s="90" t="s">
        <v>161</v>
      </c>
      <c r="C46" s="90" t="s">
        <v>186</v>
      </c>
      <c r="D46" s="91" t="s">
        <v>83</v>
      </c>
      <c r="E46" s="91">
        <v>100</v>
      </c>
      <c r="F46" s="91">
        <v>100</v>
      </c>
      <c r="G46" s="91">
        <v>100</v>
      </c>
      <c r="H46" s="91">
        <v>100</v>
      </c>
      <c r="I46" s="91">
        <v>100</v>
      </c>
      <c r="J46" s="91">
        <v>100</v>
      </c>
      <c r="K46" s="91">
        <v>100</v>
      </c>
      <c r="L46" s="59"/>
      <c r="M46" s="59"/>
    </row>
    <row r="47" spans="1:13" ht="198.75" customHeight="1">
      <c r="A47" s="63" t="s">
        <v>217</v>
      </c>
      <c r="B47" s="90" t="s">
        <v>187</v>
      </c>
      <c r="C47" s="90" t="s">
        <v>188</v>
      </c>
      <c r="D47" s="91" t="s">
        <v>83</v>
      </c>
      <c r="E47" s="91">
        <v>100</v>
      </c>
      <c r="F47" s="91">
        <v>100</v>
      </c>
      <c r="G47" s="91">
        <v>100</v>
      </c>
      <c r="H47" s="91">
        <v>100</v>
      </c>
      <c r="I47" s="91">
        <v>100</v>
      </c>
      <c r="J47" s="91">
        <v>100</v>
      </c>
      <c r="K47" s="91">
        <v>100</v>
      </c>
      <c r="L47" s="59"/>
      <c r="M47" s="59"/>
    </row>
    <row r="48" spans="1:13" ht="37.5" customHeight="1">
      <c r="A48" s="64"/>
      <c r="B48" s="147" t="s">
        <v>237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59"/>
      <c r="M48" s="59"/>
    </row>
    <row r="49" spans="1:13" ht="82.5" customHeight="1">
      <c r="A49" s="63" t="s">
        <v>218</v>
      </c>
      <c r="B49" s="64" t="s">
        <v>103</v>
      </c>
      <c r="C49" s="66" t="s">
        <v>114</v>
      </c>
      <c r="D49" s="58" t="s">
        <v>84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9"/>
      <c r="M49" s="59"/>
    </row>
    <row r="50" spans="1:13" ht="120" customHeight="1">
      <c r="A50" s="63" t="s">
        <v>219</v>
      </c>
      <c r="B50" s="90" t="s">
        <v>190</v>
      </c>
      <c r="C50" s="90" t="s">
        <v>191</v>
      </c>
      <c r="D50" s="91" t="s">
        <v>84</v>
      </c>
      <c r="E50" s="91">
        <v>1</v>
      </c>
      <c r="F50" s="91">
        <v>1</v>
      </c>
      <c r="G50" s="91">
        <v>1</v>
      </c>
      <c r="H50" s="91">
        <v>1</v>
      </c>
      <c r="I50" s="91">
        <v>1</v>
      </c>
      <c r="J50" s="91">
        <v>1</v>
      </c>
      <c r="K50" s="91">
        <v>1</v>
      </c>
      <c r="L50" s="59"/>
      <c r="M50" s="59"/>
    </row>
    <row r="51" spans="1:11" s="29" customFormat="1" ht="144.75" customHeight="1">
      <c r="A51" s="99" t="s">
        <v>220</v>
      </c>
      <c r="B51" s="104" t="s">
        <v>192</v>
      </c>
      <c r="C51" s="104" t="s">
        <v>193</v>
      </c>
      <c r="D51" s="105" t="s">
        <v>83</v>
      </c>
      <c r="E51" s="58">
        <v>8</v>
      </c>
      <c r="F51" s="114" t="s">
        <v>247</v>
      </c>
      <c r="G51" s="58" t="s">
        <v>247</v>
      </c>
      <c r="H51" s="58" t="s">
        <v>247</v>
      </c>
      <c r="I51" s="58" t="s">
        <v>247</v>
      </c>
      <c r="J51" s="58" t="s">
        <v>247</v>
      </c>
      <c r="K51" s="58" t="s">
        <v>247</v>
      </c>
    </row>
    <row r="52" spans="1:11" ht="189">
      <c r="A52" s="99" t="s">
        <v>221</v>
      </c>
      <c r="B52" s="90" t="s">
        <v>203</v>
      </c>
      <c r="C52" s="90" t="s">
        <v>204</v>
      </c>
      <c r="D52" s="91" t="s">
        <v>94</v>
      </c>
      <c r="E52" s="58">
        <v>2</v>
      </c>
      <c r="F52" s="114">
        <v>7</v>
      </c>
      <c r="G52" s="58">
        <v>6</v>
      </c>
      <c r="H52" s="58">
        <v>6</v>
      </c>
      <c r="I52" s="58">
        <v>6</v>
      </c>
      <c r="J52" s="58">
        <v>6</v>
      </c>
      <c r="K52" s="58">
        <v>6</v>
      </c>
    </row>
  </sheetData>
  <sheetProtection/>
  <mergeCells count="24">
    <mergeCell ref="D1:K1"/>
    <mergeCell ref="C2:K2"/>
    <mergeCell ref="C3:K3"/>
    <mergeCell ref="A4:K4"/>
    <mergeCell ref="E6:E7"/>
    <mergeCell ref="B15:B16"/>
    <mergeCell ref="A15:A16"/>
    <mergeCell ref="F6:K6"/>
    <mergeCell ref="B9:K9"/>
    <mergeCell ref="B10:K10"/>
    <mergeCell ref="A6:A7"/>
    <mergeCell ref="B6:B7"/>
    <mergeCell ref="C6:C7"/>
    <mergeCell ref="D6:D7"/>
    <mergeCell ref="B32:K32"/>
    <mergeCell ref="B27:K27"/>
    <mergeCell ref="B30:K30"/>
    <mergeCell ref="B20:K20"/>
    <mergeCell ref="B48:K48"/>
    <mergeCell ref="B36:K36"/>
    <mergeCell ref="B35:K35"/>
    <mergeCell ref="B37:K37"/>
    <mergeCell ref="B38:K38"/>
    <mergeCell ref="B42:K42"/>
  </mergeCells>
  <printOptions/>
  <pageMargins left="0.5905511811023623" right="0" top="0.4330708661417323" bottom="0.2362204724409449" header="0.31496062992125984" footer="0.15748031496062992"/>
  <pageSetup fitToHeight="6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Ерастова</dc:creator>
  <cp:keywords/>
  <dc:description/>
  <cp:lastModifiedBy>Ерастова Светлана Васильевна</cp:lastModifiedBy>
  <cp:lastPrinted>2024-01-16T05:25:36Z</cp:lastPrinted>
  <dcterms:created xsi:type="dcterms:W3CDTF">2013-05-15T08:50:57Z</dcterms:created>
  <dcterms:modified xsi:type="dcterms:W3CDTF">2024-01-16T05:28:17Z</dcterms:modified>
  <cp:category/>
  <cp:version/>
  <cp:contentType/>
  <cp:contentStatus/>
</cp:coreProperties>
</file>