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20\depkult\ПРОЕКТЫ ПОСТАНОВЛЕНИЙ, РАСПОРЯЖЕНИЙ\отдел развития отрасли культура\!!! МП 2024-2028\!!!! ПРОЕКТ ПОСТАНОВЛЕНИЯ МП 2024-2028\"/>
    </mc:Choice>
  </mc:AlternateContent>
  <bookViews>
    <workbookView xWindow="0" yWindow="0" windowWidth="28800" windowHeight="12330" tabRatio="601"/>
  </bookViews>
  <sheets>
    <sheet name="Лист1" sheetId="1" r:id="rId1"/>
    <sheet name="Лист3" sheetId="3" r:id="rId2"/>
  </sheets>
  <definedNames>
    <definedName name="_xlnm.Print_Titles" localSheetId="0">Лист1!$A:$D,Лист1!$6:$9</definedName>
    <definedName name="_xlnm.Print_Area" localSheetId="0">Лист1!$A$1:$AD$101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69" i="1" l="1"/>
  <c r="AD70" i="1"/>
  <c r="AD71" i="1"/>
  <c r="AD72" i="1"/>
  <c r="Y69" i="1"/>
  <c r="Y70" i="1"/>
  <c r="Y71" i="1"/>
  <c r="Y72" i="1"/>
  <c r="Y73" i="1"/>
  <c r="Y74" i="1"/>
  <c r="Y75" i="1"/>
  <c r="Y76" i="1"/>
  <c r="Y77" i="1"/>
  <c r="Y78" i="1"/>
  <c r="Y79" i="1"/>
  <c r="Y80" i="1"/>
  <c r="O69" i="1"/>
  <c r="O70" i="1"/>
  <c r="O71" i="1"/>
  <c r="O72" i="1"/>
  <c r="O73" i="1"/>
  <c r="O74" i="1"/>
  <c r="O75" i="1"/>
  <c r="O76" i="1"/>
  <c r="O77" i="1"/>
  <c r="O78" i="1"/>
  <c r="O79" i="1"/>
  <c r="O80" i="1"/>
  <c r="T69" i="1"/>
  <c r="T70" i="1"/>
  <c r="T71" i="1"/>
  <c r="T72" i="1"/>
  <c r="T73" i="1"/>
  <c r="T74" i="1"/>
  <c r="AD74" i="1" s="1"/>
  <c r="T75" i="1"/>
  <c r="T76" i="1"/>
  <c r="T77" i="1"/>
  <c r="T78" i="1"/>
  <c r="T79" i="1"/>
  <c r="T80" i="1"/>
  <c r="J80" i="1"/>
  <c r="J79" i="1"/>
  <c r="J78" i="1"/>
  <c r="J77" i="1"/>
  <c r="J76" i="1"/>
  <c r="J75" i="1"/>
  <c r="J74" i="1"/>
  <c r="J73" i="1"/>
  <c r="J72" i="1"/>
  <c r="J71" i="1"/>
  <c r="J70" i="1"/>
  <c r="J69" i="1"/>
  <c r="E80" i="1"/>
  <c r="E79" i="1"/>
  <c r="E78" i="1"/>
  <c r="E77" i="1"/>
  <c r="E76" i="1"/>
  <c r="E75" i="1"/>
  <c r="E74" i="1"/>
  <c r="E73" i="1"/>
  <c r="E72" i="1"/>
  <c r="E71" i="1"/>
  <c r="E70" i="1"/>
  <c r="E69" i="1"/>
  <c r="AD80" i="1" l="1"/>
  <c r="AD79" i="1"/>
  <c r="AD78" i="1"/>
  <c r="AD77" i="1"/>
  <c r="AD76" i="1"/>
  <c r="AD75" i="1"/>
  <c r="AD73" i="1"/>
  <c r="P63" i="1"/>
  <c r="O63" i="1" s="1"/>
  <c r="P62" i="1"/>
  <c r="O62" i="1" s="1"/>
  <c r="P64" i="1"/>
  <c r="O64" i="1" s="1"/>
  <c r="Y60" i="1"/>
  <c r="Y61" i="1"/>
  <c r="Y62" i="1"/>
  <c r="Y63" i="1"/>
  <c r="Y64" i="1"/>
  <c r="Y65" i="1"/>
  <c r="Y66" i="1"/>
  <c r="Y67" i="1"/>
  <c r="Y59" i="1"/>
  <c r="T60" i="1"/>
  <c r="T61" i="1"/>
  <c r="T62" i="1"/>
  <c r="T63" i="1"/>
  <c r="T64" i="1"/>
  <c r="T65" i="1"/>
  <c r="T66" i="1"/>
  <c r="T67" i="1"/>
  <c r="T59" i="1"/>
  <c r="O60" i="1"/>
  <c r="O61" i="1"/>
  <c r="O65" i="1"/>
  <c r="O66" i="1"/>
  <c r="O67" i="1"/>
  <c r="O59" i="1"/>
  <c r="J60" i="1"/>
  <c r="J61" i="1"/>
  <c r="J62" i="1"/>
  <c r="J63" i="1"/>
  <c r="J64" i="1"/>
  <c r="J65" i="1"/>
  <c r="J66" i="1"/>
  <c r="J67" i="1"/>
  <c r="J59" i="1"/>
  <c r="E60" i="1"/>
  <c r="E61" i="1"/>
  <c r="E62" i="1"/>
  <c r="E63" i="1"/>
  <c r="E64" i="1"/>
  <c r="E65" i="1"/>
  <c r="E66" i="1"/>
  <c r="E67" i="1"/>
  <c r="E59" i="1"/>
  <c r="AD59" i="1" l="1"/>
  <c r="AD60" i="1"/>
  <c r="AD65" i="1"/>
  <c r="AD67" i="1"/>
  <c r="AD66" i="1"/>
  <c r="AD63" i="1"/>
  <c r="AD64" i="1"/>
  <c r="AD62" i="1"/>
  <c r="AD61" i="1"/>
  <c r="P56" i="1" l="1"/>
  <c r="O56" i="1" s="1"/>
  <c r="Z56" i="1"/>
  <c r="Y56" i="1" s="1"/>
  <c r="U56" i="1"/>
  <c r="T56" i="1" s="1"/>
  <c r="P53" i="1"/>
  <c r="O53" i="1" s="1"/>
  <c r="E53" i="1"/>
  <c r="P52" i="1"/>
  <c r="O52" i="1" s="1"/>
  <c r="P51" i="1"/>
  <c r="O51" i="1" s="1"/>
  <c r="Y48" i="1"/>
  <c r="Y49" i="1"/>
  <c r="Y50" i="1"/>
  <c r="Y51" i="1"/>
  <c r="Y52" i="1"/>
  <c r="Y53" i="1"/>
  <c r="Y54" i="1"/>
  <c r="Y55" i="1"/>
  <c r="Y57" i="1"/>
  <c r="Y47" i="1"/>
  <c r="T48" i="1"/>
  <c r="T49" i="1"/>
  <c r="T50" i="1"/>
  <c r="T51" i="1"/>
  <c r="T52" i="1"/>
  <c r="T53" i="1"/>
  <c r="T54" i="1"/>
  <c r="T55" i="1"/>
  <c r="T57" i="1"/>
  <c r="T47" i="1"/>
  <c r="O48" i="1"/>
  <c r="O49" i="1"/>
  <c r="O50" i="1"/>
  <c r="O54" i="1"/>
  <c r="O55" i="1"/>
  <c r="O57" i="1"/>
  <c r="O47" i="1"/>
  <c r="J48" i="1"/>
  <c r="J49" i="1"/>
  <c r="J50" i="1"/>
  <c r="J51" i="1"/>
  <c r="J52" i="1"/>
  <c r="J53" i="1"/>
  <c r="J54" i="1"/>
  <c r="J55" i="1"/>
  <c r="J56" i="1"/>
  <c r="J57" i="1"/>
  <c r="J47" i="1"/>
  <c r="E48" i="1"/>
  <c r="E49" i="1"/>
  <c r="E50" i="1"/>
  <c r="E51" i="1"/>
  <c r="E52" i="1"/>
  <c r="E54" i="1"/>
  <c r="E55" i="1"/>
  <c r="E56" i="1"/>
  <c r="E57" i="1"/>
  <c r="E47" i="1"/>
  <c r="P47" i="1"/>
  <c r="AD48" i="1" l="1"/>
  <c r="AD54" i="1"/>
  <c r="AD55" i="1"/>
  <c r="AD57" i="1"/>
  <c r="AD56" i="1"/>
  <c r="AD53" i="1"/>
  <c r="AD52" i="1"/>
  <c r="AD51" i="1"/>
  <c r="AD50" i="1"/>
  <c r="AD49" i="1"/>
  <c r="AD47" i="1"/>
  <c r="T37" i="1"/>
  <c r="T41" i="1"/>
  <c r="T43" i="1"/>
  <c r="T45" i="1"/>
  <c r="P45" i="1"/>
  <c r="O45" i="1" s="1"/>
  <c r="P43" i="1"/>
  <c r="O43" i="1" s="1"/>
  <c r="P41" i="1"/>
  <c r="O41" i="1" s="1"/>
  <c r="P39" i="1"/>
  <c r="O39" i="1" s="1"/>
  <c r="U38" i="1"/>
  <c r="T38" i="1" s="1"/>
  <c r="P38" i="1"/>
  <c r="O38" i="1" s="1"/>
  <c r="P37" i="1"/>
  <c r="O37" i="1" s="1"/>
  <c r="U36" i="1"/>
  <c r="T36" i="1" s="1"/>
  <c r="P36" i="1"/>
  <c r="O36" i="1" s="1"/>
  <c r="P35" i="1"/>
  <c r="O35" i="1" s="1"/>
  <c r="Y36" i="1"/>
  <c r="Y37" i="1"/>
  <c r="Y38" i="1"/>
  <c r="Y39" i="1"/>
  <c r="Y40" i="1"/>
  <c r="Y41" i="1"/>
  <c r="Y42" i="1"/>
  <c r="Y43" i="1"/>
  <c r="Y44" i="1"/>
  <c r="Y45" i="1"/>
  <c r="Y35" i="1"/>
  <c r="T39" i="1"/>
  <c r="T40" i="1"/>
  <c r="T42" i="1"/>
  <c r="T44" i="1"/>
  <c r="T35" i="1"/>
  <c r="O40" i="1"/>
  <c r="O42" i="1"/>
  <c r="O44" i="1"/>
  <c r="J36" i="1"/>
  <c r="J37" i="1"/>
  <c r="J38" i="1"/>
  <c r="J39" i="1"/>
  <c r="J40" i="1"/>
  <c r="J41" i="1"/>
  <c r="J42" i="1"/>
  <c r="J43" i="1"/>
  <c r="J44" i="1"/>
  <c r="J45" i="1"/>
  <c r="J35" i="1"/>
  <c r="E36" i="1"/>
  <c r="E37" i="1"/>
  <c r="E38" i="1"/>
  <c r="E39" i="1"/>
  <c r="E40" i="1"/>
  <c r="E41" i="1"/>
  <c r="E42" i="1"/>
  <c r="E43" i="1"/>
  <c r="E44" i="1"/>
  <c r="E45" i="1"/>
  <c r="E35" i="1"/>
  <c r="AD44" i="1" l="1"/>
  <c r="AD42" i="1"/>
  <c r="AD37" i="1"/>
  <c r="AD45" i="1"/>
  <c r="AD41" i="1"/>
  <c r="AD40" i="1"/>
  <c r="AD43" i="1"/>
  <c r="AD39" i="1"/>
  <c r="AD38" i="1"/>
  <c r="AD36" i="1"/>
  <c r="AD35" i="1"/>
  <c r="Y30" i="1" l="1"/>
  <c r="T30" i="1"/>
  <c r="Y16" i="1" l="1"/>
  <c r="T16" i="1"/>
  <c r="O16" i="1"/>
  <c r="J16" i="1"/>
  <c r="E16" i="1"/>
  <c r="AD16" i="1" l="1"/>
  <c r="O98" i="1"/>
  <c r="E98" i="1"/>
  <c r="AD98" i="1" s="1"/>
  <c r="E97" i="1"/>
  <c r="F95" i="1"/>
  <c r="G95" i="1"/>
  <c r="G101" i="1" s="1"/>
  <c r="H95" i="1"/>
  <c r="H101" i="1" s="1"/>
  <c r="I95" i="1"/>
  <c r="I101" i="1" s="1"/>
  <c r="K95" i="1"/>
  <c r="K101" i="1" s="1"/>
  <c r="L95" i="1"/>
  <c r="L101" i="1" s="1"/>
  <c r="M95" i="1"/>
  <c r="M101" i="1" s="1"/>
  <c r="N95" i="1"/>
  <c r="N101" i="1" s="1"/>
  <c r="P95" i="1"/>
  <c r="P101" i="1" s="1"/>
  <c r="Q95" i="1"/>
  <c r="Q101" i="1" s="1"/>
  <c r="R95" i="1"/>
  <c r="R101" i="1" s="1"/>
  <c r="S95" i="1"/>
  <c r="S101" i="1" s="1"/>
  <c r="U95" i="1"/>
  <c r="U101" i="1" s="1"/>
  <c r="V95" i="1"/>
  <c r="V101" i="1" s="1"/>
  <c r="W95" i="1"/>
  <c r="W101" i="1" s="1"/>
  <c r="X95" i="1"/>
  <c r="X101" i="1" s="1"/>
  <c r="Z95" i="1"/>
  <c r="Z101" i="1" s="1"/>
  <c r="AA95" i="1"/>
  <c r="AA101" i="1" s="1"/>
  <c r="AB95" i="1"/>
  <c r="AB101" i="1" s="1"/>
  <c r="AC95" i="1"/>
  <c r="AC101" i="1" s="1"/>
  <c r="G87" i="1"/>
  <c r="H87" i="1"/>
  <c r="I87" i="1"/>
  <c r="L87" i="1"/>
  <c r="M87" i="1"/>
  <c r="N87" i="1"/>
  <c r="Q87" i="1"/>
  <c r="R87" i="1"/>
  <c r="S87" i="1"/>
  <c r="U87" i="1"/>
  <c r="V87" i="1"/>
  <c r="W87" i="1"/>
  <c r="X87" i="1"/>
  <c r="Z87" i="1"/>
  <c r="AA87" i="1"/>
  <c r="AB87" i="1"/>
  <c r="AC87" i="1"/>
  <c r="X109" i="1" l="1"/>
  <c r="F101" i="1"/>
  <c r="P82" i="1"/>
  <c r="K82" i="1"/>
  <c r="K87" i="1" s="1"/>
  <c r="F82" i="1"/>
  <c r="Y83" i="1"/>
  <c r="O83" i="1"/>
  <c r="T83" i="1"/>
  <c r="J83" i="1"/>
  <c r="E83" i="1"/>
  <c r="T82" i="1"/>
  <c r="Y82" i="1"/>
  <c r="U20" i="1"/>
  <c r="AD83" i="1" l="1"/>
  <c r="J82" i="1"/>
  <c r="O82" i="1"/>
  <c r="P87" i="1"/>
  <c r="E82" i="1"/>
  <c r="F87" i="1"/>
  <c r="Y85" i="1"/>
  <c r="Y86" i="1"/>
  <c r="T85" i="1"/>
  <c r="T86" i="1"/>
  <c r="O85" i="1"/>
  <c r="O86" i="1"/>
  <c r="J85" i="1"/>
  <c r="J86" i="1"/>
  <c r="E85" i="1"/>
  <c r="E86" i="1"/>
  <c r="AD82" i="1" l="1"/>
  <c r="J95" i="1"/>
  <c r="J101" i="1" s="1"/>
  <c r="Y95" i="1"/>
  <c r="Y101" i="1" s="1"/>
  <c r="O95" i="1"/>
  <c r="O101" i="1" s="1"/>
  <c r="T95" i="1"/>
  <c r="T101" i="1" s="1"/>
  <c r="E95" i="1"/>
  <c r="E101" i="1" s="1"/>
  <c r="AD86" i="1"/>
  <c r="AD85" i="1"/>
  <c r="AD95" i="1" l="1"/>
  <c r="AD101" i="1" s="1"/>
  <c r="AE95" i="1"/>
  <c r="Z96" i="1"/>
  <c r="AA96" i="1"/>
  <c r="AB96" i="1"/>
  <c r="AC96" i="1"/>
  <c r="Y96" i="1"/>
  <c r="U96" i="1"/>
  <c r="V96" i="1"/>
  <c r="W96" i="1"/>
  <c r="X96" i="1"/>
  <c r="T96" i="1"/>
  <c r="P96" i="1"/>
  <c r="Q96" i="1"/>
  <c r="R96" i="1"/>
  <c r="S96" i="1"/>
  <c r="L96" i="1"/>
  <c r="M96" i="1"/>
  <c r="N96" i="1"/>
  <c r="K96" i="1"/>
  <c r="J96" i="1"/>
  <c r="F96" i="1"/>
  <c r="G96" i="1"/>
  <c r="H96" i="1"/>
  <c r="I96" i="1"/>
  <c r="J20" i="1"/>
  <c r="Y89" i="1"/>
  <c r="Y91" i="1"/>
  <c r="Y81" i="1"/>
  <c r="Y84" i="1"/>
  <c r="Y25" i="1"/>
  <c r="Y26" i="1"/>
  <c r="Y27" i="1"/>
  <c r="Y28" i="1"/>
  <c r="Y29" i="1"/>
  <c r="Y31" i="1"/>
  <c r="Y14" i="1"/>
  <c r="Y15" i="1"/>
  <c r="Y17" i="1"/>
  <c r="Y18" i="1"/>
  <c r="Y19" i="1"/>
  <c r="Y20" i="1"/>
  <c r="Y21" i="1"/>
  <c r="T91" i="1"/>
  <c r="T84" i="1"/>
  <c r="T81" i="1"/>
  <c r="T25" i="1"/>
  <c r="T26" i="1"/>
  <c r="T27" i="1"/>
  <c r="T28" i="1"/>
  <c r="T29" i="1"/>
  <c r="T31" i="1"/>
  <c r="T14" i="1"/>
  <c r="T15" i="1"/>
  <c r="T17" i="1"/>
  <c r="T18" i="1"/>
  <c r="T19" i="1"/>
  <c r="T21" i="1"/>
  <c r="O89" i="1"/>
  <c r="O91" i="1"/>
  <c r="O81" i="1"/>
  <c r="O84" i="1"/>
  <c r="O25" i="1"/>
  <c r="O26" i="1"/>
  <c r="O27" i="1"/>
  <c r="O28" i="1"/>
  <c r="O29" i="1"/>
  <c r="O30" i="1"/>
  <c r="O31" i="1"/>
  <c r="O14" i="1"/>
  <c r="O15" i="1"/>
  <c r="O17" i="1"/>
  <c r="O18" i="1"/>
  <c r="O19" i="1"/>
  <c r="O20" i="1"/>
  <c r="O21" i="1"/>
  <c r="E89" i="1"/>
  <c r="E90" i="1"/>
  <c r="E91" i="1"/>
  <c r="E81" i="1"/>
  <c r="E84" i="1"/>
  <c r="E25" i="1"/>
  <c r="E26" i="1"/>
  <c r="E27" i="1"/>
  <c r="E28" i="1"/>
  <c r="E29" i="1"/>
  <c r="E30" i="1"/>
  <c r="E31" i="1"/>
  <c r="J81" i="1"/>
  <c r="J25" i="1"/>
  <c r="J26" i="1"/>
  <c r="J27" i="1"/>
  <c r="J28" i="1"/>
  <c r="J29" i="1"/>
  <c r="J30" i="1"/>
  <c r="J31" i="1"/>
  <c r="J14" i="1"/>
  <c r="J15" i="1"/>
  <c r="J17" i="1"/>
  <c r="J18" i="1"/>
  <c r="J19" i="1"/>
  <c r="E14" i="1"/>
  <c r="E15" i="1"/>
  <c r="E17" i="1"/>
  <c r="E18" i="1"/>
  <c r="E19" i="1"/>
  <c r="E20" i="1"/>
  <c r="E21" i="1"/>
  <c r="Y13" i="1"/>
  <c r="T13" i="1"/>
  <c r="O13" i="1"/>
  <c r="J13" i="1"/>
  <c r="E13" i="1"/>
  <c r="E22" i="1" l="1"/>
  <c r="AD30" i="1"/>
  <c r="AD28" i="1"/>
  <c r="AD31" i="1"/>
  <c r="AD29" i="1"/>
  <c r="K32" i="1"/>
  <c r="L32" i="1"/>
  <c r="M32" i="1"/>
  <c r="N32" i="1"/>
  <c r="P32" i="1"/>
  <c r="Q32" i="1"/>
  <c r="R32" i="1"/>
  <c r="S32" i="1"/>
  <c r="U32" i="1"/>
  <c r="V32" i="1"/>
  <c r="W32" i="1"/>
  <c r="X32" i="1"/>
  <c r="Z32" i="1"/>
  <c r="AA32" i="1"/>
  <c r="AB32" i="1"/>
  <c r="AC32" i="1"/>
  <c r="G32" i="1"/>
  <c r="H32" i="1"/>
  <c r="I32" i="1"/>
  <c r="F32" i="1"/>
  <c r="Y90" i="1" l="1"/>
  <c r="T20" i="1" l="1"/>
  <c r="T90" i="1" l="1"/>
  <c r="AD20" i="1" l="1"/>
  <c r="W22" i="1" l="1"/>
  <c r="X22" i="1"/>
  <c r="V22" i="1"/>
  <c r="X92" i="1"/>
  <c r="W92" i="1"/>
  <c r="V92" i="1"/>
  <c r="W93" i="1" l="1"/>
  <c r="W94" i="1" s="1"/>
  <c r="W100" i="1" s="1"/>
  <c r="W99" i="1" s="1"/>
  <c r="V93" i="1"/>
  <c r="V94" i="1" s="1"/>
  <c r="V100" i="1" s="1"/>
  <c r="V99" i="1" s="1"/>
  <c r="X93" i="1"/>
  <c r="X94" i="1" s="1"/>
  <c r="X100" i="1" s="1"/>
  <c r="X99" i="1" s="1"/>
  <c r="AC22" i="1"/>
  <c r="AB22" i="1"/>
  <c r="AA22" i="1"/>
  <c r="U22" i="1" l="1"/>
  <c r="U92" i="1"/>
  <c r="U93" i="1" l="1"/>
  <c r="U94" i="1" s="1"/>
  <c r="U100" i="1" s="1"/>
  <c r="U99" i="1" s="1"/>
  <c r="K6" i="3"/>
  <c r="K7" i="3"/>
  <c r="K5" i="3"/>
  <c r="G6" i="3"/>
  <c r="G7" i="3"/>
  <c r="L7" i="3" s="1"/>
  <c r="G5" i="3"/>
  <c r="L5" i="3" s="1"/>
  <c r="L6" i="3"/>
  <c r="C8" i="3"/>
  <c r="D8" i="3"/>
  <c r="E8" i="3"/>
  <c r="F8" i="3"/>
  <c r="H8" i="3"/>
  <c r="I8" i="3"/>
  <c r="J8" i="3"/>
  <c r="B8" i="3"/>
  <c r="O90" i="1" l="1"/>
  <c r="M5" i="3"/>
  <c r="M7" i="3"/>
  <c r="M6" i="3"/>
  <c r="M8" i="3" s="1"/>
  <c r="L8" i="3"/>
  <c r="G8" i="3"/>
  <c r="K8" i="3"/>
  <c r="E96" i="1" l="1"/>
  <c r="O97" i="1"/>
  <c r="O96" i="1" l="1"/>
  <c r="AD97" i="1"/>
  <c r="Z92" i="1" l="1"/>
  <c r="R92" i="1"/>
  <c r="Q92" i="1"/>
  <c r="P92" i="1"/>
  <c r="G92" i="1"/>
  <c r="H92" i="1"/>
  <c r="I92" i="1"/>
  <c r="P22" i="1" l="1"/>
  <c r="P93" i="1" s="1"/>
  <c r="P94" i="1" s="1"/>
  <c r="P100" i="1" s="1"/>
  <c r="P99" i="1" s="1"/>
  <c r="J89" i="1" l="1"/>
  <c r="J90" i="1"/>
  <c r="J91" i="1"/>
  <c r="K92" i="1"/>
  <c r="M92" i="1"/>
  <c r="L92" i="1"/>
  <c r="J84" i="1" l="1"/>
  <c r="X112" i="1" l="1"/>
  <c r="L22" i="1"/>
  <c r="L93" i="1" s="1"/>
  <c r="L94" i="1" s="1"/>
  <c r="L100" i="1" s="1"/>
  <c r="L99" i="1" s="1"/>
  <c r="M22" i="1"/>
  <c r="M93" i="1" s="1"/>
  <c r="M94" i="1" s="1"/>
  <c r="M100" i="1" s="1"/>
  <c r="M99" i="1" s="1"/>
  <c r="N22" i="1"/>
  <c r="J21" i="1"/>
  <c r="K22" i="1" l="1"/>
  <c r="K93" i="1" s="1"/>
  <c r="K94" i="1" s="1"/>
  <c r="K100" i="1" s="1"/>
  <c r="K99" i="1" s="1"/>
  <c r="AC92" i="1" l="1"/>
  <c r="AC93" i="1" s="1"/>
  <c r="AC94" i="1" s="1"/>
  <c r="AC100" i="1" s="1"/>
  <c r="AC99" i="1" s="1"/>
  <c r="AB92" i="1"/>
  <c r="AB93" i="1" s="1"/>
  <c r="AB94" i="1" s="1"/>
  <c r="AB100" i="1" s="1"/>
  <c r="AB99" i="1" s="1"/>
  <c r="AA92" i="1"/>
  <c r="AA93" i="1" s="1"/>
  <c r="AA94" i="1" s="1"/>
  <c r="AA100" i="1" s="1"/>
  <c r="AA99" i="1" s="1"/>
  <c r="S92" i="1"/>
  <c r="O92" i="1" s="1"/>
  <c r="F92" i="1"/>
  <c r="E92" i="1" s="1"/>
  <c r="T92" i="1" l="1"/>
  <c r="AD19" i="1" l="1"/>
  <c r="H22" i="1" l="1"/>
  <c r="H93" i="1" s="1"/>
  <c r="H94" i="1" s="1"/>
  <c r="H100" i="1" l="1"/>
  <c r="H99" i="1" s="1"/>
  <c r="AD81" i="1"/>
  <c r="AD90" i="1" l="1"/>
  <c r="AD17" i="1" l="1"/>
  <c r="Z22" i="1"/>
  <c r="Z93" i="1" s="1"/>
  <c r="Z94" i="1" s="1"/>
  <c r="Z100" i="1" s="1"/>
  <c r="Z99" i="1" s="1"/>
  <c r="AD14" i="1" l="1"/>
  <c r="AD13" i="1"/>
  <c r="F22" i="1"/>
  <c r="F93" i="1" s="1"/>
  <c r="J24" i="1"/>
  <c r="T89" i="1"/>
  <c r="J92" i="1"/>
  <c r="Y87" i="1"/>
  <c r="O87" i="1"/>
  <c r="E87" i="1"/>
  <c r="E24" i="1"/>
  <c r="Y24" i="1"/>
  <c r="T24" i="1"/>
  <c r="O24" i="1"/>
  <c r="Q22" i="1"/>
  <c r="Q93" i="1" s="1"/>
  <c r="Q94" i="1" s="1"/>
  <c r="Q100" i="1" s="1"/>
  <c r="Q99" i="1" s="1"/>
  <c r="I22" i="1"/>
  <c r="I93" i="1" s="1"/>
  <c r="I94" i="1" s="1"/>
  <c r="S22" i="1"/>
  <c r="S93" i="1" s="1"/>
  <c r="S94" i="1" s="1"/>
  <c r="S100" i="1" s="1"/>
  <c r="S99" i="1" s="1"/>
  <c r="R22" i="1"/>
  <c r="R93" i="1" s="1"/>
  <c r="R94" i="1" s="1"/>
  <c r="G22" i="1"/>
  <c r="G93" i="1" s="1"/>
  <c r="G94" i="1" s="1"/>
  <c r="T87" i="1" l="1"/>
  <c r="R100" i="1"/>
  <c r="R99" i="1" s="1"/>
  <c r="X113" i="1"/>
  <c r="I100" i="1"/>
  <c r="I99" i="1" s="1"/>
  <c r="X110" i="1"/>
  <c r="G100" i="1"/>
  <c r="G99" i="1" s="1"/>
  <c r="F94" i="1"/>
  <c r="X104" i="1"/>
  <c r="J87" i="1"/>
  <c r="O32" i="1"/>
  <c r="T32" i="1"/>
  <c r="Y32" i="1"/>
  <c r="E32" i="1"/>
  <c r="E93" i="1" s="1"/>
  <c r="E94" i="1" s="1"/>
  <c r="E100" i="1" s="1"/>
  <c r="E99" i="1" s="1"/>
  <c r="J32" i="1"/>
  <c r="T22" i="1"/>
  <c r="Y22" i="1"/>
  <c r="Y92" i="1"/>
  <c r="AD92" i="1" s="1"/>
  <c r="AD96" i="1"/>
  <c r="J22" i="1"/>
  <c r="AD21" i="1"/>
  <c r="AD84" i="1"/>
  <c r="AD27" i="1"/>
  <c r="AD15" i="1"/>
  <c r="AD25" i="1"/>
  <c r="AD26" i="1"/>
  <c r="AD24" i="1"/>
  <c r="AD89" i="1"/>
  <c r="AD18" i="1"/>
  <c r="AD91" i="1"/>
  <c r="O22" i="1"/>
  <c r="T93" i="1" l="1"/>
  <c r="T94" i="1" s="1"/>
  <c r="T100" i="1" s="1"/>
  <c r="T99" i="1" s="1"/>
  <c r="AD87" i="1"/>
  <c r="O93" i="1"/>
  <c r="O94" i="1" s="1"/>
  <c r="O100" i="1" s="1"/>
  <c r="O99" i="1" s="1"/>
  <c r="X108" i="1"/>
  <c r="F100" i="1"/>
  <c r="F99" i="1" s="1"/>
  <c r="J93" i="1"/>
  <c r="J94" i="1" s="1"/>
  <c r="J100" i="1" s="1"/>
  <c r="J99" i="1" s="1"/>
  <c r="AD22" i="1"/>
  <c r="Y93" i="1"/>
  <c r="Y94" i="1" s="1"/>
  <c r="Y100" i="1" s="1"/>
  <c r="Y99" i="1" s="1"/>
  <c r="AD32" i="1"/>
  <c r="AE94" i="1" l="1"/>
  <c r="AD93" i="1"/>
  <c r="AD94" i="1" s="1"/>
  <c r="AD100" i="1" s="1"/>
  <c r="AD99" i="1" s="1"/>
  <c r="N92" i="1"/>
  <c r="N93" i="1" s="1"/>
  <c r="N94" i="1" s="1"/>
  <c r="N100" i="1" l="1"/>
  <c r="N99" i="1" s="1"/>
  <c r="X114" i="1"/>
  <c r="X105" i="1"/>
  <c r="X106" i="1" l="1"/>
  <c r="AE101" i="1" l="1"/>
  <c r="X107" i="1" l="1"/>
</calcChain>
</file>

<file path=xl/sharedStrings.xml><?xml version="1.0" encoding="utf-8"?>
<sst xmlns="http://schemas.openxmlformats.org/spreadsheetml/2006/main" count="264" uniqueCount="175">
  <si>
    <t>Сроки реализации</t>
  </si>
  <si>
    <t>Всего</t>
  </si>
  <si>
    <t>1.1.</t>
  </si>
  <si>
    <t>2.1.</t>
  </si>
  <si>
    <t>2.2.</t>
  </si>
  <si>
    <t>2.3.</t>
  </si>
  <si>
    <t>2.4.</t>
  </si>
  <si>
    <t>3.1.</t>
  </si>
  <si>
    <t>3.4.</t>
  </si>
  <si>
    <t>4.1.</t>
  </si>
  <si>
    <t>4.2.</t>
  </si>
  <si>
    <t>3.2.</t>
  </si>
  <si>
    <t>В области культуры и искусства</t>
  </si>
  <si>
    <t>В области образования</t>
  </si>
  <si>
    <t>Местный бюджет</t>
  </si>
  <si>
    <t>Областной бюджет</t>
  </si>
  <si>
    <t xml:space="preserve">Федеральный бюджет </t>
  </si>
  <si>
    <t>Внебюджетные средства</t>
  </si>
  <si>
    <t>1.3.</t>
  </si>
  <si>
    <t xml:space="preserve">           Перечень мероприятий муниципальной программы</t>
  </si>
  <si>
    <t>№ п/п</t>
  </si>
  <si>
    <t xml:space="preserve">Наименование целей,задач и мероприятий  муниципальной программы </t>
  </si>
  <si>
    <t>Ответственный исполнитель</t>
  </si>
  <si>
    <t>Финансовое обеспечение реализации муниципальной программы, тыс. руб.</t>
  </si>
  <si>
    <t>ИТОГО:</t>
  </si>
  <si>
    <t>Итого по задаче 4:</t>
  </si>
  <si>
    <t>1.4.</t>
  </si>
  <si>
    <t>3.3.</t>
  </si>
  <si>
    <t>Выполнение муниципального задания муниципальными учреждениями культуры:</t>
  </si>
  <si>
    <t>1.5.</t>
  </si>
  <si>
    <t>1.6.</t>
  </si>
  <si>
    <t>1.7.</t>
  </si>
  <si>
    <t>3.5.</t>
  </si>
  <si>
    <t>4.3.</t>
  </si>
  <si>
    <t>Реализация мероприятий муниципальными учреждениями культуры в рамках приносящей доход деятельности</t>
  </si>
  <si>
    <t>Итого по задаче 1:</t>
  </si>
  <si>
    <t xml:space="preserve">Итого по задаче 2:  </t>
  </si>
  <si>
    <t xml:space="preserve"> департамент культуры </t>
  </si>
  <si>
    <t>м.б.</t>
  </si>
  <si>
    <t>обл</t>
  </si>
  <si>
    <t>фед.</t>
  </si>
  <si>
    <t>внб</t>
  </si>
  <si>
    <t>МАУИ "ТЮЗ "Дилижанс", МБУИ "Тольяттинский театр кукол", МБУИ г.о. Тольятти "МДТ" 
(департамент культуры)</t>
  </si>
  <si>
    <t>Организация и проведение мероприятия по итогам конкурса на присуждение именных премий главы городского округа Тольятти в сфере культуры "Вдохновение"</t>
  </si>
  <si>
    <t>Оплата ранее принятых обязательств (по муниципальной программе):</t>
  </si>
  <si>
    <t>Итого по муниципальной программе с учетом оплаты ранее принятых обязательств:</t>
  </si>
  <si>
    <t>ДК</t>
  </si>
  <si>
    <t>дгд</t>
  </si>
  <si>
    <t>обл.</t>
  </si>
  <si>
    <t>дк</t>
  </si>
  <si>
    <t xml:space="preserve">МАУ "КЦ "Автоград"  
(департамент культуры ) </t>
  </si>
  <si>
    <t xml:space="preserve">МБУК г.о. Тольятти "ДЦ "Русич", МАУ КДЦ "Буревестник", МАУ "КЦ "Автоград"                                                
(департамент культуры)  </t>
  </si>
  <si>
    <t>Проведение просветительских мероприятий с использованием форматов видео- и кинопоказов, анимационных фильмов</t>
  </si>
  <si>
    <t>оу</t>
  </si>
  <si>
    <t>мб</t>
  </si>
  <si>
    <t>1.1.1.</t>
  </si>
  <si>
    <t>1.1.2.</t>
  </si>
  <si>
    <t>Итого по муниципальной программе без учета оплаты ранее принятых обязательств, в том числе:</t>
  </si>
  <si>
    <t>по департаменту культуры</t>
  </si>
  <si>
    <t>Вовлечение волонтеров в добровольческую деятельность в сфере культуры</t>
  </si>
  <si>
    <t>Итого по задаче 3 без учета оплаты ранее принятых обязательств:</t>
  </si>
  <si>
    <t>Биб-ки Тольятти</t>
  </si>
  <si>
    <t>Автоград</t>
  </si>
  <si>
    <t>ОДБ</t>
  </si>
  <si>
    <t>областной</t>
  </si>
  <si>
    <t>всего вышестоящий</t>
  </si>
  <si>
    <t>федеральный</t>
  </si>
  <si>
    <t>План на 2024 год</t>
  </si>
  <si>
    <t>План на 2025 год</t>
  </si>
  <si>
    <t>План на 2026 год</t>
  </si>
  <si>
    <t>План на 2027 год</t>
  </si>
  <si>
    <t>План на 2028 год</t>
  </si>
  <si>
    <t>Задача 1. Развитие деятельности муниципальных учреждений в сфере культуры</t>
  </si>
  <si>
    <t>Осуществление отдельных ежемесячных выплат матерям (или другим родственникам, фактически осуществляющим уход за ребенком),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учреждениями культуры</t>
  </si>
  <si>
    <t xml:space="preserve">Поддержка творческой деятельности и техническое оснащение детских и кукольных театров
(государственная программа "Развитие культуры в Самарской области на период до 2025 года")
</t>
  </si>
  <si>
    <t>Участие в мероприятиях, способствующих развитию кадрового потенциала и обеспечению сферы культуры квалифицированным персоналом</t>
  </si>
  <si>
    <t>2024-2028</t>
  </si>
  <si>
    <t xml:space="preserve">МАУИ "ТЮЗ "Дилижанс" 
(департамент культуры ) </t>
  </si>
  <si>
    <t>1.2.</t>
  </si>
  <si>
    <t>Поддержка развития коллективов самодеятельного народного творчества, в том числе на основе партнерского взаимодействия с национально-культурными центрами и автономиями городского округа Тольятти</t>
  </si>
  <si>
    <t>2.5.</t>
  </si>
  <si>
    <t>2.6.</t>
  </si>
  <si>
    <t>2.7.</t>
  </si>
  <si>
    <t>2.8.</t>
  </si>
  <si>
    <t>Развитие общегородской технологической коммуникативной площадки "Единый маркетинговый центр", с использованием средств электронного маркетинга</t>
  </si>
  <si>
    <t>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деятельность в сфере культуры</t>
  </si>
  <si>
    <t>Задача 3. Развитие инфраструктуры в сфере культуры в городском округе Тольятти</t>
  </si>
  <si>
    <t>Задача 4. Внедрение цифровых технологий в  сфере культуры</t>
  </si>
  <si>
    <t>Трансляции культурных событий сферы культура</t>
  </si>
  <si>
    <t xml:space="preserve">Размещение актуальной информации на портале «Культура.рф», сайтах учреждений </t>
  </si>
  <si>
    <t xml:space="preserve">МБУК "Библиотеки Тольятти", МБУК ОДБ
(департамент культуры )      </t>
  </si>
  <si>
    <t>Реконструкция здания МАУИ «ТЮЗ «Дилижанс» со строительством пристроя по адресу: Тольятти, ул. Степана Разина, д.93</t>
  </si>
  <si>
    <t>3.6.</t>
  </si>
  <si>
    <t>3.7.</t>
  </si>
  <si>
    <t>3.8.</t>
  </si>
  <si>
    <t xml:space="preserve">
МАУ городского округа Тольятти "ДТ "Колесо"имени Г.Б. Дроздова", МАУИ "ТЮЗ "Дилижанс", МБУИ г.о. Тольятти "МДТ",  МБУИ "Тольяттинский театр кукол",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ДШИ "Лицей искусств",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(департамент культуры)  </t>
  </si>
  <si>
    <t>МБУК ТКМ, МБУК ТХМ,  МБУК ГМК "Наследие", МАУК ПКИТ им. К.Г. Сахарова, 
 МБУК ОДБ, МБУК "Библиотеки Тольятти", МБУК г.о. Тольятти "ДЦ "Русич", МАУ КДЦ "Буревестник", МАУ "КЦ "Автоград", МАУ городского округа Тольятти "ДТ "Колесо"имени Г.Б. Дроздова", МБУИ г.о. Тольятти "МДТ",  МБУИ "Тольяттинский театр кукол",  МАУИ "ТЮЗ "Дилижанс"</t>
  </si>
  <si>
    <t>по департаменту градостроительной деятельности</t>
  </si>
  <si>
    <t>Поддержка новых театральных постановок</t>
  </si>
  <si>
    <t>2024-2025</t>
  </si>
  <si>
    <t xml:space="preserve">Проектирование и создание стационарных музейных экспозиций и передвижных выставок </t>
  </si>
  <si>
    <t xml:space="preserve">
МБУ ДО ДШИ "Гармония"
(департамент культуры )</t>
  </si>
  <si>
    <t>2024-2026</t>
  </si>
  <si>
    <t>3.9.</t>
  </si>
  <si>
    <t>МБУК ТКМ
 (департамент культуры )</t>
  </si>
  <si>
    <t xml:space="preserve">
МБУК "ОДБ" 
(департамент культуры )</t>
  </si>
  <si>
    <t xml:space="preserve">
МАУ КДЦ "Буревестник"
 (департамент культуры )</t>
  </si>
  <si>
    <t xml:space="preserve">МАУ городского округа Тольятти "ДТ "Колесо"имени Г.Б. Дроздова", МАУИ "ТЮЗ "Дилижанс", МБУИ г.о. Тольятти "МДТ",  МБУИ "Тольяттинский театр кукол",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ДШИ "Лицей искусств" им. В.Н. Сафонова,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 департамент культуры )        </t>
  </si>
  <si>
    <t>МБУ ДО Детская Школа искусств Центрального района, МБУ ДО Детская Школа искусств  № 1, МБУ ДО ДДК,  МБУ ДО ЦРТДЮ "Истоки", МБУ ДО ДХШ им. М.М. Плисецкой, МБУ ДО ДШИ "Форте", МБУ ДО ДХШ № 3, МБУ ДО ДШИ "Лицей искусств" им. В.Н. Сафонова,   МБУ ДО ДМШ № 4 им. В.М. Свердлова, МБУ ДО ДШИ "Камертон", МБУ ДО ДШИ им. Г.В. Свиридова
(департамент культуры)</t>
  </si>
  <si>
    <t xml:space="preserve">МБУИ г.о. Тольятти "МДТ", МБУК г.о. Тольятти "ДЦ "Русич", МБУИ "Тольяттинский театр кукол", МБУК ТКМ, МБУК ТХМ,  МБУК ГМК "Наследие",  МАУ "КЦ "Автоград", МАУИ "ТЮЗ "Дилижанс",  МАУ КДЦ "Буревестник", МБУК ОДБ, МБУК "Библиотеки Тольятти",
(департамент культуры ) </t>
  </si>
  <si>
    <t xml:space="preserve"> МБУ ДО ДМШ № 3, МБУ ДО ДХШ им. М.М. Плисецкой, МБУ ДО ДШИ им. Г.В. Свиридова, МБУ ДО ДШИ "Гармония", МБУ ДО ДШИ "Лицей искусств" им. В.Н. Сафонова, МБУ ДО Детская Школа искусств  № 1, МБУ ДО ЦРТДЮ "Истоки", МБУ ДО ДШИ "Форте", МБУК ТКМ,  МБУК ГМК "Наследие", МБУК ОДБ, МБУК "Библиотеки Тольятти",
(департамент культуры )</t>
  </si>
  <si>
    <t xml:space="preserve">
МБУ ДО ДШИ "Гармония", МБУ ДО ДШИ "Лицей искусств" им. В.Н. Сафонова, МБУ ДО ЦРТДЮ "Истоки",  МБУК ОДБ, МБУК "Библиотеки Тольятти", МАУИ "ТЮЗ "Дилижанс",  МАУ КДЦ "Буревестник", МБУИ г.о. Тольятти "МДТ", МБУК ТКМ,
(департамент культуры)
</t>
  </si>
  <si>
    <t xml:space="preserve"> МБУК ОДБ, МБУК "Библиотеки Тольятти"
(департамент культуры )</t>
  </si>
  <si>
    <t xml:space="preserve"> МБУК ОДБ, МБУК "Библиотеки Тольятти", МАУ "КЦ "Автоград"
(департамент культуры )</t>
  </si>
  <si>
    <t xml:space="preserve">МАУ городского округа Тольятти "ДТ "Колесо"имени Г.Б. Дроздова", МАУИ "ТЮЗ "Дилижанс", МБУИ г.о. Тольятти "МДТ",  МБУИ "Тольяттинский театр кукол",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ДШИ "Лицей искусств",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(департамент культуры)  </t>
  </si>
  <si>
    <t xml:space="preserve">МАУ городского округа Тольятти "ДТ "Колесо"имени Г.Б. Дроздова", МАУИ "ТЮЗ "Дилижанс", МБУИ г.о. Тольятти "МДТ",  МБУИ "Тольяттинский театр кукол",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ДШИ "Лицей искусств" им. В.Н. Сафонова,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 департамент культуры )           </t>
  </si>
  <si>
    <t>МБУ ДО ДМШ № 4 им. В.М. Свердлова
(департамент культуры )</t>
  </si>
  <si>
    <t>ф.б</t>
  </si>
  <si>
    <t>внеббюджет</t>
  </si>
  <si>
    <t>1.8.</t>
  </si>
  <si>
    <t>Обеспечение оплаты обучения в образовательных учреждениях высшего образования</t>
  </si>
  <si>
    <t>МАУ КДЦ "Буревестник",  МБУК "Библиотеки Тольятти", МБУК ОДБ
 (департамент культуры )</t>
  </si>
  <si>
    <t>Строительство дополнительного здания, расположенного на территории МАУК «Парковый комплекс истории техники имени К.Г. Сахарова»</t>
  </si>
  <si>
    <t xml:space="preserve">департамент культуры </t>
  </si>
  <si>
    <t>2026, 2027</t>
  </si>
  <si>
    <t>2026-2028</t>
  </si>
  <si>
    <t xml:space="preserve">Приложение № 1 к муниципальной  программе  "Культура Тольятти на 2024-2028 годы" </t>
  </si>
  <si>
    <t>Приобретение рекламно-имиджевой, представительской и сувенирной продукции</t>
  </si>
  <si>
    <t xml:space="preserve">Повышение открытости информации о деятельности  муниципальных учреждений культуры </t>
  </si>
  <si>
    <t xml:space="preserve">Реализация мероприятий по оснащению образовательных учреждений в сфере культуры музыкальными инструментами, оборудованием и учебными материалами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
</t>
  </si>
  <si>
    <t xml:space="preserve">Реализация мероприятий по модернизации библиотек в части комплектования книжных фондов </t>
  </si>
  <si>
    <t xml:space="preserve">департамент градостроительной деятельности </t>
  </si>
  <si>
    <t xml:space="preserve">Совершенствование информационной системы продажи билетов на мероприятия через сеть интернет </t>
  </si>
  <si>
    <t>Цель:Сохранение и развитие культуры и искусства на территории городского округа Тольятти, создание условий для формирования гармонично развитой личности, разделяющей традиционные российские духовно-нравственные ценности</t>
  </si>
  <si>
    <t xml:space="preserve">Проведение фестивальных мероприятий учреждениями культуры
 </t>
  </si>
  <si>
    <t>Задача 2. Повышение вовлеченности граждан городского округа Тольятти в деятельность в сфере культуры, создание условий для развития творческого потенциала, воспитание на основе духовных и нравственных культурных ценностей народов Российской Федерации</t>
  </si>
  <si>
    <t xml:space="preserve">
департамент культуры</t>
  </si>
  <si>
    <t>Реализация мероприятий по модернизации библиотек в части комплектования книжных фондов (государственная программа "Развитие культуры в Самарской области на период до 2025 года")</t>
  </si>
  <si>
    <t xml:space="preserve">МАУ городского округа Тольятти "ДТ "Колесо"имени Г.Б. Дроздова",  
(департамент культуры)    </t>
  </si>
  <si>
    <t>МБУ ДО Детская Школа искусств Центрального района</t>
  </si>
  <si>
    <t>МБУ ДО Детская Школа искусств  № 1</t>
  </si>
  <si>
    <t>МБУ ДО ДДК</t>
  </si>
  <si>
    <t>МБУ ДО ЦРТДЮ "Истоки"</t>
  </si>
  <si>
    <t>МБУ ДО ДХШ им. М.М. Плисецкой</t>
  </si>
  <si>
    <t>МБУ ДО ДШИ "Форте"</t>
  </si>
  <si>
    <t>МБУ ДО ДХШ № 3</t>
  </si>
  <si>
    <t>МБУ ДО ДШИ "Лицей искусств" им. В.Н. Сафонова</t>
  </si>
  <si>
    <t>МБУ ДО ДМШ № 4 им. В.М. Свердлова</t>
  </si>
  <si>
    <t xml:space="preserve"> МБУ ДО ДШИ "Камертон"</t>
  </si>
  <si>
    <t>МБУ ДО ДШИ им. Г.В. Свиридова</t>
  </si>
  <si>
    <t xml:space="preserve">Проведение ремонта, выполнение мероприятий по обеспечению эксплуатационных требований согласно нормам безопасности на объектах дополнительного образования, в том числе разработка проектно-сметной документации: </t>
  </si>
  <si>
    <t>2025-2027</t>
  </si>
  <si>
    <t>2024, 
2026-2028</t>
  </si>
  <si>
    <t>2024, 2026</t>
  </si>
  <si>
    <t>2026-2027</t>
  </si>
  <si>
    <t xml:space="preserve">Проведение ремонта, выполнение мероприятий по обеспечению эксплуатационных требований согласно нормам безопасности на объектах культуры, в том числе разработка проектно-сметной документации: </t>
  </si>
  <si>
    <t>МБУИ г.о. Тольятти "МДТ"</t>
  </si>
  <si>
    <t>МБУК г.о. Тольятти "ДЦ "Русич"</t>
  </si>
  <si>
    <t>МБУИ "Тольяттинский театр кукол"</t>
  </si>
  <si>
    <t>МБУК ТКМ</t>
  </si>
  <si>
    <t>МБУК ТХМ</t>
  </si>
  <si>
    <t>МБУК ГМК "Наследие"</t>
  </si>
  <si>
    <t>МАУ "КЦ "Автоград"</t>
  </si>
  <si>
    <t>МАУИ "ТЮЗ "Дилижанс"</t>
  </si>
  <si>
    <t>МАУ КДЦ "Буревестник"</t>
  </si>
  <si>
    <t>МБУК ОДБ</t>
  </si>
  <si>
    <t>МБУК "Библиотеки Тольятти"</t>
  </si>
  <si>
    <t>2024-2027</t>
  </si>
  <si>
    <t>2025-2028</t>
  </si>
  <si>
    <t>МБУ ДО ДШИ "Гармония"</t>
  </si>
  <si>
    <t>Выполнение мероприятий по обеспечению доступности для маломобильных групп населения и инвалидов на объектах культуры и дополнительного образования, в том числе разработка проектно-сметной документации:</t>
  </si>
  <si>
    <t>МБУ ДО ДМШ № 3</t>
  </si>
  <si>
    <t>ДО ЦРТДЮ "Истоки"</t>
  </si>
  <si>
    <t>Укрепление материально-технической базы в муниципальных учреждениях, находящихся в ведомственном подчинении департамента культуры:</t>
  </si>
  <si>
    <t xml:space="preserve"> МБУК ГМК "Наследие"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</si>
</sst>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9" x14ac:knownFonts="1">
    <font>
      <sz val="11"/>
      <color theme="1"/>
      <name val="Calibri"/>
      <family val="2"/>
      <charset val="204"/>
      <scheme val="minor"/>
    </font>
    <font>
      <sz val="12"/>
      <name val="Times New Roman"/>
      <family val="1"/>
      <charset val="204"/>
    </font>
    <font>
      <sz val="11"/>
      <name val="Calibri"/>
      <family val="2"/>
      <charset val="204"/>
    </font>
    <font>
      <sz val="8"/>
      <name val="Calibri"/>
      <family val="2"/>
      <charset val="204"/>
    </font>
    <font>
      <sz val="11"/>
      <name val="Times New Roman"/>
      <family val="1"/>
      <charset val="204"/>
    </font>
    <font>
      <sz val="12"/>
      <name val="Calibri"/>
      <family val="2"/>
      <charset val="204"/>
    </font>
    <font>
      <b/>
      <sz val="12"/>
      <name val="Times New Roman"/>
      <family val="1"/>
      <charset val="204"/>
    </font>
    <font>
      <sz val="10"/>
      <name val="Times New Roman"/>
      <family val="1"/>
      <charset val="204"/>
    </font>
    <font>
      <sz val="10"/>
      <name val="Calibri"/>
      <family val="2"/>
      <charset val="204"/>
    </font>
    <font>
      <sz val="11"/>
      <name val="Calibri"/>
      <family val="2"/>
      <charset val="204"/>
      <scheme val="minor"/>
    </font>
    <font>
      <b/>
      <sz val="11"/>
      <name val="Calibri"/>
      <family val="2"/>
      <charset val="204"/>
      <scheme val="minor"/>
    </font>
    <font>
      <sz val="11"/>
      <color rgb="FFFF0000"/>
      <name val="Calibri"/>
      <family val="2"/>
      <charset val="204"/>
      <scheme val="minor"/>
    </font>
    <font>
      <sz val="12"/>
      <color rgb="FFFF0000"/>
      <name val="Times New Roman"/>
      <family val="1"/>
      <charset val="204"/>
    </font>
    <font>
      <sz val="12"/>
      <color theme="1"/>
      <name val="Times New Roman"/>
      <family val="1"/>
      <charset val="204"/>
    </font>
    <font>
      <b/>
      <sz val="12"/>
      <color rgb="FFFF0000"/>
      <name val="Times New Roman"/>
      <family val="1"/>
      <charset val="204"/>
    </font>
    <font>
      <b/>
      <sz val="11"/>
      <color rgb="FFFF0000"/>
      <name val="Calibri"/>
      <family val="2"/>
      <charset val="204"/>
      <scheme val="minor"/>
    </font>
    <font>
      <sz val="12"/>
      <color rgb="FF000000"/>
      <name val="Times New Roman"/>
      <family val="1"/>
      <charset val="204"/>
    </font>
    <font>
      <sz val="14"/>
      <name val="Times New Roman"/>
      <family val="1"/>
      <charset val="204"/>
    </font>
    <font>
      <sz val="16"/>
      <name val="Times New Roman"/>
      <family val="1"/>
      <charset val="204"/>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11">
    <xf numFmtId="0" fontId="0" fillId="0" borderId="0" xfId="0"/>
    <xf numFmtId="0" fontId="9" fillId="0" borderId="0" xfId="0" applyFont="1"/>
    <xf numFmtId="0" fontId="2" fillId="0" borderId="0" xfId="0" applyFont="1"/>
    <xf numFmtId="0" fontId="15" fillId="0" borderId="0" xfId="0" applyFont="1"/>
    <xf numFmtId="0" fontId="13" fillId="0" borderId="1" xfId="0" applyFont="1" applyBorder="1"/>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xf numFmtId="0" fontId="16" fillId="2" borderId="4" xfId="0" applyFont="1" applyFill="1" applyBorder="1"/>
    <xf numFmtId="0" fontId="16" fillId="2" borderId="5" xfId="0" applyFont="1" applyFill="1" applyBorder="1" applyAlignment="1">
      <alignment horizontal="center"/>
    </xf>
    <xf numFmtId="4" fontId="16" fillId="2" borderId="5" xfId="0" applyNumberFormat="1" applyFont="1" applyFill="1" applyBorder="1" applyAlignment="1">
      <alignment horizontal="center"/>
    </xf>
    <xf numFmtId="2" fontId="13" fillId="2" borderId="5" xfId="0" applyNumberFormat="1" applyFont="1" applyFill="1" applyBorder="1" applyAlignment="1">
      <alignment horizontal="center"/>
    </xf>
    <xf numFmtId="2" fontId="13" fillId="0" borderId="6" xfId="0" applyNumberFormat="1" applyFont="1" applyBorder="1" applyAlignment="1">
      <alignment horizontal="center"/>
    </xf>
    <xf numFmtId="2" fontId="13" fillId="0" borderId="7" xfId="0" applyNumberFormat="1" applyFont="1" applyBorder="1" applyAlignment="1">
      <alignment horizontal="center"/>
    </xf>
    <xf numFmtId="2" fontId="13" fillId="0" borderId="2" xfId="0" applyNumberFormat="1" applyFont="1" applyBorder="1" applyAlignment="1">
      <alignment horizontal="center" vertical="center"/>
    </xf>
    <xf numFmtId="0" fontId="13" fillId="0" borderId="2" xfId="0" applyFont="1" applyBorder="1" applyAlignment="1">
      <alignment horizontal="center" vertical="center"/>
    </xf>
    <xf numFmtId="2" fontId="13" fillId="2" borderId="3" xfId="0" applyNumberFormat="1" applyFont="1" applyFill="1" applyBorder="1" applyAlignment="1">
      <alignment horizontal="center"/>
    </xf>
    <xf numFmtId="2" fontId="13" fillId="0" borderId="1" xfId="0" applyNumberFormat="1" applyFont="1" applyBorder="1" applyAlignment="1">
      <alignment horizontal="center" vertical="center"/>
    </xf>
    <xf numFmtId="0" fontId="13" fillId="0" borderId="0" xfId="0" applyFont="1" applyAlignment="1">
      <alignment horizontal="center"/>
    </xf>
    <xf numFmtId="0" fontId="15" fillId="0" borderId="0" xfId="0" applyFont="1" applyFill="1"/>
    <xf numFmtId="0" fontId="0" fillId="0" borderId="0" xfId="0" applyFill="1"/>
    <xf numFmtId="0" fontId="9" fillId="0" borderId="0" xfId="0" applyFont="1" applyFill="1"/>
    <xf numFmtId="0" fontId="8" fillId="0" borderId="0" xfId="0" applyFont="1" applyFill="1"/>
    <xf numFmtId="0" fontId="2" fillId="0" borderId="0" xfId="0" applyFont="1" applyFill="1"/>
    <xf numFmtId="4" fontId="9" fillId="0" borderId="0" xfId="0" applyNumberFormat="1" applyFont="1" applyFill="1"/>
    <xf numFmtId="0" fontId="9" fillId="0" borderId="0" xfId="0" applyFont="1" applyFill="1"/>
    <xf numFmtId="0" fontId="9" fillId="0" borderId="0" xfId="0" applyFont="1" applyFill="1"/>
    <xf numFmtId="0" fontId="9" fillId="0" borderId="0" xfId="0" applyFont="1" applyFill="1"/>
    <xf numFmtId="4" fontId="1" fillId="4" borderId="1" xfId="0" applyNumberFormat="1" applyFont="1" applyFill="1" applyBorder="1" applyAlignment="1">
      <alignment horizontal="right"/>
    </xf>
    <xf numFmtId="0" fontId="10" fillId="3" borderId="0" xfId="0" applyFont="1" applyFill="1"/>
    <xf numFmtId="4" fontId="10" fillId="3" borderId="0" xfId="0" applyNumberFormat="1" applyFont="1" applyFill="1"/>
    <xf numFmtId="0" fontId="11" fillId="3" borderId="0" xfId="0" applyFont="1" applyFill="1"/>
    <xf numFmtId="4" fontId="0" fillId="3" borderId="0" xfId="0" applyNumberFormat="1" applyFill="1"/>
    <xf numFmtId="0" fontId="0" fillId="3" borderId="0" xfId="0" applyFill="1"/>
    <xf numFmtId="0" fontId="9" fillId="0" borderId="0" xfId="0" applyFont="1" applyFill="1"/>
    <xf numFmtId="0" fontId="9" fillId="0" borderId="0" xfId="0" applyFont="1" applyFill="1"/>
    <xf numFmtId="0" fontId="6" fillId="4" borderId="1" xfId="0" applyFont="1" applyFill="1" applyBorder="1" applyAlignment="1">
      <alignment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1" fillId="4" borderId="1" xfId="0" applyFont="1" applyFill="1" applyBorder="1"/>
    <xf numFmtId="4" fontId="6" fillId="4" borderId="1" xfId="0" applyNumberFormat="1" applyFont="1" applyFill="1" applyBorder="1"/>
    <xf numFmtId="164" fontId="6" fillId="4" borderId="1" xfId="0" applyNumberFormat="1" applyFont="1" applyFill="1" applyBorder="1"/>
    <xf numFmtId="4" fontId="6" fillId="4" borderId="1" xfId="0" applyNumberFormat="1" applyFont="1" applyFill="1" applyBorder="1" applyAlignment="1">
      <alignment horizontal="right"/>
    </xf>
    <xf numFmtId="0" fontId="9" fillId="4" borderId="0" xfId="0" applyFont="1" applyFill="1"/>
    <xf numFmtId="4" fontId="6" fillId="4" borderId="1" xfId="0" applyNumberFormat="1" applyFont="1" applyFill="1" applyBorder="1" applyAlignment="1">
      <alignment horizontal="right" wrapText="1"/>
    </xf>
    <xf numFmtId="0" fontId="4" fillId="0" borderId="0" xfId="0" applyFont="1" applyFill="1"/>
    <xf numFmtId="4" fontId="9" fillId="0" borderId="0" xfId="0" applyNumberFormat="1" applyFont="1" applyFill="1" applyAlignment="1">
      <alignment horizontal="right"/>
    </xf>
    <xf numFmtId="4" fontId="6" fillId="0" borderId="0" xfId="0" applyNumberFormat="1" applyFont="1" applyFill="1" applyBorder="1" applyAlignment="1">
      <alignment horizontal="right" wrapText="1"/>
    </xf>
    <xf numFmtId="4" fontId="1" fillId="4" borderId="1" xfId="0" applyNumberFormat="1" applyFont="1" applyFill="1" applyBorder="1" applyAlignment="1">
      <alignment horizontal="right" wrapText="1"/>
    </xf>
    <xf numFmtId="0" fontId="1" fillId="4" borderId="1" xfId="0" applyFont="1" applyFill="1" applyBorder="1" applyAlignment="1">
      <alignment horizontal="center" vertical="center" textRotation="90"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xf>
    <xf numFmtId="0" fontId="1" fillId="4" borderId="1" xfId="0" applyFont="1" applyFill="1" applyBorder="1" applyAlignment="1">
      <alignment wrapText="1"/>
    </xf>
    <xf numFmtId="0" fontId="9" fillId="4" borderId="1" xfId="0" applyFont="1" applyFill="1" applyBorder="1" applyAlignment="1">
      <alignment wrapText="1"/>
    </xf>
    <xf numFmtId="0" fontId="9" fillId="4" borderId="1" xfId="0" applyFont="1" applyFill="1" applyBorder="1"/>
    <xf numFmtId="0" fontId="1" fillId="4" borderId="1" xfId="0" applyFont="1" applyFill="1" applyBorder="1" applyAlignment="1">
      <alignment horizontal="left" vertical="center" wrapText="1"/>
    </xf>
    <xf numFmtId="16" fontId="1" fillId="4" borderId="1" xfId="0" applyNumberFormat="1" applyFont="1" applyFill="1" applyBorder="1" applyAlignment="1">
      <alignment horizontal="center" vertical="center" wrapText="1"/>
    </xf>
    <xf numFmtId="0" fontId="1" fillId="4" borderId="1" xfId="0" applyFont="1" applyFill="1" applyBorder="1" applyAlignment="1">
      <alignment vertical="center" wrapText="1"/>
    </xf>
    <xf numFmtId="0" fontId="6" fillId="4" borderId="1" xfId="0" applyFont="1" applyFill="1" applyBorder="1" applyAlignment="1">
      <alignment wrapText="1"/>
    </xf>
    <xf numFmtId="0" fontId="14"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1" fillId="4" borderId="1" xfId="0" applyFont="1" applyFill="1" applyBorder="1" applyAlignment="1">
      <alignment vertical="top" wrapText="1"/>
    </xf>
    <xf numFmtId="0" fontId="12" fillId="4" borderId="1" xfId="0" applyFont="1" applyFill="1" applyBorder="1" applyAlignment="1">
      <alignment horizontal="center" vertical="center" wrapText="1"/>
    </xf>
    <xf numFmtId="0" fontId="6" fillId="4" borderId="1" xfId="0" applyFont="1" applyFill="1" applyBorder="1" applyAlignment="1">
      <alignment vertical="top" wrapText="1"/>
    </xf>
    <xf numFmtId="0" fontId="6" fillId="4" borderId="1" xfId="0" applyFont="1" applyFill="1" applyBorder="1" applyAlignment="1">
      <alignment horizontal="left" vertical="center"/>
    </xf>
    <xf numFmtId="0" fontId="15" fillId="4" borderId="1" xfId="0" applyFont="1" applyFill="1" applyBorder="1" applyAlignment="1">
      <alignment horizontal="left" vertical="center" wrapText="1"/>
    </xf>
    <xf numFmtId="0" fontId="6" fillId="4" borderId="1" xfId="0" applyFont="1" applyFill="1" applyBorder="1" applyAlignment="1">
      <alignment horizontal="center" vertical="center" textRotation="90" wrapText="1"/>
    </xf>
    <xf numFmtId="0" fontId="1" fillId="4" borderId="1" xfId="0" applyFont="1" applyFill="1" applyBorder="1" applyAlignment="1">
      <alignment horizontal="center" vertical="top"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textRotation="90" wrapText="1"/>
    </xf>
    <xf numFmtId="4" fontId="1" fillId="4" borderId="1" xfId="0" applyNumberFormat="1" applyFont="1" applyFill="1" applyBorder="1" applyAlignment="1">
      <alignment horizontal="center" vertical="center" wrapText="1"/>
    </xf>
    <xf numFmtId="16" fontId="6" fillId="4" borderId="1" xfId="0" applyNumberFormat="1" applyFont="1" applyFill="1" applyBorder="1" applyAlignment="1">
      <alignment horizontal="center" vertical="center" wrapText="1"/>
    </xf>
    <xf numFmtId="0" fontId="15" fillId="4" borderId="1" xfId="0" applyFont="1" applyFill="1" applyBorder="1" applyAlignment="1">
      <alignment horizontal="left" vertical="center"/>
    </xf>
    <xf numFmtId="0" fontId="1" fillId="4" borderId="1" xfId="0" applyFont="1" applyFill="1" applyBorder="1" applyAlignment="1">
      <alignment horizontal="justify" vertical="center" wrapText="1"/>
    </xf>
    <xf numFmtId="0" fontId="10" fillId="4" borderId="1" xfId="0" applyFont="1" applyFill="1" applyBorder="1" applyAlignment="1">
      <alignment horizontal="center" vertical="center"/>
    </xf>
    <xf numFmtId="164" fontId="6" fillId="4" borderId="1" xfId="0" applyNumberFormat="1" applyFont="1" applyFill="1" applyBorder="1" applyAlignment="1">
      <alignment horizontal="right" wrapText="1"/>
    </xf>
    <xf numFmtId="0" fontId="12" fillId="4" borderId="1" xfId="0" applyFont="1" applyFill="1" applyBorder="1"/>
    <xf numFmtId="4" fontId="1" fillId="4" borderId="1" xfId="0" applyNumberFormat="1" applyFont="1" applyFill="1" applyBorder="1"/>
    <xf numFmtId="164" fontId="1" fillId="4" borderId="1" xfId="0" applyNumberFormat="1" applyFont="1" applyFill="1" applyBorder="1"/>
    <xf numFmtId="0" fontId="1" fillId="4" borderId="1" xfId="0" applyFont="1" applyFill="1" applyBorder="1" applyAlignment="1">
      <alignment horizontal="center" vertical="center" wrapText="1"/>
    </xf>
    <xf numFmtId="0" fontId="9" fillId="0" borderId="0" xfId="0" applyFont="1" applyFill="1"/>
    <xf numFmtId="0" fontId="1" fillId="0" borderId="0" xfId="0" applyFont="1" applyAlignment="1">
      <alignment horizontal="left" vertical="center"/>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xf>
    <xf numFmtId="0" fontId="5" fillId="4" borderId="1" xfId="0" applyFont="1" applyFill="1" applyBorder="1" applyAlignment="1">
      <alignment horizontal="center"/>
    </xf>
    <xf numFmtId="0" fontId="1" fillId="4" borderId="1" xfId="0" applyFont="1" applyFill="1" applyBorder="1" applyAlignment="1">
      <alignment horizontal="center" wrapText="1"/>
    </xf>
    <xf numFmtId="0" fontId="5" fillId="4" borderId="1" xfId="0" applyFont="1" applyFill="1" applyBorder="1" applyAlignment="1">
      <alignment horizontal="center" wrapText="1"/>
    </xf>
    <xf numFmtId="0" fontId="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1" fillId="4" borderId="1" xfId="0" applyFont="1" applyFill="1" applyBorder="1" applyAlignment="1">
      <alignment horizontal="center" vertical="center" textRotation="90"/>
    </xf>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6" fillId="4" borderId="1" xfId="0" applyFont="1" applyFill="1" applyBorder="1" applyAlignment="1">
      <alignment vertical="center" wrapText="1"/>
    </xf>
    <xf numFmtId="0" fontId="10" fillId="4" borderId="1" xfId="0" applyFont="1" applyFill="1" applyBorder="1" applyAlignment="1">
      <alignment vertical="center" wrapText="1"/>
    </xf>
    <xf numFmtId="0" fontId="1" fillId="4" borderId="1" xfId="0" applyFont="1" applyFill="1" applyBorder="1" applyAlignment="1">
      <alignment horizontal="center" vertical="center" textRotation="90" wrapText="1"/>
    </xf>
    <xf numFmtId="0" fontId="5" fillId="4" borderId="1" xfId="0" applyFont="1" applyFill="1" applyBorder="1" applyAlignment="1">
      <alignment horizontal="center" vertical="center" wrapText="1"/>
    </xf>
    <xf numFmtId="0" fontId="1" fillId="4" borderId="8" xfId="0" applyFont="1" applyFill="1" applyBorder="1" applyAlignment="1">
      <alignment horizontal="center" vertical="top" wrapText="1"/>
    </xf>
    <xf numFmtId="0" fontId="1" fillId="4" borderId="9" xfId="0" applyFont="1" applyFill="1" applyBorder="1" applyAlignment="1">
      <alignment horizontal="center" vertical="top" wrapText="1"/>
    </xf>
    <xf numFmtId="0" fontId="1" fillId="4" borderId="2" xfId="0" applyFont="1" applyFill="1" applyBorder="1" applyAlignment="1">
      <alignment horizontal="center" vertical="top" wrapText="1"/>
    </xf>
    <xf numFmtId="0" fontId="7" fillId="0" borderId="0" xfId="0" applyFont="1" applyFill="1" applyAlignment="1">
      <alignment horizontal="center" vertical="center" wrapText="1"/>
    </xf>
    <xf numFmtId="0" fontId="9" fillId="0" borderId="0" xfId="0" applyFont="1" applyFill="1"/>
    <xf numFmtId="0" fontId="5" fillId="4" borderId="1" xfId="0" applyFont="1" applyFill="1" applyBorder="1" applyAlignment="1">
      <alignment horizontal="center" vertical="center" textRotation="90" wrapText="1"/>
    </xf>
    <xf numFmtId="0" fontId="18" fillId="0" borderId="0" xfId="0" applyFont="1" applyFill="1" applyAlignment="1">
      <alignment horizontal="center" vertical="center" wrapText="1"/>
    </xf>
    <xf numFmtId="0" fontId="17" fillId="0" borderId="0" xfId="0" applyFont="1" applyFill="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4"/>
  <sheetViews>
    <sheetView tabSelected="1" view="pageBreakPreview" zoomScale="75" zoomScaleNormal="53" zoomScaleSheetLayoutView="75" workbookViewId="0">
      <pane xSplit="3" ySplit="9" topLeftCell="D91" activePane="bottomRight" state="frozen"/>
      <selection pane="topRight" activeCell="D1" sqref="D1"/>
      <selection pane="bottomLeft" activeCell="A10" sqref="A10"/>
      <selection pane="bottomRight" activeCell="K93" sqref="K93"/>
    </sheetView>
  </sheetViews>
  <sheetFormatPr defaultRowHeight="15" x14ac:dyDescent="0.25"/>
  <cols>
    <col min="1" max="1" width="9.7109375" style="35" customWidth="1"/>
    <col min="2" max="2" width="59.5703125" style="35" customWidth="1"/>
    <col min="3" max="3" width="59.140625" style="21" customWidth="1"/>
    <col min="4" max="4" width="16.42578125" style="35" customWidth="1"/>
    <col min="5" max="5" width="15.42578125" style="35" customWidth="1"/>
    <col min="6" max="6" width="15" style="35" customWidth="1"/>
    <col min="7" max="7" width="14" style="35" customWidth="1"/>
    <col min="8" max="8" width="14.140625" style="35" customWidth="1"/>
    <col min="9" max="9" width="13.7109375" style="35" customWidth="1"/>
    <col min="10" max="10" width="18.85546875" style="35" customWidth="1"/>
    <col min="11" max="11" width="14.5703125" style="35" customWidth="1"/>
    <col min="12" max="12" width="12.42578125" style="35" customWidth="1"/>
    <col min="13" max="13" width="15.7109375" style="35" customWidth="1"/>
    <col min="14" max="14" width="13.28515625" style="35" customWidth="1"/>
    <col min="15" max="15" width="14.42578125" style="35" customWidth="1"/>
    <col min="16" max="16" width="16" style="35" customWidth="1"/>
    <col min="17" max="17" width="15.5703125" style="35" customWidth="1"/>
    <col min="18" max="19" width="14.28515625" style="35" customWidth="1"/>
    <col min="20" max="20" width="16.28515625" style="35" customWidth="1"/>
    <col min="21" max="21" width="15.7109375" style="35" customWidth="1"/>
    <col min="22" max="22" width="12.5703125" style="35" customWidth="1"/>
    <col min="23" max="23" width="12.140625" style="35" customWidth="1"/>
    <col min="24" max="24" width="19.5703125" style="35" customWidth="1"/>
    <col min="25" max="25" width="15.7109375" style="35" customWidth="1"/>
    <col min="26" max="26" width="14.5703125" style="35" customWidth="1"/>
    <col min="27" max="27" width="14.7109375" style="35" customWidth="1"/>
    <col min="28" max="28" width="17.28515625" style="35" customWidth="1"/>
    <col min="29" max="29" width="14" style="35" customWidth="1"/>
    <col min="30" max="30" width="18.7109375" style="35" customWidth="1"/>
    <col min="31" max="31" width="17.5703125" style="21" customWidth="1"/>
  </cols>
  <sheetData>
    <row r="1" spans="1:31" ht="54.75" customHeight="1" x14ac:dyDescent="0.25">
      <c r="C1" s="27"/>
      <c r="F1" s="106"/>
      <c r="G1" s="106"/>
      <c r="H1" s="106"/>
      <c r="I1" s="106"/>
      <c r="J1" s="106"/>
      <c r="K1" s="106"/>
      <c r="L1" s="106"/>
      <c r="M1" s="107"/>
    </row>
    <row r="2" spans="1:31" ht="42" customHeight="1" x14ac:dyDescent="0.25">
      <c r="C2" s="27"/>
      <c r="F2" s="110" t="s">
        <v>126</v>
      </c>
      <c r="G2" s="110"/>
      <c r="H2" s="110"/>
      <c r="I2" s="110"/>
      <c r="J2" s="110"/>
      <c r="K2" s="110"/>
      <c r="L2" s="110"/>
      <c r="M2" s="110"/>
      <c r="N2" s="110"/>
    </row>
    <row r="3" spans="1:31" ht="33" customHeight="1" x14ac:dyDescent="0.25">
      <c r="B3" s="109" t="s">
        <v>19</v>
      </c>
      <c r="C3" s="109"/>
      <c r="D3" s="109"/>
    </row>
    <row r="4" spans="1:31" ht="1.9" hidden="1" customHeight="1" x14ac:dyDescent="0.25">
      <c r="C4" s="27"/>
      <c r="F4" s="23"/>
      <c r="G4" s="23"/>
      <c r="H4" s="23"/>
      <c r="I4" s="23"/>
      <c r="J4" s="23"/>
      <c r="K4" s="23"/>
      <c r="L4" s="23"/>
    </row>
    <row r="5" spans="1:31" ht="19.899999999999999" hidden="1" customHeight="1" x14ac:dyDescent="0.25">
      <c r="C5" s="27"/>
    </row>
    <row r="6" spans="1:31" ht="30" customHeight="1" x14ac:dyDescent="0.25">
      <c r="A6" s="91" t="s">
        <v>20</v>
      </c>
      <c r="B6" s="93" t="s">
        <v>21</v>
      </c>
      <c r="C6" s="101" t="s">
        <v>22</v>
      </c>
      <c r="D6" s="101" t="s">
        <v>0</v>
      </c>
      <c r="E6" s="93" t="s">
        <v>23</v>
      </c>
      <c r="F6" s="93"/>
      <c r="G6" s="93"/>
      <c r="H6" s="93"/>
      <c r="I6" s="93"/>
      <c r="J6" s="93"/>
      <c r="K6" s="93"/>
      <c r="L6" s="93"/>
      <c r="M6" s="93"/>
      <c r="N6" s="93"/>
      <c r="O6" s="98" t="s">
        <v>23</v>
      </c>
      <c r="P6" s="98"/>
      <c r="Q6" s="98"/>
      <c r="R6" s="98"/>
      <c r="S6" s="98"/>
      <c r="T6" s="98"/>
      <c r="U6" s="98"/>
      <c r="V6" s="98"/>
      <c r="W6" s="98"/>
      <c r="X6" s="98"/>
      <c r="Y6" s="93" t="s">
        <v>23</v>
      </c>
      <c r="Z6" s="93"/>
      <c r="AA6" s="93"/>
      <c r="AB6" s="93"/>
      <c r="AC6" s="93"/>
      <c r="AD6" s="93"/>
    </row>
    <row r="7" spans="1:31" ht="23.25" customHeight="1" x14ac:dyDescent="0.25">
      <c r="A7" s="92"/>
      <c r="B7" s="102"/>
      <c r="C7" s="102"/>
      <c r="D7" s="108"/>
      <c r="E7" s="89" t="s">
        <v>67</v>
      </c>
      <c r="F7" s="90"/>
      <c r="G7" s="90"/>
      <c r="H7" s="90"/>
      <c r="I7" s="90"/>
      <c r="J7" s="89" t="s">
        <v>68</v>
      </c>
      <c r="K7" s="90"/>
      <c r="L7" s="90"/>
      <c r="M7" s="90"/>
      <c r="N7" s="90"/>
      <c r="O7" s="89" t="s">
        <v>69</v>
      </c>
      <c r="P7" s="90"/>
      <c r="Q7" s="90"/>
      <c r="R7" s="90"/>
      <c r="S7" s="90"/>
      <c r="T7" s="89" t="s">
        <v>70</v>
      </c>
      <c r="U7" s="90"/>
      <c r="V7" s="90"/>
      <c r="W7" s="90"/>
      <c r="X7" s="90"/>
      <c r="Y7" s="87" t="s">
        <v>71</v>
      </c>
      <c r="Z7" s="88"/>
      <c r="AA7" s="88"/>
      <c r="AB7" s="88"/>
      <c r="AC7" s="88"/>
      <c r="AD7" s="95" t="s">
        <v>24</v>
      </c>
    </row>
    <row r="8" spans="1:31" ht="87.75" customHeight="1" x14ac:dyDescent="0.25">
      <c r="A8" s="92"/>
      <c r="B8" s="102"/>
      <c r="C8" s="102"/>
      <c r="D8" s="108"/>
      <c r="E8" s="50" t="s">
        <v>1</v>
      </c>
      <c r="F8" s="50" t="s">
        <v>14</v>
      </c>
      <c r="G8" s="50" t="s">
        <v>15</v>
      </c>
      <c r="H8" s="50" t="s">
        <v>16</v>
      </c>
      <c r="I8" s="50" t="s">
        <v>17</v>
      </c>
      <c r="J8" s="50" t="s">
        <v>1</v>
      </c>
      <c r="K8" s="50" t="s">
        <v>14</v>
      </c>
      <c r="L8" s="50" t="s">
        <v>15</v>
      </c>
      <c r="M8" s="50" t="s">
        <v>16</v>
      </c>
      <c r="N8" s="50" t="s">
        <v>17</v>
      </c>
      <c r="O8" s="50" t="s">
        <v>1</v>
      </c>
      <c r="P8" s="50" t="s">
        <v>14</v>
      </c>
      <c r="Q8" s="50" t="s">
        <v>15</v>
      </c>
      <c r="R8" s="50" t="s">
        <v>16</v>
      </c>
      <c r="S8" s="50" t="s">
        <v>17</v>
      </c>
      <c r="T8" s="50" t="s">
        <v>1</v>
      </c>
      <c r="U8" s="50" t="s">
        <v>14</v>
      </c>
      <c r="V8" s="50" t="s">
        <v>15</v>
      </c>
      <c r="W8" s="50" t="s">
        <v>16</v>
      </c>
      <c r="X8" s="50" t="s">
        <v>17</v>
      </c>
      <c r="Y8" s="50" t="s">
        <v>1</v>
      </c>
      <c r="Z8" s="50" t="s">
        <v>14</v>
      </c>
      <c r="AA8" s="50" t="s">
        <v>15</v>
      </c>
      <c r="AB8" s="50" t="s">
        <v>16</v>
      </c>
      <c r="AC8" s="50" t="s">
        <v>17</v>
      </c>
      <c r="AD8" s="95"/>
    </row>
    <row r="9" spans="1:31" ht="13.5" customHeight="1" x14ac:dyDescent="0.25">
      <c r="A9" s="51">
        <v>1</v>
      </c>
      <c r="B9" s="51">
        <v>2</v>
      </c>
      <c r="C9" s="51">
        <v>3</v>
      </c>
      <c r="D9" s="51">
        <v>4</v>
      </c>
      <c r="E9" s="51">
        <v>5</v>
      </c>
      <c r="F9" s="51">
        <v>6</v>
      </c>
      <c r="G9" s="51">
        <v>7</v>
      </c>
      <c r="H9" s="51">
        <v>8</v>
      </c>
      <c r="I9" s="51">
        <v>9</v>
      </c>
      <c r="J9" s="51">
        <v>10</v>
      </c>
      <c r="K9" s="51">
        <v>11</v>
      </c>
      <c r="L9" s="51">
        <v>12</v>
      </c>
      <c r="M9" s="51">
        <v>13</v>
      </c>
      <c r="N9" s="51">
        <v>14</v>
      </c>
      <c r="O9" s="51">
        <v>15</v>
      </c>
      <c r="P9" s="51">
        <v>16</v>
      </c>
      <c r="Q9" s="51">
        <v>17</v>
      </c>
      <c r="R9" s="51">
        <v>18</v>
      </c>
      <c r="S9" s="51">
        <v>19</v>
      </c>
      <c r="T9" s="51">
        <v>20</v>
      </c>
      <c r="U9" s="51">
        <v>21</v>
      </c>
      <c r="V9" s="51">
        <v>22</v>
      </c>
      <c r="W9" s="51">
        <v>23</v>
      </c>
      <c r="X9" s="51">
        <v>24</v>
      </c>
      <c r="Y9" s="51">
        <v>25</v>
      </c>
      <c r="Z9" s="51">
        <v>26</v>
      </c>
      <c r="AA9" s="51">
        <v>27</v>
      </c>
      <c r="AB9" s="51">
        <v>28</v>
      </c>
      <c r="AC9" s="51">
        <v>29</v>
      </c>
      <c r="AD9" s="52">
        <v>30</v>
      </c>
    </row>
    <row r="10" spans="1:31" s="1" customFormat="1" ht="74.25" customHeight="1" x14ac:dyDescent="0.25">
      <c r="A10" s="53"/>
      <c r="B10" s="99" t="s">
        <v>133</v>
      </c>
      <c r="C10" s="100"/>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22"/>
    </row>
    <row r="11" spans="1:31" s="1" customFormat="1" ht="39" customHeight="1" x14ac:dyDescent="0.25">
      <c r="A11" s="53"/>
      <c r="B11" s="94" t="s">
        <v>72</v>
      </c>
      <c r="C11" s="97"/>
      <c r="D11" s="38"/>
      <c r="E11" s="38"/>
      <c r="F11" s="38"/>
      <c r="G11" s="38"/>
      <c r="H11" s="38"/>
      <c r="I11" s="38"/>
      <c r="J11" s="38"/>
      <c r="K11" s="38"/>
      <c r="L11" s="38"/>
      <c r="M11" s="38"/>
      <c r="N11" s="38"/>
      <c r="O11" s="55"/>
      <c r="P11" s="55"/>
      <c r="Q11" s="55"/>
      <c r="R11" s="55"/>
      <c r="S11" s="55"/>
      <c r="T11" s="55"/>
      <c r="U11" s="55"/>
      <c r="V11" s="55"/>
      <c r="W11" s="55"/>
      <c r="X11" s="55"/>
      <c r="Y11" s="55"/>
      <c r="Z11" s="55"/>
      <c r="AA11" s="55"/>
      <c r="AB11" s="55"/>
      <c r="AC11" s="55"/>
      <c r="AD11" s="55"/>
      <c r="AE11" s="22"/>
    </row>
    <row r="12" spans="1:31" s="1" customFormat="1" ht="145.5" customHeight="1" x14ac:dyDescent="0.25">
      <c r="A12" s="51" t="s">
        <v>2</v>
      </c>
      <c r="B12" s="56" t="s">
        <v>28</v>
      </c>
      <c r="C12" s="93" t="s">
        <v>115</v>
      </c>
      <c r="D12" s="101" t="s">
        <v>76</v>
      </c>
      <c r="E12" s="45"/>
      <c r="F12" s="45"/>
      <c r="G12" s="45"/>
      <c r="H12" s="45"/>
      <c r="I12" s="45"/>
      <c r="J12" s="45"/>
      <c r="K12" s="45"/>
      <c r="L12" s="45"/>
      <c r="M12" s="45"/>
      <c r="N12" s="45"/>
      <c r="O12" s="45"/>
      <c r="P12" s="29"/>
      <c r="Q12" s="29"/>
      <c r="R12" s="29"/>
      <c r="S12" s="29"/>
      <c r="T12" s="29"/>
      <c r="U12" s="29"/>
      <c r="V12" s="29"/>
      <c r="W12" s="29"/>
      <c r="X12" s="29"/>
      <c r="Y12" s="29"/>
      <c r="Z12" s="29"/>
      <c r="AA12" s="29"/>
      <c r="AB12" s="29"/>
      <c r="AC12" s="29"/>
      <c r="AD12" s="29"/>
      <c r="AE12" s="22"/>
    </row>
    <row r="13" spans="1:31" s="1" customFormat="1" ht="78" customHeight="1" x14ac:dyDescent="0.25">
      <c r="A13" s="51" t="s">
        <v>55</v>
      </c>
      <c r="B13" s="56" t="s">
        <v>12</v>
      </c>
      <c r="C13" s="96"/>
      <c r="D13" s="101"/>
      <c r="E13" s="49">
        <f>SUM(F13:I13)</f>
        <v>534448</v>
      </c>
      <c r="F13" s="49">
        <v>534448</v>
      </c>
      <c r="G13" s="49">
        <v>0</v>
      </c>
      <c r="H13" s="49">
        <v>0</v>
      </c>
      <c r="I13" s="49">
        <v>0</v>
      </c>
      <c r="J13" s="49">
        <f>SUM(K13:N13)</f>
        <v>534448</v>
      </c>
      <c r="K13" s="49">
        <v>534448</v>
      </c>
      <c r="L13" s="49">
        <v>0</v>
      </c>
      <c r="M13" s="49">
        <v>0</v>
      </c>
      <c r="N13" s="49">
        <v>0</v>
      </c>
      <c r="O13" s="49">
        <f>SUM(P13:S13)</f>
        <v>534448</v>
      </c>
      <c r="P13" s="49">
        <v>534448</v>
      </c>
      <c r="Q13" s="49">
        <v>0</v>
      </c>
      <c r="R13" s="29">
        <v>0</v>
      </c>
      <c r="S13" s="29">
        <v>0</v>
      </c>
      <c r="T13" s="49">
        <f>SUM(U13:X13)</f>
        <v>534448</v>
      </c>
      <c r="U13" s="29">
        <v>534448</v>
      </c>
      <c r="V13" s="29">
        <v>0</v>
      </c>
      <c r="W13" s="29">
        <v>0</v>
      </c>
      <c r="X13" s="29">
        <v>0</v>
      </c>
      <c r="Y13" s="49">
        <f>SUM(Z13:AC13)</f>
        <v>534448</v>
      </c>
      <c r="Z13" s="29">
        <v>534448</v>
      </c>
      <c r="AA13" s="29">
        <v>0</v>
      </c>
      <c r="AB13" s="29">
        <v>0</v>
      </c>
      <c r="AC13" s="29">
        <v>0</v>
      </c>
      <c r="AD13" s="29">
        <f>SUM(Y13,T13,O13,J13,E13)</f>
        <v>2672240</v>
      </c>
      <c r="AE13" s="22"/>
    </row>
    <row r="14" spans="1:31" s="1" customFormat="1" ht="126.75" customHeight="1" x14ac:dyDescent="0.25">
      <c r="A14" s="51" t="s">
        <v>56</v>
      </c>
      <c r="B14" s="56" t="s">
        <v>13</v>
      </c>
      <c r="C14" s="96"/>
      <c r="D14" s="101"/>
      <c r="E14" s="49">
        <f t="shared" ref="E14:E21" si="0">SUM(F14:I14)</f>
        <v>474252</v>
      </c>
      <c r="F14" s="49">
        <v>474252</v>
      </c>
      <c r="G14" s="49">
        <v>0</v>
      </c>
      <c r="H14" s="49">
        <v>0</v>
      </c>
      <c r="I14" s="49">
        <v>0</v>
      </c>
      <c r="J14" s="49">
        <f t="shared" ref="J14:J21" si="1">SUM(K14:N14)</f>
        <v>472162</v>
      </c>
      <c r="K14" s="49">
        <v>472162</v>
      </c>
      <c r="L14" s="49">
        <v>0</v>
      </c>
      <c r="M14" s="49">
        <v>0</v>
      </c>
      <c r="N14" s="49">
        <v>0</v>
      </c>
      <c r="O14" s="49">
        <f t="shared" ref="O14:O21" si="2">SUM(P14:S14)</f>
        <v>472162</v>
      </c>
      <c r="P14" s="29">
        <v>472162</v>
      </c>
      <c r="Q14" s="29">
        <v>0</v>
      </c>
      <c r="R14" s="29">
        <v>0</v>
      </c>
      <c r="S14" s="29">
        <v>0</v>
      </c>
      <c r="T14" s="49">
        <f t="shared" ref="T14:T21" si="3">SUM(U14:X14)</f>
        <v>472162</v>
      </c>
      <c r="U14" s="49">
        <v>472162</v>
      </c>
      <c r="V14" s="29">
        <v>0</v>
      </c>
      <c r="W14" s="29">
        <v>0</v>
      </c>
      <c r="X14" s="29">
        <v>0</v>
      </c>
      <c r="Y14" s="49">
        <f t="shared" ref="Y14:Y21" si="4">SUM(Z14:AC14)</f>
        <v>472162</v>
      </c>
      <c r="Z14" s="49">
        <v>472162</v>
      </c>
      <c r="AA14" s="29">
        <v>0</v>
      </c>
      <c r="AB14" s="29">
        <v>0</v>
      </c>
      <c r="AC14" s="29">
        <v>0</v>
      </c>
      <c r="AD14" s="29">
        <f t="shared" ref="AD14" si="5">SUM(Y14,T14,O14,J14,E14)</f>
        <v>2362900</v>
      </c>
      <c r="AE14" s="22"/>
    </row>
    <row r="15" spans="1:31" s="1" customFormat="1" ht="117" customHeight="1" x14ac:dyDescent="0.25">
      <c r="A15" s="51" t="s">
        <v>78</v>
      </c>
      <c r="B15" s="56" t="s">
        <v>73</v>
      </c>
      <c r="C15" s="51" t="s">
        <v>37</v>
      </c>
      <c r="D15" s="50" t="s">
        <v>76</v>
      </c>
      <c r="E15" s="49">
        <f t="shared" si="0"/>
        <v>211</v>
      </c>
      <c r="F15" s="49">
        <v>211</v>
      </c>
      <c r="G15" s="49">
        <v>0</v>
      </c>
      <c r="H15" s="49">
        <v>0</v>
      </c>
      <c r="I15" s="49">
        <v>0</v>
      </c>
      <c r="J15" s="49">
        <f t="shared" si="1"/>
        <v>211</v>
      </c>
      <c r="K15" s="49">
        <v>211</v>
      </c>
      <c r="L15" s="49">
        <v>0</v>
      </c>
      <c r="M15" s="49">
        <v>0</v>
      </c>
      <c r="N15" s="49">
        <v>0</v>
      </c>
      <c r="O15" s="49">
        <f t="shared" si="2"/>
        <v>211</v>
      </c>
      <c r="P15" s="49">
        <v>211</v>
      </c>
      <c r="Q15" s="49">
        <v>0</v>
      </c>
      <c r="R15" s="49">
        <v>0</v>
      </c>
      <c r="S15" s="49">
        <v>0</v>
      </c>
      <c r="T15" s="49">
        <f t="shared" si="3"/>
        <v>211</v>
      </c>
      <c r="U15" s="49">
        <v>211</v>
      </c>
      <c r="V15" s="49">
        <v>0</v>
      </c>
      <c r="W15" s="49">
        <v>0</v>
      </c>
      <c r="X15" s="49">
        <v>0</v>
      </c>
      <c r="Y15" s="49">
        <f t="shared" si="4"/>
        <v>211</v>
      </c>
      <c r="Z15" s="49">
        <v>211</v>
      </c>
      <c r="AA15" s="49">
        <v>0</v>
      </c>
      <c r="AB15" s="49">
        <v>0</v>
      </c>
      <c r="AC15" s="49">
        <v>0</v>
      </c>
      <c r="AD15" s="29">
        <f t="shared" ref="AD15:AD20" si="6">SUM(Y15,T15,O15,J15,E15)</f>
        <v>1055</v>
      </c>
      <c r="AE15" s="22"/>
    </row>
    <row r="16" spans="1:31" s="1" customFormat="1" ht="51" customHeight="1" x14ac:dyDescent="0.25">
      <c r="A16" s="57" t="s">
        <v>18</v>
      </c>
      <c r="B16" s="56" t="s">
        <v>120</v>
      </c>
      <c r="C16" s="51" t="s">
        <v>37</v>
      </c>
      <c r="D16" s="50" t="s">
        <v>99</v>
      </c>
      <c r="E16" s="49">
        <f>F16+G16+H16+I16</f>
        <v>5831</v>
      </c>
      <c r="F16" s="49">
        <v>5831</v>
      </c>
      <c r="G16" s="49">
        <v>0</v>
      </c>
      <c r="H16" s="49">
        <v>0</v>
      </c>
      <c r="I16" s="49">
        <v>0</v>
      </c>
      <c r="J16" s="49">
        <f>K16+L16+M16+N16</f>
        <v>2916</v>
      </c>
      <c r="K16" s="49">
        <v>2916</v>
      </c>
      <c r="L16" s="49">
        <v>0</v>
      </c>
      <c r="M16" s="49">
        <v>0</v>
      </c>
      <c r="N16" s="49">
        <v>0</v>
      </c>
      <c r="O16" s="49">
        <f>P16+Q16+R16+S16</f>
        <v>0</v>
      </c>
      <c r="P16" s="49">
        <v>0</v>
      </c>
      <c r="Q16" s="49">
        <v>0</v>
      </c>
      <c r="R16" s="49">
        <v>0</v>
      </c>
      <c r="S16" s="49">
        <v>0</v>
      </c>
      <c r="T16" s="49">
        <f>U16+V16+W16+X16</f>
        <v>0</v>
      </c>
      <c r="U16" s="49">
        <v>0</v>
      </c>
      <c r="V16" s="49">
        <v>0</v>
      </c>
      <c r="W16" s="49">
        <v>0</v>
      </c>
      <c r="X16" s="49">
        <v>0</v>
      </c>
      <c r="Y16" s="49">
        <f>Z16+AA16+AB16+AC16</f>
        <v>0</v>
      </c>
      <c r="Z16" s="49">
        <v>0</v>
      </c>
      <c r="AA16" s="49">
        <v>0</v>
      </c>
      <c r="AB16" s="49">
        <v>0</v>
      </c>
      <c r="AC16" s="49">
        <v>0</v>
      </c>
      <c r="AD16" s="29">
        <f t="shared" si="6"/>
        <v>8747</v>
      </c>
      <c r="AE16" s="36"/>
    </row>
    <row r="17" spans="1:31" s="1" customFormat="1" ht="99.75" customHeight="1" x14ac:dyDescent="0.25">
      <c r="A17" s="51" t="s">
        <v>26</v>
      </c>
      <c r="B17" s="58" t="s">
        <v>98</v>
      </c>
      <c r="C17" s="51" t="s">
        <v>138</v>
      </c>
      <c r="D17" s="50" t="s">
        <v>76</v>
      </c>
      <c r="E17" s="49">
        <f t="shared" si="0"/>
        <v>1000</v>
      </c>
      <c r="F17" s="49">
        <v>1000</v>
      </c>
      <c r="G17" s="49">
        <v>0</v>
      </c>
      <c r="H17" s="49">
        <v>0</v>
      </c>
      <c r="I17" s="49">
        <v>0</v>
      </c>
      <c r="J17" s="49">
        <f t="shared" si="1"/>
        <v>1000</v>
      </c>
      <c r="K17" s="49">
        <v>1000</v>
      </c>
      <c r="L17" s="49">
        <v>0</v>
      </c>
      <c r="M17" s="49">
        <v>0</v>
      </c>
      <c r="N17" s="49">
        <v>0</v>
      </c>
      <c r="O17" s="49">
        <f t="shared" si="2"/>
        <v>1000</v>
      </c>
      <c r="P17" s="49">
        <v>1000</v>
      </c>
      <c r="Q17" s="49">
        <v>0</v>
      </c>
      <c r="R17" s="49">
        <v>0</v>
      </c>
      <c r="S17" s="49">
        <v>0</v>
      </c>
      <c r="T17" s="49">
        <f t="shared" si="3"/>
        <v>1000</v>
      </c>
      <c r="U17" s="49">
        <v>1000</v>
      </c>
      <c r="V17" s="49">
        <v>0</v>
      </c>
      <c r="W17" s="49">
        <v>0</v>
      </c>
      <c r="X17" s="49">
        <v>0</v>
      </c>
      <c r="Y17" s="49">
        <f t="shared" si="4"/>
        <v>1000</v>
      </c>
      <c r="Z17" s="49">
        <v>1000</v>
      </c>
      <c r="AA17" s="49">
        <v>0</v>
      </c>
      <c r="AB17" s="49">
        <v>0</v>
      </c>
      <c r="AC17" s="49">
        <v>0</v>
      </c>
      <c r="AD17" s="29">
        <f>SUM(Y17,T17,O17,J17,E17)</f>
        <v>5000</v>
      </c>
      <c r="AE17" s="22"/>
    </row>
    <row r="18" spans="1:31" s="1" customFormat="1" ht="90.75" customHeight="1" x14ac:dyDescent="0.25">
      <c r="A18" s="51" t="s">
        <v>29</v>
      </c>
      <c r="B18" s="56" t="s">
        <v>74</v>
      </c>
      <c r="C18" s="51" t="s">
        <v>42</v>
      </c>
      <c r="D18" s="50" t="s">
        <v>99</v>
      </c>
      <c r="E18" s="49">
        <f t="shared" si="0"/>
        <v>5891</v>
      </c>
      <c r="F18" s="49">
        <v>295</v>
      </c>
      <c r="G18" s="49">
        <v>2014</v>
      </c>
      <c r="H18" s="49">
        <v>3582</v>
      </c>
      <c r="I18" s="49">
        <v>0</v>
      </c>
      <c r="J18" s="49">
        <f t="shared" si="1"/>
        <v>5645</v>
      </c>
      <c r="K18" s="49">
        <v>282</v>
      </c>
      <c r="L18" s="49">
        <v>1662</v>
      </c>
      <c r="M18" s="49">
        <v>3701</v>
      </c>
      <c r="N18" s="49">
        <v>0</v>
      </c>
      <c r="O18" s="49">
        <f t="shared" si="2"/>
        <v>0</v>
      </c>
      <c r="P18" s="29">
        <v>0</v>
      </c>
      <c r="Q18" s="29">
        <v>0</v>
      </c>
      <c r="R18" s="29">
        <v>0</v>
      </c>
      <c r="S18" s="29">
        <v>0</v>
      </c>
      <c r="T18" s="49">
        <f t="shared" si="3"/>
        <v>0</v>
      </c>
      <c r="U18" s="49">
        <v>0</v>
      </c>
      <c r="V18" s="49">
        <v>0</v>
      </c>
      <c r="W18" s="49">
        <v>0</v>
      </c>
      <c r="X18" s="49">
        <v>0</v>
      </c>
      <c r="Y18" s="49">
        <f t="shared" si="4"/>
        <v>0</v>
      </c>
      <c r="Z18" s="49">
        <v>0</v>
      </c>
      <c r="AA18" s="49">
        <v>0</v>
      </c>
      <c r="AB18" s="49">
        <v>0</v>
      </c>
      <c r="AC18" s="49">
        <v>0</v>
      </c>
      <c r="AD18" s="29">
        <f t="shared" si="6"/>
        <v>11536</v>
      </c>
      <c r="AE18" s="22"/>
    </row>
    <row r="19" spans="1:31" s="1" customFormat="1" ht="74.25" customHeight="1" x14ac:dyDescent="0.25">
      <c r="A19" s="51" t="s">
        <v>30</v>
      </c>
      <c r="B19" s="56" t="s">
        <v>134</v>
      </c>
      <c r="C19" s="51" t="s">
        <v>77</v>
      </c>
      <c r="D19" s="50" t="s">
        <v>76</v>
      </c>
      <c r="E19" s="49">
        <f t="shared" si="0"/>
        <v>293</v>
      </c>
      <c r="F19" s="49">
        <v>293</v>
      </c>
      <c r="G19" s="49">
        <v>0</v>
      </c>
      <c r="H19" s="49">
        <v>0</v>
      </c>
      <c r="I19" s="49">
        <v>0</v>
      </c>
      <c r="J19" s="49">
        <f t="shared" si="1"/>
        <v>293</v>
      </c>
      <c r="K19" s="49">
        <v>293</v>
      </c>
      <c r="L19" s="55">
        <v>0</v>
      </c>
      <c r="M19" s="49">
        <v>0</v>
      </c>
      <c r="N19" s="49">
        <v>0</v>
      </c>
      <c r="O19" s="49">
        <f t="shared" si="2"/>
        <v>330</v>
      </c>
      <c r="P19" s="29">
        <v>330</v>
      </c>
      <c r="Q19" s="29">
        <v>0</v>
      </c>
      <c r="R19" s="29">
        <v>0</v>
      </c>
      <c r="S19" s="29">
        <v>0</v>
      </c>
      <c r="T19" s="49">
        <f t="shared" si="3"/>
        <v>330</v>
      </c>
      <c r="U19" s="49">
        <v>330</v>
      </c>
      <c r="V19" s="49">
        <v>0</v>
      </c>
      <c r="W19" s="49">
        <v>0</v>
      </c>
      <c r="X19" s="49">
        <v>0</v>
      </c>
      <c r="Y19" s="49">
        <f t="shared" si="4"/>
        <v>330</v>
      </c>
      <c r="Z19" s="49">
        <v>330</v>
      </c>
      <c r="AA19" s="49">
        <v>0</v>
      </c>
      <c r="AB19" s="49">
        <v>0</v>
      </c>
      <c r="AC19" s="49">
        <v>0</v>
      </c>
      <c r="AD19" s="29">
        <f t="shared" si="6"/>
        <v>1576</v>
      </c>
      <c r="AE19" s="22"/>
    </row>
    <row r="20" spans="1:31" s="1" customFormat="1" ht="66.75" customHeight="1" x14ac:dyDescent="0.25">
      <c r="A20" s="51" t="s">
        <v>31</v>
      </c>
      <c r="B20" s="56" t="s">
        <v>100</v>
      </c>
      <c r="C20" s="51" t="s">
        <v>104</v>
      </c>
      <c r="D20" s="50" t="s">
        <v>124</v>
      </c>
      <c r="E20" s="49">
        <f t="shared" si="0"/>
        <v>0</v>
      </c>
      <c r="F20" s="49">
        <v>0</v>
      </c>
      <c r="G20" s="49">
        <v>0</v>
      </c>
      <c r="H20" s="49">
        <v>0</v>
      </c>
      <c r="I20" s="49">
        <v>0</v>
      </c>
      <c r="J20" s="49">
        <f>SUM(K20:N20)</f>
        <v>0</v>
      </c>
      <c r="K20" s="49">
        <v>0</v>
      </c>
      <c r="L20" s="49">
        <v>0</v>
      </c>
      <c r="M20" s="49">
        <v>0</v>
      </c>
      <c r="N20" s="49">
        <v>0</v>
      </c>
      <c r="O20" s="49">
        <f t="shared" si="2"/>
        <v>70</v>
      </c>
      <c r="P20" s="29">
        <v>70</v>
      </c>
      <c r="Q20" s="29">
        <v>0</v>
      </c>
      <c r="R20" s="29">
        <v>0</v>
      </c>
      <c r="S20" s="29">
        <v>0</v>
      </c>
      <c r="T20" s="49">
        <f t="shared" si="3"/>
        <v>1368</v>
      </c>
      <c r="U20" s="49">
        <f>603+765</f>
        <v>1368</v>
      </c>
      <c r="V20" s="49">
        <v>0</v>
      </c>
      <c r="W20" s="49">
        <v>0</v>
      </c>
      <c r="X20" s="49">
        <v>0</v>
      </c>
      <c r="Y20" s="49">
        <f t="shared" si="4"/>
        <v>0</v>
      </c>
      <c r="Z20" s="49">
        <v>0</v>
      </c>
      <c r="AA20" s="49">
        <v>0</v>
      </c>
      <c r="AB20" s="49">
        <v>0</v>
      </c>
      <c r="AC20" s="49">
        <v>0</v>
      </c>
      <c r="AD20" s="29">
        <f t="shared" si="6"/>
        <v>1438</v>
      </c>
      <c r="AE20" s="26"/>
    </row>
    <row r="21" spans="1:31" s="1" customFormat="1" ht="76.5" customHeight="1" x14ac:dyDescent="0.25">
      <c r="A21" s="51" t="s">
        <v>119</v>
      </c>
      <c r="B21" s="56" t="s">
        <v>75</v>
      </c>
      <c r="C21" s="51" t="s">
        <v>101</v>
      </c>
      <c r="D21" s="50" t="s">
        <v>76</v>
      </c>
      <c r="E21" s="49">
        <f t="shared" si="0"/>
        <v>0</v>
      </c>
      <c r="F21" s="49">
        <v>0</v>
      </c>
      <c r="G21" s="49">
        <v>0</v>
      </c>
      <c r="H21" s="49">
        <v>0</v>
      </c>
      <c r="I21" s="49">
        <v>0</v>
      </c>
      <c r="J21" s="49">
        <f t="shared" si="1"/>
        <v>0</v>
      </c>
      <c r="K21" s="49">
        <v>0</v>
      </c>
      <c r="L21" s="49">
        <v>0</v>
      </c>
      <c r="M21" s="49">
        <v>0</v>
      </c>
      <c r="N21" s="49">
        <v>0</v>
      </c>
      <c r="O21" s="49">
        <f t="shared" si="2"/>
        <v>583</v>
      </c>
      <c r="P21" s="29">
        <v>583</v>
      </c>
      <c r="Q21" s="29">
        <v>0</v>
      </c>
      <c r="R21" s="29">
        <v>0</v>
      </c>
      <c r="S21" s="29">
        <v>0</v>
      </c>
      <c r="T21" s="49">
        <f t="shared" si="3"/>
        <v>299</v>
      </c>
      <c r="U21" s="29">
        <v>299</v>
      </c>
      <c r="V21" s="29">
        <v>0</v>
      </c>
      <c r="W21" s="29">
        <v>0</v>
      </c>
      <c r="X21" s="29">
        <v>0</v>
      </c>
      <c r="Y21" s="49">
        <f t="shared" si="4"/>
        <v>299</v>
      </c>
      <c r="Z21" s="29">
        <v>299</v>
      </c>
      <c r="AA21" s="29">
        <v>0</v>
      </c>
      <c r="AB21" s="29">
        <v>0</v>
      </c>
      <c r="AC21" s="29">
        <v>0</v>
      </c>
      <c r="AD21" s="29">
        <f>SUM(Y21,T21,O21,J21,E21)</f>
        <v>1181</v>
      </c>
      <c r="AE21" s="22"/>
    </row>
    <row r="22" spans="1:31" s="3" customFormat="1" ht="28.9" customHeight="1" x14ac:dyDescent="0.25">
      <c r="A22" s="59"/>
      <c r="B22" s="38" t="s">
        <v>35</v>
      </c>
      <c r="C22" s="60"/>
      <c r="D22" s="61"/>
      <c r="E22" s="45">
        <f>SUM(E13:E21)</f>
        <v>1021926</v>
      </c>
      <c r="F22" s="45">
        <f t="shared" ref="F22:AC22" si="7">SUM(F13:F21)</f>
        <v>1016330</v>
      </c>
      <c r="G22" s="45">
        <f t="shared" si="7"/>
        <v>2014</v>
      </c>
      <c r="H22" s="45">
        <f t="shared" si="7"/>
        <v>3582</v>
      </c>
      <c r="I22" s="45">
        <f t="shared" si="7"/>
        <v>0</v>
      </c>
      <c r="J22" s="45">
        <f t="shared" si="7"/>
        <v>1016675</v>
      </c>
      <c r="K22" s="45">
        <f t="shared" si="7"/>
        <v>1011312</v>
      </c>
      <c r="L22" s="45">
        <f t="shared" si="7"/>
        <v>1662</v>
      </c>
      <c r="M22" s="45">
        <f t="shared" si="7"/>
        <v>3701</v>
      </c>
      <c r="N22" s="45">
        <f t="shared" si="7"/>
        <v>0</v>
      </c>
      <c r="O22" s="45">
        <f t="shared" si="7"/>
        <v>1008804</v>
      </c>
      <c r="P22" s="45">
        <f t="shared" si="7"/>
        <v>1008804</v>
      </c>
      <c r="Q22" s="45">
        <f t="shared" si="7"/>
        <v>0</v>
      </c>
      <c r="R22" s="45">
        <f t="shared" si="7"/>
        <v>0</v>
      </c>
      <c r="S22" s="45">
        <f t="shared" si="7"/>
        <v>0</v>
      </c>
      <c r="T22" s="45">
        <f t="shared" si="7"/>
        <v>1009818</v>
      </c>
      <c r="U22" s="45">
        <f t="shared" si="7"/>
        <v>1009818</v>
      </c>
      <c r="V22" s="45">
        <f t="shared" si="7"/>
        <v>0</v>
      </c>
      <c r="W22" s="45">
        <f t="shared" si="7"/>
        <v>0</v>
      </c>
      <c r="X22" s="45">
        <f t="shared" si="7"/>
        <v>0</v>
      </c>
      <c r="Y22" s="45">
        <f t="shared" si="7"/>
        <v>1008450</v>
      </c>
      <c r="Z22" s="45">
        <f t="shared" si="7"/>
        <v>1008450</v>
      </c>
      <c r="AA22" s="45">
        <f t="shared" si="7"/>
        <v>0</v>
      </c>
      <c r="AB22" s="45">
        <f t="shared" si="7"/>
        <v>0</v>
      </c>
      <c r="AC22" s="45">
        <f t="shared" si="7"/>
        <v>0</v>
      </c>
      <c r="AD22" s="29">
        <f>SUM(Y22,T22,O22,J22,E22)</f>
        <v>5065673</v>
      </c>
      <c r="AE22" s="20"/>
    </row>
    <row r="23" spans="1:31" s="1" customFormat="1" ht="60.75" customHeight="1" x14ac:dyDescent="0.25">
      <c r="A23" s="53"/>
      <c r="B23" s="94" t="s">
        <v>135</v>
      </c>
      <c r="C23" s="94"/>
      <c r="D23" s="62"/>
      <c r="E23" s="45"/>
      <c r="F23" s="45"/>
      <c r="G23" s="45"/>
      <c r="H23" s="45"/>
      <c r="I23" s="45"/>
      <c r="J23" s="45"/>
      <c r="K23" s="45"/>
      <c r="L23" s="45"/>
      <c r="M23" s="45"/>
      <c r="N23" s="45"/>
      <c r="O23" s="45"/>
      <c r="P23" s="29"/>
      <c r="Q23" s="29"/>
      <c r="R23" s="29"/>
      <c r="S23" s="29"/>
      <c r="T23" s="29"/>
      <c r="U23" s="29"/>
      <c r="V23" s="29"/>
      <c r="W23" s="29"/>
      <c r="X23" s="29"/>
      <c r="Y23" s="29"/>
      <c r="Z23" s="29"/>
      <c r="AA23" s="29"/>
      <c r="AB23" s="29"/>
      <c r="AC23" s="29"/>
      <c r="AD23" s="29"/>
      <c r="AE23" s="22"/>
    </row>
    <row r="24" spans="1:31" s="1" customFormat="1" ht="94.5" customHeight="1" x14ac:dyDescent="0.25">
      <c r="A24" s="57" t="s">
        <v>3</v>
      </c>
      <c r="B24" s="56" t="s">
        <v>79</v>
      </c>
      <c r="C24" s="51" t="s">
        <v>51</v>
      </c>
      <c r="D24" s="50" t="s">
        <v>76</v>
      </c>
      <c r="E24" s="49">
        <f>SUM(F24:I24)</f>
        <v>0</v>
      </c>
      <c r="F24" s="49">
        <v>0</v>
      </c>
      <c r="G24" s="49">
        <v>0</v>
      </c>
      <c r="H24" s="49">
        <v>0</v>
      </c>
      <c r="I24" s="49">
        <v>0</v>
      </c>
      <c r="J24" s="49">
        <f>SUM(K24:N24)</f>
        <v>0</v>
      </c>
      <c r="K24" s="49">
        <v>0</v>
      </c>
      <c r="L24" s="49">
        <v>0</v>
      </c>
      <c r="M24" s="49">
        <v>0</v>
      </c>
      <c r="N24" s="49">
        <v>0</v>
      </c>
      <c r="O24" s="49">
        <f>SUM(P24:S24)</f>
        <v>0</v>
      </c>
      <c r="P24" s="49">
        <v>0</v>
      </c>
      <c r="Q24" s="49">
        <v>0</v>
      </c>
      <c r="R24" s="49">
        <v>0</v>
      </c>
      <c r="S24" s="49">
        <v>0</v>
      </c>
      <c r="T24" s="49">
        <f>SUM(U24:X24)</f>
        <v>0</v>
      </c>
      <c r="U24" s="49">
        <v>0</v>
      </c>
      <c r="V24" s="49">
        <v>0</v>
      </c>
      <c r="W24" s="49">
        <v>0</v>
      </c>
      <c r="X24" s="49">
        <v>0</v>
      </c>
      <c r="Y24" s="49">
        <f>SUM(Z24:AC24)</f>
        <v>0</v>
      </c>
      <c r="Z24" s="49">
        <v>0</v>
      </c>
      <c r="AA24" s="49">
        <v>0</v>
      </c>
      <c r="AB24" s="49">
        <v>0</v>
      </c>
      <c r="AC24" s="49">
        <v>0</v>
      </c>
      <c r="AD24" s="29">
        <f>SUM(Y24,T24,O24,J24,E24)</f>
        <v>0</v>
      </c>
      <c r="AE24" s="22"/>
    </row>
    <row r="25" spans="1:31" s="1" customFormat="1" ht="95.25" customHeight="1" x14ac:dyDescent="0.25">
      <c r="A25" s="51" t="s">
        <v>4</v>
      </c>
      <c r="B25" s="56" t="s">
        <v>52</v>
      </c>
      <c r="C25" s="51" t="s">
        <v>121</v>
      </c>
      <c r="D25" s="50" t="s">
        <v>76</v>
      </c>
      <c r="E25" s="49">
        <f t="shared" ref="E25:E31" si="8">SUM(F25:I25)</f>
        <v>0</v>
      </c>
      <c r="F25" s="49">
        <v>0</v>
      </c>
      <c r="G25" s="49">
        <v>0</v>
      </c>
      <c r="H25" s="49">
        <v>0</v>
      </c>
      <c r="I25" s="49">
        <v>0</v>
      </c>
      <c r="J25" s="49">
        <f t="shared" ref="J25:J31" si="9">SUM(K25:N25)</f>
        <v>0</v>
      </c>
      <c r="K25" s="49">
        <v>0</v>
      </c>
      <c r="L25" s="49">
        <v>0</v>
      </c>
      <c r="M25" s="49">
        <v>0</v>
      </c>
      <c r="N25" s="49">
        <v>0</v>
      </c>
      <c r="O25" s="49">
        <f t="shared" ref="O25:O31" si="10">SUM(P25:S25)</f>
        <v>0</v>
      </c>
      <c r="P25" s="49">
        <v>0</v>
      </c>
      <c r="Q25" s="49">
        <v>0</v>
      </c>
      <c r="R25" s="49">
        <v>0</v>
      </c>
      <c r="S25" s="49">
        <v>0</v>
      </c>
      <c r="T25" s="49">
        <f t="shared" ref="T25:T31" si="11">SUM(U25:X25)</f>
        <v>0</v>
      </c>
      <c r="U25" s="49">
        <v>0</v>
      </c>
      <c r="V25" s="49">
        <v>0</v>
      </c>
      <c r="W25" s="49">
        <v>0</v>
      </c>
      <c r="X25" s="49">
        <v>0</v>
      </c>
      <c r="Y25" s="49">
        <f t="shared" ref="Y25:Y31" si="12">SUM(Z25:AC25)</f>
        <v>0</v>
      </c>
      <c r="Z25" s="49">
        <v>0</v>
      </c>
      <c r="AA25" s="49">
        <v>0</v>
      </c>
      <c r="AB25" s="49">
        <v>0</v>
      </c>
      <c r="AC25" s="49">
        <v>0</v>
      </c>
      <c r="AD25" s="29">
        <f>SUM(Y25,T25,O25,J25,E25)</f>
        <v>0</v>
      </c>
      <c r="AE25" s="22"/>
    </row>
    <row r="26" spans="1:31" s="1" customFormat="1" ht="73.5" customHeight="1" x14ac:dyDescent="0.25">
      <c r="A26" s="51" t="s">
        <v>5</v>
      </c>
      <c r="B26" s="56" t="s">
        <v>59</v>
      </c>
      <c r="C26" s="51" t="s">
        <v>105</v>
      </c>
      <c r="D26" s="50" t="s">
        <v>76</v>
      </c>
      <c r="E26" s="49">
        <f t="shared" si="8"/>
        <v>0</v>
      </c>
      <c r="F26" s="49">
        <v>0</v>
      </c>
      <c r="G26" s="49">
        <v>0</v>
      </c>
      <c r="H26" s="49">
        <v>0</v>
      </c>
      <c r="I26" s="49">
        <v>0</v>
      </c>
      <c r="J26" s="49">
        <f t="shared" si="9"/>
        <v>0</v>
      </c>
      <c r="K26" s="49">
        <v>0</v>
      </c>
      <c r="L26" s="49">
        <v>0</v>
      </c>
      <c r="M26" s="49">
        <v>0</v>
      </c>
      <c r="N26" s="49">
        <v>0</v>
      </c>
      <c r="O26" s="49">
        <f t="shared" si="10"/>
        <v>0</v>
      </c>
      <c r="P26" s="49">
        <v>0</v>
      </c>
      <c r="Q26" s="49">
        <v>0</v>
      </c>
      <c r="R26" s="49">
        <v>0</v>
      </c>
      <c r="S26" s="49">
        <v>0</v>
      </c>
      <c r="T26" s="49">
        <f t="shared" si="11"/>
        <v>0</v>
      </c>
      <c r="U26" s="49">
        <v>0</v>
      </c>
      <c r="V26" s="49">
        <v>0</v>
      </c>
      <c r="W26" s="49">
        <v>0</v>
      </c>
      <c r="X26" s="49">
        <v>0</v>
      </c>
      <c r="Y26" s="49">
        <f t="shared" si="12"/>
        <v>0</v>
      </c>
      <c r="Z26" s="49">
        <v>0</v>
      </c>
      <c r="AA26" s="49">
        <v>0</v>
      </c>
      <c r="AB26" s="49">
        <v>0</v>
      </c>
      <c r="AC26" s="49">
        <v>0</v>
      </c>
      <c r="AD26" s="29">
        <f>SUM(Y26,T26,O26,J26,E26)</f>
        <v>0</v>
      </c>
      <c r="AE26" s="22"/>
    </row>
    <row r="27" spans="1:31" s="1" customFormat="1" ht="85.15" customHeight="1" x14ac:dyDescent="0.25">
      <c r="A27" s="51" t="s">
        <v>6</v>
      </c>
      <c r="B27" s="56" t="s">
        <v>43</v>
      </c>
      <c r="C27" s="51" t="s">
        <v>106</v>
      </c>
      <c r="D27" s="50" t="s">
        <v>76</v>
      </c>
      <c r="E27" s="49">
        <f t="shared" si="8"/>
        <v>0</v>
      </c>
      <c r="F27" s="49">
        <v>0</v>
      </c>
      <c r="G27" s="49">
        <v>0</v>
      </c>
      <c r="H27" s="49">
        <v>0</v>
      </c>
      <c r="I27" s="49">
        <v>0</v>
      </c>
      <c r="J27" s="49">
        <f t="shared" si="9"/>
        <v>0</v>
      </c>
      <c r="K27" s="49">
        <v>0</v>
      </c>
      <c r="L27" s="49">
        <v>0</v>
      </c>
      <c r="M27" s="49">
        <v>0</v>
      </c>
      <c r="N27" s="49">
        <v>0</v>
      </c>
      <c r="O27" s="49">
        <f t="shared" si="10"/>
        <v>287</v>
      </c>
      <c r="P27" s="49">
        <v>287</v>
      </c>
      <c r="Q27" s="49">
        <v>0</v>
      </c>
      <c r="R27" s="49">
        <v>0</v>
      </c>
      <c r="S27" s="49">
        <v>0</v>
      </c>
      <c r="T27" s="49">
        <f t="shared" si="11"/>
        <v>287</v>
      </c>
      <c r="U27" s="49">
        <v>287</v>
      </c>
      <c r="V27" s="49">
        <v>0</v>
      </c>
      <c r="W27" s="49">
        <v>0</v>
      </c>
      <c r="X27" s="49">
        <v>0</v>
      </c>
      <c r="Y27" s="49">
        <f t="shared" si="12"/>
        <v>287</v>
      </c>
      <c r="Z27" s="49">
        <v>287</v>
      </c>
      <c r="AA27" s="49">
        <v>0</v>
      </c>
      <c r="AB27" s="49">
        <v>0</v>
      </c>
      <c r="AC27" s="49">
        <v>0</v>
      </c>
      <c r="AD27" s="29">
        <f>SUM(Y27,T27,O27,J27,E27)</f>
        <v>861</v>
      </c>
      <c r="AE27" s="22"/>
    </row>
    <row r="28" spans="1:31" s="1" customFormat="1" ht="61.5" customHeight="1" x14ac:dyDescent="0.25">
      <c r="A28" s="51" t="s">
        <v>80</v>
      </c>
      <c r="B28" s="58" t="s">
        <v>127</v>
      </c>
      <c r="C28" s="51" t="s">
        <v>136</v>
      </c>
      <c r="D28" s="50" t="s">
        <v>76</v>
      </c>
      <c r="E28" s="49">
        <f t="shared" si="8"/>
        <v>74</v>
      </c>
      <c r="F28" s="49">
        <v>74</v>
      </c>
      <c r="G28" s="49">
        <v>0</v>
      </c>
      <c r="H28" s="49">
        <v>0</v>
      </c>
      <c r="I28" s="49">
        <v>0</v>
      </c>
      <c r="J28" s="49">
        <f t="shared" si="9"/>
        <v>74</v>
      </c>
      <c r="K28" s="49">
        <v>74</v>
      </c>
      <c r="L28" s="49">
        <v>0</v>
      </c>
      <c r="M28" s="49">
        <v>0</v>
      </c>
      <c r="N28" s="49">
        <v>0</v>
      </c>
      <c r="O28" s="49">
        <f t="shared" si="10"/>
        <v>101</v>
      </c>
      <c r="P28" s="49">
        <v>101</v>
      </c>
      <c r="Q28" s="49">
        <v>0</v>
      </c>
      <c r="R28" s="49">
        <v>0</v>
      </c>
      <c r="S28" s="49">
        <v>0</v>
      </c>
      <c r="T28" s="49">
        <f t="shared" si="11"/>
        <v>101</v>
      </c>
      <c r="U28" s="49">
        <v>101</v>
      </c>
      <c r="V28" s="49">
        <v>0</v>
      </c>
      <c r="W28" s="49">
        <v>0</v>
      </c>
      <c r="X28" s="49">
        <v>0</v>
      </c>
      <c r="Y28" s="49">
        <f t="shared" si="12"/>
        <v>101</v>
      </c>
      <c r="Z28" s="49">
        <v>101</v>
      </c>
      <c r="AA28" s="49">
        <v>0</v>
      </c>
      <c r="AB28" s="49">
        <v>0</v>
      </c>
      <c r="AC28" s="49">
        <v>0</v>
      </c>
      <c r="AD28" s="29">
        <f t="shared" ref="AD28:AD31" si="13">SUM(Y28,T28,O28,J28,E28)</f>
        <v>451</v>
      </c>
      <c r="AE28" s="28"/>
    </row>
    <row r="29" spans="1:31" s="1" customFormat="1" ht="77.25" customHeight="1" x14ac:dyDescent="0.25">
      <c r="A29" s="51" t="s">
        <v>81</v>
      </c>
      <c r="B29" s="58" t="s">
        <v>84</v>
      </c>
      <c r="C29" s="51" t="s">
        <v>50</v>
      </c>
      <c r="D29" s="50" t="s">
        <v>76</v>
      </c>
      <c r="E29" s="49">
        <f t="shared" si="8"/>
        <v>0</v>
      </c>
      <c r="F29" s="49">
        <v>0</v>
      </c>
      <c r="G29" s="49">
        <v>0</v>
      </c>
      <c r="H29" s="49">
        <v>0</v>
      </c>
      <c r="I29" s="49">
        <v>0</v>
      </c>
      <c r="J29" s="49">
        <f t="shared" si="9"/>
        <v>0</v>
      </c>
      <c r="K29" s="49">
        <v>0</v>
      </c>
      <c r="L29" s="49">
        <v>0</v>
      </c>
      <c r="M29" s="49">
        <v>0</v>
      </c>
      <c r="N29" s="49">
        <v>0</v>
      </c>
      <c r="O29" s="49">
        <f t="shared" si="10"/>
        <v>0</v>
      </c>
      <c r="P29" s="49">
        <v>0</v>
      </c>
      <c r="Q29" s="49">
        <v>0</v>
      </c>
      <c r="R29" s="49">
        <v>0</v>
      </c>
      <c r="S29" s="49">
        <v>0</v>
      </c>
      <c r="T29" s="49">
        <f t="shared" si="11"/>
        <v>0</v>
      </c>
      <c r="U29" s="49">
        <v>0</v>
      </c>
      <c r="V29" s="49">
        <v>0</v>
      </c>
      <c r="W29" s="49">
        <v>0</v>
      </c>
      <c r="X29" s="49">
        <v>0</v>
      </c>
      <c r="Y29" s="49">
        <f t="shared" si="12"/>
        <v>0</v>
      </c>
      <c r="Z29" s="49">
        <v>0</v>
      </c>
      <c r="AA29" s="49">
        <v>0</v>
      </c>
      <c r="AB29" s="49">
        <v>0</v>
      </c>
      <c r="AC29" s="49">
        <v>0</v>
      </c>
      <c r="AD29" s="29">
        <f t="shared" si="13"/>
        <v>0</v>
      </c>
      <c r="AE29" s="28"/>
    </row>
    <row r="30" spans="1:31" s="1" customFormat="1" ht="300" customHeight="1" x14ac:dyDescent="0.25">
      <c r="A30" s="51" t="s">
        <v>82</v>
      </c>
      <c r="B30" s="63" t="s">
        <v>128</v>
      </c>
      <c r="C30" s="51" t="s">
        <v>107</v>
      </c>
      <c r="D30" s="50" t="s">
        <v>76</v>
      </c>
      <c r="E30" s="49">
        <f t="shared" si="8"/>
        <v>0</v>
      </c>
      <c r="F30" s="49">
        <v>0</v>
      </c>
      <c r="G30" s="49">
        <v>0</v>
      </c>
      <c r="H30" s="49">
        <v>0</v>
      </c>
      <c r="I30" s="49">
        <v>0</v>
      </c>
      <c r="J30" s="49">
        <f t="shared" si="9"/>
        <v>0</v>
      </c>
      <c r="K30" s="49">
        <v>0</v>
      </c>
      <c r="L30" s="49">
        <v>0</v>
      </c>
      <c r="M30" s="49">
        <v>0</v>
      </c>
      <c r="N30" s="49">
        <v>0</v>
      </c>
      <c r="O30" s="49">
        <f t="shared" si="10"/>
        <v>0</v>
      </c>
      <c r="P30" s="49">
        <v>0</v>
      </c>
      <c r="Q30" s="49">
        <v>0</v>
      </c>
      <c r="R30" s="49">
        <v>0</v>
      </c>
      <c r="S30" s="49">
        <v>0</v>
      </c>
      <c r="T30" s="49">
        <f t="shared" si="11"/>
        <v>0</v>
      </c>
      <c r="U30" s="49">
        <v>0</v>
      </c>
      <c r="V30" s="49">
        <v>0</v>
      </c>
      <c r="W30" s="49">
        <v>0</v>
      </c>
      <c r="X30" s="49">
        <v>0</v>
      </c>
      <c r="Y30" s="49">
        <f t="shared" si="12"/>
        <v>0</v>
      </c>
      <c r="Z30" s="49">
        <v>0</v>
      </c>
      <c r="AA30" s="49">
        <v>0</v>
      </c>
      <c r="AB30" s="49">
        <v>0</v>
      </c>
      <c r="AC30" s="49">
        <v>0</v>
      </c>
      <c r="AD30" s="29">
        <f t="shared" si="13"/>
        <v>0</v>
      </c>
      <c r="AE30" s="28"/>
    </row>
    <row r="31" spans="1:31" s="1" customFormat="1" ht="102.75" customHeight="1" x14ac:dyDescent="0.25">
      <c r="A31" s="51" t="s">
        <v>83</v>
      </c>
      <c r="B31" s="63" t="s">
        <v>85</v>
      </c>
      <c r="C31" s="51" t="s">
        <v>123</v>
      </c>
      <c r="D31" s="50" t="s">
        <v>76</v>
      </c>
      <c r="E31" s="49">
        <f t="shared" si="8"/>
        <v>0</v>
      </c>
      <c r="F31" s="49">
        <v>0</v>
      </c>
      <c r="G31" s="49">
        <v>0</v>
      </c>
      <c r="H31" s="49">
        <v>0</v>
      </c>
      <c r="I31" s="49">
        <v>0</v>
      </c>
      <c r="J31" s="49">
        <f t="shared" si="9"/>
        <v>0</v>
      </c>
      <c r="K31" s="49">
        <v>0</v>
      </c>
      <c r="L31" s="49">
        <v>0</v>
      </c>
      <c r="M31" s="49">
        <v>0</v>
      </c>
      <c r="N31" s="49">
        <v>0</v>
      </c>
      <c r="O31" s="49">
        <f t="shared" si="10"/>
        <v>2500</v>
      </c>
      <c r="P31" s="49">
        <v>2500</v>
      </c>
      <c r="Q31" s="49">
        <v>0</v>
      </c>
      <c r="R31" s="49">
        <v>0</v>
      </c>
      <c r="S31" s="49">
        <v>0</v>
      </c>
      <c r="T31" s="49">
        <f t="shared" si="11"/>
        <v>2500</v>
      </c>
      <c r="U31" s="49">
        <v>2500</v>
      </c>
      <c r="V31" s="49">
        <v>0</v>
      </c>
      <c r="W31" s="49">
        <v>0</v>
      </c>
      <c r="X31" s="49">
        <v>0</v>
      </c>
      <c r="Y31" s="49">
        <f t="shared" si="12"/>
        <v>2500</v>
      </c>
      <c r="Z31" s="49">
        <v>2500</v>
      </c>
      <c r="AA31" s="49">
        <v>0</v>
      </c>
      <c r="AB31" s="49">
        <v>0</v>
      </c>
      <c r="AC31" s="49">
        <v>0</v>
      </c>
      <c r="AD31" s="29">
        <f t="shared" si="13"/>
        <v>7500</v>
      </c>
      <c r="AE31" s="28"/>
    </row>
    <row r="32" spans="1:31" s="3" customFormat="1" ht="30" customHeight="1" x14ac:dyDescent="0.25">
      <c r="A32" s="65"/>
      <c r="B32" s="66" t="s">
        <v>36</v>
      </c>
      <c r="C32" s="67"/>
      <c r="D32" s="68"/>
      <c r="E32" s="45">
        <f>SUM(E24:E31)</f>
        <v>74</v>
      </c>
      <c r="F32" s="45">
        <f>SUM(F24:F31)</f>
        <v>74</v>
      </c>
      <c r="G32" s="45">
        <f t="shared" ref="G32:I32" si="14">SUM(G24:G31)</f>
        <v>0</v>
      </c>
      <c r="H32" s="45">
        <f t="shared" si="14"/>
        <v>0</v>
      </c>
      <c r="I32" s="45">
        <f t="shared" si="14"/>
        <v>0</v>
      </c>
      <c r="J32" s="45">
        <f t="shared" ref="J32" si="15">SUM(J24:J31)</f>
        <v>74</v>
      </c>
      <c r="K32" s="45">
        <f t="shared" ref="K32" si="16">SUM(K24:K31)</f>
        <v>74</v>
      </c>
      <c r="L32" s="45">
        <f t="shared" ref="L32" si="17">SUM(L24:L31)</f>
        <v>0</v>
      </c>
      <c r="M32" s="45">
        <f t="shared" ref="M32" si="18">SUM(M24:M31)</f>
        <v>0</v>
      </c>
      <c r="N32" s="45">
        <f t="shared" ref="N32" si="19">SUM(N24:N31)</f>
        <v>0</v>
      </c>
      <c r="O32" s="45">
        <f t="shared" ref="O32" si="20">SUM(O24:O31)</f>
        <v>2888</v>
      </c>
      <c r="P32" s="45">
        <f t="shared" ref="P32" si="21">SUM(P24:P31)</f>
        <v>2888</v>
      </c>
      <c r="Q32" s="45">
        <f t="shared" ref="Q32" si="22">SUM(Q24:Q31)</f>
        <v>0</v>
      </c>
      <c r="R32" s="45">
        <f t="shared" ref="R32" si="23">SUM(R24:R31)</f>
        <v>0</v>
      </c>
      <c r="S32" s="45">
        <f t="shared" ref="S32" si="24">SUM(S24:S31)</f>
        <v>0</v>
      </c>
      <c r="T32" s="45">
        <f t="shared" ref="T32" si="25">SUM(T24:T31)</f>
        <v>2888</v>
      </c>
      <c r="U32" s="45">
        <f t="shared" ref="U32" si="26">SUM(U24:U31)</f>
        <v>2888</v>
      </c>
      <c r="V32" s="45">
        <f t="shared" ref="V32" si="27">SUM(V24:V31)</f>
        <v>0</v>
      </c>
      <c r="W32" s="45">
        <f t="shared" ref="W32" si="28">SUM(W24:W31)</f>
        <v>0</v>
      </c>
      <c r="X32" s="45">
        <f t="shared" ref="X32" si="29">SUM(X24:X31)</f>
        <v>0</v>
      </c>
      <c r="Y32" s="45">
        <f t="shared" ref="Y32" si="30">SUM(Y24:Y31)</f>
        <v>2888</v>
      </c>
      <c r="Z32" s="45">
        <f t="shared" ref="Z32" si="31">SUM(Z24:Z31)</f>
        <v>2888</v>
      </c>
      <c r="AA32" s="45">
        <f t="shared" ref="AA32" si="32">SUM(AA24:AA31)</f>
        <v>0</v>
      </c>
      <c r="AB32" s="45">
        <f t="shared" ref="AB32" si="33">SUM(AB24:AB31)</f>
        <v>0</v>
      </c>
      <c r="AC32" s="45">
        <f t="shared" ref="AC32" si="34">SUM(AC24:AC31)</f>
        <v>0</v>
      </c>
      <c r="AD32" s="29">
        <f>SUM(Y32,T32,O32,J32,E32)</f>
        <v>8812</v>
      </c>
      <c r="AE32" s="20"/>
    </row>
    <row r="33" spans="1:31" s="1" customFormat="1" ht="37.5" customHeight="1" x14ac:dyDescent="0.25">
      <c r="A33" s="53"/>
      <c r="B33" s="94" t="s">
        <v>86</v>
      </c>
      <c r="C33" s="94"/>
      <c r="D33" s="62"/>
      <c r="E33" s="45"/>
      <c r="F33" s="45"/>
      <c r="G33" s="45"/>
      <c r="H33" s="45"/>
      <c r="I33" s="45"/>
      <c r="J33" s="45"/>
      <c r="K33" s="45"/>
      <c r="L33" s="45"/>
      <c r="M33" s="45"/>
      <c r="N33" s="45"/>
      <c r="O33" s="45"/>
      <c r="P33" s="29"/>
      <c r="Q33" s="29"/>
      <c r="R33" s="29"/>
      <c r="S33" s="29"/>
      <c r="T33" s="29"/>
      <c r="U33" s="29"/>
      <c r="V33" s="29"/>
      <c r="W33" s="29"/>
      <c r="X33" s="29"/>
      <c r="Y33" s="29"/>
      <c r="Z33" s="29"/>
      <c r="AA33" s="29"/>
      <c r="AB33" s="29"/>
      <c r="AC33" s="29"/>
      <c r="AD33" s="29"/>
      <c r="AE33" s="22"/>
    </row>
    <row r="34" spans="1:31" s="1" customFormat="1" ht="90.75" customHeight="1" x14ac:dyDescent="0.25">
      <c r="A34" s="84" t="s">
        <v>7</v>
      </c>
      <c r="B34" s="58" t="s">
        <v>150</v>
      </c>
      <c r="C34" s="84" t="s">
        <v>108</v>
      </c>
      <c r="D34" s="50"/>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29"/>
      <c r="AE34" s="22"/>
    </row>
    <row r="35" spans="1:31" s="1" customFormat="1" ht="22.5" customHeight="1" x14ac:dyDescent="0.25">
      <c r="A35" s="85"/>
      <c r="B35" s="56" t="s">
        <v>139</v>
      </c>
      <c r="C35" s="85"/>
      <c r="D35" s="81" t="s">
        <v>151</v>
      </c>
      <c r="E35" s="49">
        <f>F35+G35+H35+I35</f>
        <v>0</v>
      </c>
      <c r="F35" s="49">
        <v>0</v>
      </c>
      <c r="G35" s="49">
        <v>0</v>
      </c>
      <c r="H35" s="49">
        <v>0</v>
      </c>
      <c r="I35" s="49">
        <v>0</v>
      </c>
      <c r="J35" s="49">
        <f>K35+L35+M35+N35</f>
        <v>252</v>
      </c>
      <c r="K35" s="49">
        <v>252</v>
      </c>
      <c r="L35" s="49">
        <v>0</v>
      </c>
      <c r="M35" s="49">
        <v>0</v>
      </c>
      <c r="N35" s="49">
        <v>0</v>
      </c>
      <c r="O35" s="49">
        <f>P35+Q35+R35+S35</f>
        <v>1773</v>
      </c>
      <c r="P35" s="49">
        <f>1393+380</f>
        <v>1773</v>
      </c>
      <c r="Q35" s="49">
        <v>0</v>
      </c>
      <c r="R35" s="49">
        <v>0</v>
      </c>
      <c r="S35" s="49">
        <v>0</v>
      </c>
      <c r="T35" s="49">
        <f>U35+V35+W35+X35</f>
        <v>658</v>
      </c>
      <c r="U35" s="49">
        <v>658</v>
      </c>
      <c r="V35" s="49">
        <v>0</v>
      </c>
      <c r="W35" s="49">
        <v>0</v>
      </c>
      <c r="X35" s="49">
        <v>0</v>
      </c>
      <c r="Y35" s="49">
        <f>Z35+AA35+AB35+AC35</f>
        <v>0</v>
      </c>
      <c r="Z35" s="49">
        <v>0</v>
      </c>
      <c r="AA35" s="49">
        <v>0</v>
      </c>
      <c r="AB35" s="49">
        <v>0</v>
      </c>
      <c r="AC35" s="49">
        <v>0</v>
      </c>
      <c r="AD35" s="29">
        <f t="shared" ref="AD35:AD45" si="35">SUM(Y35,T35,O35,J35,E35)</f>
        <v>2683</v>
      </c>
      <c r="AE35" s="82"/>
    </row>
    <row r="36" spans="1:31" s="1" customFormat="1" ht="37.5" customHeight="1" x14ac:dyDescent="0.25">
      <c r="A36" s="85"/>
      <c r="B36" s="56" t="s">
        <v>140</v>
      </c>
      <c r="C36" s="85"/>
      <c r="D36" s="81" t="s">
        <v>152</v>
      </c>
      <c r="E36" s="49">
        <f t="shared" ref="E36:E45" si="36">F36+G36+H36+I36</f>
        <v>1110</v>
      </c>
      <c r="F36" s="49">
        <v>1110</v>
      </c>
      <c r="G36" s="49">
        <v>0</v>
      </c>
      <c r="H36" s="49">
        <v>0</v>
      </c>
      <c r="I36" s="49">
        <v>0</v>
      </c>
      <c r="J36" s="49">
        <f t="shared" ref="J36:J45" si="37">K36+L36+M36+N36</f>
        <v>0</v>
      </c>
      <c r="K36" s="49">
        <v>0</v>
      </c>
      <c r="L36" s="49">
        <v>0</v>
      </c>
      <c r="M36" s="49">
        <v>0</v>
      </c>
      <c r="N36" s="49">
        <v>0</v>
      </c>
      <c r="O36" s="49">
        <f t="shared" ref="O36:O45" si="38">P36+Q36+R36+S36</f>
        <v>16046</v>
      </c>
      <c r="P36" s="49">
        <f>15750+296</f>
        <v>16046</v>
      </c>
      <c r="Q36" s="49">
        <v>0</v>
      </c>
      <c r="R36" s="49">
        <v>0</v>
      </c>
      <c r="S36" s="49">
        <v>0</v>
      </c>
      <c r="T36" s="49">
        <f t="shared" ref="T36:T45" si="39">U36+V36+W36+X36</f>
        <v>12807</v>
      </c>
      <c r="U36" s="49">
        <f>11282+1525</f>
        <v>12807</v>
      </c>
      <c r="V36" s="49">
        <v>0</v>
      </c>
      <c r="W36" s="49">
        <v>0</v>
      </c>
      <c r="X36" s="49">
        <v>0</v>
      </c>
      <c r="Y36" s="49">
        <f t="shared" ref="Y36:Y45" si="40">Z36+AA36+AB36+AC36</f>
        <v>265</v>
      </c>
      <c r="Z36" s="49">
        <v>265</v>
      </c>
      <c r="AA36" s="49">
        <v>0</v>
      </c>
      <c r="AB36" s="49">
        <v>0</v>
      </c>
      <c r="AC36" s="49">
        <v>0</v>
      </c>
      <c r="AD36" s="29">
        <f t="shared" si="35"/>
        <v>30228</v>
      </c>
      <c r="AE36" s="82"/>
    </row>
    <row r="37" spans="1:31" s="1" customFormat="1" ht="26.25" customHeight="1" x14ac:dyDescent="0.25">
      <c r="A37" s="85"/>
      <c r="B37" s="56" t="s">
        <v>141</v>
      </c>
      <c r="C37" s="85"/>
      <c r="D37" s="81" t="s">
        <v>153</v>
      </c>
      <c r="E37" s="49">
        <f t="shared" si="36"/>
        <v>1188</v>
      </c>
      <c r="F37" s="49">
        <v>1188</v>
      </c>
      <c r="G37" s="49">
        <v>0</v>
      </c>
      <c r="H37" s="49">
        <v>0</v>
      </c>
      <c r="I37" s="49">
        <v>0</v>
      </c>
      <c r="J37" s="49">
        <f t="shared" si="37"/>
        <v>0</v>
      </c>
      <c r="K37" s="49">
        <v>0</v>
      </c>
      <c r="L37" s="49">
        <v>0</v>
      </c>
      <c r="M37" s="49">
        <v>0</v>
      </c>
      <c r="N37" s="49">
        <v>0</v>
      </c>
      <c r="O37" s="49">
        <f t="shared" si="38"/>
        <v>3357</v>
      </c>
      <c r="P37" s="49">
        <f>3297+60</f>
        <v>3357</v>
      </c>
      <c r="Q37" s="49">
        <v>0</v>
      </c>
      <c r="R37" s="49">
        <v>0</v>
      </c>
      <c r="S37" s="49">
        <v>0</v>
      </c>
      <c r="T37" s="49">
        <f t="shared" si="39"/>
        <v>0</v>
      </c>
      <c r="U37" s="49">
        <v>0</v>
      </c>
      <c r="V37" s="49">
        <v>0</v>
      </c>
      <c r="W37" s="49">
        <v>0</v>
      </c>
      <c r="X37" s="49">
        <v>0</v>
      </c>
      <c r="Y37" s="49">
        <f t="shared" si="40"/>
        <v>0</v>
      </c>
      <c r="Z37" s="49">
        <v>0</v>
      </c>
      <c r="AA37" s="49">
        <v>0</v>
      </c>
      <c r="AB37" s="49">
        <v>0</v>
      </c>
      <c r="AC37" s="49">
        <v>0</v>
      </c>
      <c r="AD37" s="29">
        <f t="shared" si="35"/>
        <v>4545</v>
      </c>
      <c r="AE37" s="82"/>
    </row>
    <row r="38" spans="1:31" s="1" customFormat="1" ht="44.25" customHeight="1" x14ac:dyDescent="0.25">
      <c r="A38" s="85"/>
      <c r="B38" s="56" t="s">
        <v>142</v>
      </c>
      <c r="C38" s="85"/>
      <c r="D38" s="81" t="s">
        <v>152</v>
      </c>
      <c r="E38" s="49">
        <f t="shared" si="36"/>
        <v>2469</v>
      </c>
      <c r="F38" s="49">
        <v>2469</v>
      </c>
      <c r="G38" s="49">
        <v>0</v>
      </c>
      <c r="H38" s="49">
        <v>0</v>
      </c>
      <c r="I38" s="49">
        <v>0</v>
      </c>
      <c r="J38" s="49">
        <f t="shared" si="37"/>
        <v>0</v>
      </c>
      <c r="K38" s="49">
        <v>0</v>
      </c>
      <c r="L38" s="49">
        <v>0</v>
      </c>
      <c r="M38" s="49">
        <v>0</v>
      </c>
      <c r="N38" s="49">
        <v>0</v>
      </c>
      <c r="O38" s="49">
        <f t="shared" si="38"/>
        <v>14510</v>
      </c>
      <c r="P38" s="49">
        <f>14163+347</f>
        <v>14510</v>
      </c>
      <c r="Q38" s="49">
        <v>0</v>
      </c>
      <c r="R38" s="49">
        <v>0</v>
      </c>
      <c r="S38" s="49">
        <v>0</v>
      </c>
      <c r="T38" s="49">
        <f t="shared" si="39"/>
        <v>12713</v>
      </c>
      <c r="U38" s="49">
        <f>5989+6724</f>
        <v>12713</v>
      </c>
      <c r="V38" s="49">
        <v>0</v>
      </c>
      <c r="W38" s="49">
        <v>0</v>
      </c>
      <c r="X38" s="49">
        <v>0</v>
      </c>
      <c r="Y38" s="49">
        <f t="shared" si="40"/>
        <v>5579</v>
      </c>
      <c r="Z38" s="49">
        <v>5579</v>
      </c>
      <c r="AA38" s="49">
        <v>0</v>
      </c>
      <c r="AB38" s="49">
        <v>0</v>
      </c>
      <c r="AC38" s="49">
        <v>0</v>
      </c>
      <c r="AD38" s="29">
        <f t="shared" si="35"/>
        <v>35271</v>
      </c>
      <c r="AE38" s="82"/>
    </row>
    <row r="39" spans="1:31" s="1" customFormat="1" ht="26.25" customHeight="1" x14ac:dyDescent="0.25">
      <c r="A39" s="85"/>
      <c r="B39" s="56" t="s">
        <v>143</v>
      </c>
      <c r="C39" s="85"/>
      <c r="D39" s="81" t="s">
        <v>76</v>
      </c>
      <c r="E39" s="49">
        <f t="shared" si="36"/>
        <v>3470</v>
      </c>
      <c r="F39" s="49">
        <v>3470</v>
      </c>
      <c r="G39" s="49">
        <v>0</v>
      </c>
      <c r="H39" s="49">
        <v>0</v>
      </c>
      <c r="I39" s="49">
        <v>0</v>
      </c>
      <c r="J39" s="49">
        <f t="shared" si="37"/>
        <v>886</v>
      </c>
      <c r="K39" s="49">
        <v>886</v>
      </c>
      <c r="L39" s="49">
        <v>0</v>
      </c>
      <c r="M39" s="49">
        <v>0</v>
      </c>
      <c r="N39" s="49">
        <v>0</v>
      </c>
      <c r="O39" s="49">
        <f t="shared" si="38"/>
        <v>1706</v>
      </c>
      <c r="P39" s="49">
        <f>1311+395</f>
        <v>1706</v>
      </c>
      <c r="Q39" s="49">
        <v>0</v>
      </c>
      <c r="R39" s="49">
        <v>0</v>
      </c>
      <c r="S39" s="49">
        <v>0</v>
      </c>
      <c r="T39" s="49">
        <f t="shared" si="39"/>
        <v>2720</v>
      </c>
      <c r="U39" s="49">
        <v>2720</v>
      </c>
      <c r="V39" s="49">
        <v>0</v>
      </c>
      <c r="W39" s="49">
        <v>0</v>
      </c>
      <c r="X39" s="49">
        <v>0</v>
      </c>
      <c r="Y39" s="49">
        <f t="shared" si="40"/>
        <v>482</v>
      </c>
      <c r="Z39" s="49">
        <v>482</v>
      </c>
      <c r="AA39" s="49">
        <v>0</v>
      </c>
      <c r="AB39" s="49">
        <v>0</v>
      </c>
      <c r="AC39" s="49">
        <v>0</v>
      </c>
      <c r="AD39" s="29">
        <f t="shared" si="35"/>
        <v>9264</v>
      </c>
      <c r="AE39" s="82"/>
    </row>
    <row r="40" spans="1:31" s="1" customFormat="1" ht="26.25" customHeight="1" x14ac:dyDescent="0.25">
      <c r="A40" s="85"/>
      <c r="B40" s="56" t="s">
        <v>144</v>
      </c>
      <c r="C40" s="85"/>
      <c r="D40" s="81" t="s">
        <v>125</v>
      </c>
      <c r="E40" s="49">
        <f t="shared" si="36"/>
        <v>0</v>
      </c>
      <c r="F40" s="49">
        <v>0</v>
      </c>
      <c r="G40" s="49">
        <v>0</v>
      </c>
      <c r="H40" s="49">
        <v>0</v>
      </c>
      <c r="I40" s="49">
        <v>0</v>
      </c>
      <c r="J40" s="49">
        <f t="shared" si="37"/>
        <v>0</v>
      </c>
      <c r="K40" s="49">
        <v>0</v>
      </c>
      <c r="L40" s="49">
        <v>0</v>
      </c>
      <c r="M40" s="49">
        <v>0</v>
      </c>
      <c r="N40" s="49">
        <v>0</v>
      </c>
      <c r="O40" s="49">
        <f t="shared" si="38"/>
        <v>2874</v>
      </c>
      <c r="P40" s="49">
        <v>2874</v>
      </c>
      <c r="Q40" s="49">
        <v>0</v>
      </c>
      <c r="R40" s="49">
        <v>0</v>
      </c>
      <c r="S40" s="49">
        <v>0</v>
      </c>
      <c r="T40" s="49">
        <f t="shared" si="39"/>
        <v>1568</v>
      </c>
      <c r="U40" s="49">
        <v>1568</v>
      </c>
      <c r="V40" s="49">
        <v>0</v>
      </c>
      <c r="W40" s="49">
        <v>0</v>
      </c>
      <c r="X40" s="49">
        <v>0</v>
      </c>
      <c r="Y40" s="49">
        <f t="shared" si="40"/>
        <v>1343</v>
      </c>
      <c r="Z40" s="49">
        <v>1343</v>
      </c>
      <c r="AA40" s="49">
        <v>0</v>
      </c>
      <c r="AB40" s="49">
        <v>0</v>
      </c>
      <c r="AC40" s="49">
        <v>0</v>
      </c>
      <c r="AD40" s="29">
        <f t="shared" si="35"/>
        <v>5785</v>
      </c>
      <c r="AE40" s="82"/>
    </row>
    <row r="41" spans="1:31" s="1" customFormat="1" ht="26.25" customHeight="1" x14ac:dyDescent="0.25">
      <c r="A41" s="85"/>
      <c r="B41" s="56" t="s">
        <v>145</v>
      </c>
      <c r="C41" s="85"/>
      <c r="D41" s="81">
        <v>2026</v>
      </c>
      <c r="E41" s="49">
        <f t="shared" si="36"/>
        <v>0</v>
      </c>
      <c r="F41" s="49">
        <v>0</v>
      </c>
      <c r="G41" s="49">
        <v>0</v>
      </c>
      <c r="H41" s="49">
        <v>0</v>
      </c>
      <c r="I41" s="49">
        <v>0</v>
      </c>
      <c r="J41" s="49">
        <f t="shared" si="37"/>
        <v>0</v>
      </c>
      <c r="K41" s="49">
        <v>0</v>
      </c>
      <c r="L41" s="49">
        <v>0</v>
      </c>
      <c r="M41" s="49">
        <v>0</v>
      </c>
      <c r="N41" s="49">
        <v>0</v>
      </c>
      <c r="O41" s="49">
        <f t="shared" si="38"/>
        <v>2816</v>
      </c>
      <c r="P41" s="49">
        <f>2428+388</f>
        <v>2816</v>
      </c>
      <c r="Q41" s="49">
        <v>0</v>
      </c>
      <c r="R41" s="49">
        <v>0</v>
      </c>
      <c r="S41" s="49">
        <v>0</v>
      </c>
      <c r="T41" s="49">
        <f t="shared" si="39"/>
        <v>0</v>
      </c>
      <c r="U41" s="49">
        <v>0</v>
      </c>
      <c r="V41" s="49">
        <v>0</v>
      </c>
      <c r="W41" s="49">
        <v>0</v>
      </c>
      <c r="X41" s="49">
        <v>0</v>
      </c>
      <c r="Y41" s="49">
        <f t="shared" si="40"/>
        <v>0</v>
      </c>
      <c r="Z41" s="49">
        <v>0</v>
      </c>
      <c r="AA41" s="49">
        <v>0</v>
      </c>
      <c r="AB41" s="49">
        <v>0</v>
      </c>
      <c r="AC41" s="49">
        <v>0</v>
      </c>
      <c r="AD41" s="29">
        <f t="shared" si="35"/>
        <v>2816</v>
      </c>
      <c r="AE41" s="82"/>
    </row>
    <row r="42" spans="1:31" s="1" customFormat="1" ht="26.25" customHeight="1" x14ac:dyDescent="0.25">
      <c r="A42" s="85"/>
      <c r="B42" s="56" t="s">
        <v>146</v>
      </c>
      <c r="C42" s="85"/>
      <c r="D42" s="81" t="s">
        <v>125</v>
      </c>
      <c r="E42" s="49">
        <f t="shared" si="36"/>
        <v>0</v>
      </c>
      <c r="F42" s="49">
        <v>0</v>
      </c>
      <c r="G42" s="49">
        <v>0</v>
      </c>
      <c r="H42" s="49">
        <v>0</v>
      </c>
      <c r="I42" s="49">
        <v>0</v>
      </c>
      <c r="J42" s="49">
        <f t="shared" si="37"/>
        <v>0</v>
      </c>
      <c r="K42" s="49">
        <v>0</v>
      </c>
      <c r="L42" s="49">
        <v>0</v>
      </c>
      <c r="M42" s="49">
        <v>0</v>
      </c>
      <c r="N42" s="49">
        <v>0</v>
      </c>
      <c r="O42" s="49">
        <f t="shared" si="38"/>
        <v>599</v>
      </c>
      <c r="P42" s="49">
        <v>599</v>
      </c>
      <c r="Q42" s="49">
        <v>0</v>
      </c>
      <c r="R42" s="49">
        <v>0</v>
      </c>
      <c r="S42" s="49">
        <v>0</v>
      </c>
      <c r="T42" s="49">
        <f t="shared" si="39"/>
        <v>572</v>
      </c>
      <c r="U42" s="49">
        <v>572</v>
      </c>
      <c r="V42" s="49">
        <v>0</v>
      </c>
      <c r="W42" s="49">
        <v>0</v>
      </c>
      <c r="X42" s="49">
        <v>0</v>
      </c>
      <c r="Y42" s="49">
        <f t="shared" si="40"/>
        <v>361</v>
      </c>
      <c r="Z42" s="49">
        <v>361</v>
      </c>
      <c r="AA42" s="49">
        <v>0</v>
      </c>
      <c r="AB42" s="49">
        <v>0</v>
      </c>
      <c r="AC42" s="49">
        <v>0</v>
      </c>
      <c r="AD42" s="29">
        <f t="shared" si="35"/>
        <v>1532</v>
      </c>
      <c r="AE42" s="82"/>
    </row>
    <row r="43" spans="1:31" s="1" customFormat="1" ht="26.25" customHeight="1" x14ac:dyDescent="0.25">
      <c r="A43" s="85"/>
      <c r="B43" s="56" t="s">
        <v>147</v>
      </c>
      <c r="C43" s="85"/>
      <c r="D43" s="81">
        <v>2026</v>
      </c>
      <c r="E43" s="49">
        <f t="shared" si="36"/>
        <v>0</v>
      </c>
      <c r="F43" s="49">
        <v>0</v>
      </c>
      <c r="G43" s="49">
        <v>0</v>
      </c>
      <c r="H43" s="49">
        <v>0</v>
      </c>
      <c r="I43" s="49">
        <v>0</v>
      </c>
      <c r="J43" s="49">
        <f t="shared" si="37"/>
        <v>0</v>
      </c>
      <c r="K43" s="49">
        <v>0</v>
      </c>
      <c r="L43" s="49">
        <v>0</v>
      </c>
      <c r="M43" s="49">
        <v>0</v>
      </c>
      <c r="N43" s="49">
        <v>0</v>
      </c>
      <c r="O43" s="49">
        <f t="shared" si="38"/>
        <v>4547</v>
      </c>
      <c r="P43" s="49">
        <f>3590+957</f>
        <v>4547</v>
      </c>
      <c r="Q43" s="49">
        <v>0</v>
      </c>
      <c r="R43" s="49">
        <v>0</v>
      </c>
      <c r="S43" s="49">
        <v>0</v>
      </c>
      <c r="T43" s="49">
        <f t="shared" si="39"/>
        <v>0</v>
      </c>
      <c r="U43" s="49">
        <v>0</v>
      </c>
      <c r="V43" s="49">
        <v>0</v>
      </c>
      <c r="W43" s="49">
        <v>0</v>
      </c>
      <c r="X43" s="49">
        <v>0</v>
      </c>
      <c r="Y43" s="49">
        <f t="shared" si="40"/>
        <v>0</v>
      </c>
      <c r="Z43" s="49">
        <v>0</v>
      </c>
      <c r="AA43" s="49">
        <v>0</v>
      </c>
      <c r="AB43" s="49">
        <v>0</v>
      </c>
      <c r="AC43" s="49">
        <v>0</v>
      </c>
      <c r="AD43" s="29">
        <f t="shared" si="35"/>
        <v>4547</v>
      </c>
      <c r="AE43" s="82"/>
    </row>
    <row r="44" spans="1:31" s="1" customFormat="1" ht="26.25" customHeight="1" x14ac:dyDescent="0.25">
      <c r="A44" s="85"/>
      <c r="B44" s="56" t="s">
        <v>148</v>
      </c>
      <c r="C44" s="85"/>
      <c r="D44" s="81" t="s">
        <v>154</v>
      </c>
      <c r="E44" s="49">
        <f t="shared" si="36"/>
        <v>0</v>
      </c>
      <c r="F44" s="49">
        <v>0</v>
      </c>
      <c r="G44" s="49">
        <v>0</v>
      </c>
      <c r="H44" s="49">
        <v>0</v>
      </c>
      <c r="I44" s="49">
        <v>0</v>
      </c>
      <c r="J44" s="49">
        <f t="shared" si="37"/>
        <v>0</v>
      </c>
      <c r="K44" s="49">
        <v>0</v>
      </c>
      <c r="L44" s="49">
        <v>0</v>
      </c>
      <c r="M44" s="49">
        <v>0</v>
      </c>
      <c r="N44" s="49">
        <v>0</v>
      </c>
      <c r="O44" s="49">
        <f t="shared" si="38"/>
        <v>561</v>
      </c>
      <c r="P44" s="49">
        <v>561</v>
      </c>
      <c r="Q44" s="49">
        <v>0</v>
      </c>
      <c r="R44" s="49">
        <v>0</v>
      </c>
      <c r="S44" s="49">
        <v>0</v>
      </c>
      <c r="T44" s="49">
        <f t="shared" si="39"/>
        <v>494</v>
      </c>
      <c r="U44" s="49">
        <v>494</v>
      </c>
      <c r="V44" s="49">
        <v>0</v>
      </c>
      <c r="W44" s="49">
        <v>0</v>
      </c>
      <c r="X44" s="49">
        <v>0</v>
      </c>
      <c r="Y44" s="49">
        <f t="shared" si="40"/>
        <v>0</v>
      </c>
      <c r="Z44" s="49">
        <v>0</v>
      </c>
      <c r="AA44" s="49">
        <v>0</v>
      </c>
      <c r="AB44" s="49">
        <v>0</v>
      </c>
      <c r="AC44" s="49">
        <v>0</v>
      </c>
      <c r="AD44" s="29">
        <f t="shared" si="35"/>
        <v>1055</v>
      </c>
      <c r="AE44" s="82"/>
    </row>
    <row r="45" spans="1:31" s="1" customFormat="1" ht="19.5" customHeight="1" x14ac:dyDescent="0.25">
      <c r="A45" s="86"/>
      <c r="B45" s="56" t="s">
        <v>149</v>
      </c>
      <c r="C45" s="86"/>
      <c r="D45" s="81">
        <v>2026</v>
      </c>
      <c r="E45" s="49">
        <f t="shared" si="36"/>
        <v>0</v>
      </c>
      <c r="F45" s="49">
        <v>0</v>
      </c>
      <c r="G45" s="49">
        <v>0</v>
      </c>
      <c r="H45" s="49">
        <v>0</v>
      </c>
      <c r="I45" s="49">
        <v>0</v>
      </c>
      <c r="J45" s="49">
        <f t="shared" si="37"/>
        <v>0</v>
      </c>
      <c r="K45" s="49">
        <v>0</v>
      </c>
      <c r="L45" s="49">
        <v>0</v>
      </c>
      <c r="M45" s="49">
        <v>0</v>
      </c>
      <c r="N45" s="49">
        <v>0</v>
      </c>
      <c r="O45" s="49">
        <f t="shared" si="38"/>
        <v>1790</v>
      </c>
      <c r="P45" s="49">
        <f>1516+274</f>
        <v>1790</v>
      </c>
      <c r="Q45" s="49">
        <v>0</v>
      </c>
      <c r="R45" s="49">
        <v>0</v>
      </c>
      <c r="S45" s="49">
        <v>0</v>
      </c>
      <c r="T45" s="49">
        <f t="shared" si="39"/>
        <v>0</v>
      </c>
      <c r="U45" s="49">
        <v>0</v>
      </c>
      <c r="V45" s="49">
        <v>0</v>
      </c>
      <c r="W45" s="49">
        <v>0</v>
      </c>
      <c r="X45" s="49">
        <v>0</v>
      </c>
      <c r="Y45" s="49">
        <f t="shared" si="40"/>
        <v>0</v>
      </c>
      <c r="Z45" s="49">
        <v>0</v>
      </c>
      <c r="AA45" s="49">
        <v>0</v>
      </c>
      <c r="AB45" s="49">
        <v>0</v>
      </c>
      <c r="AC45" s="49">
        <v>0</v>
      </c>
      <c r="AD45" s="29">
        <f t="shared" si="35"/>
        <v>1790</v>
      </c>
      <c r="AE45" s="82"/>
    </row>
    <row r="46" spans="1:31" s="1" customFormat="1" ht="78.75" customHeight="1" x14ac:dyDescent="0.25">
      <c r="A46" s="84" t="s">
        <v>11</v>
      </c>
      <c r="B46" s="56" t="s">
        <v>155</v>
      </c>
      <c r="C46" s="84" t="s">
        <v>109</v>
      </c>
      <c r="D46" s="50"/>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29"/>
      <c r="AE46" s="22"/>
    </row>
    <row r="47" spans="1:31" s="1" customFormat="1" ht="26.25" customHeight="1" x14ac:dyDescent="0.25">
      <c r="A47" s="85"/>
      <c r="B47" s="56" t="s">
        <v>156</v>
      </c>
      <c r="C47" s="85"/>
      <c r="D47" s="81" t="s">
        <v>154</v>
      </c>
      <c r="E47" s="49">
        <f>F47+G47+H47+I47</f>
        <v>0</v>
      </c>
      <c r="F47" s="49">
        <v>0</v>
      </c>
      <c r="G47" s="49">
        <v>0</v>
      </c>
      <c r="H47" s="49">
        <v>0</v>
      </c>
      <c r="I47" s="49">
        <v>0</v>
      </c>
      <c r="J47" s="49">
        <f>K47+L47+M47+N47</f>
        <v>0</v>
      </c>
      <c r="K47" s="49">
        <v>0</v>
      </c>
      <c r="L47" s="49">
        <v>0</v>
      </c>
      <c r="M47" s="49">
        <v>0</v>
      </c>
      <c r="N47" s="49">
        <v>0</v>
      </c>
      <c r="O47" s="49">
        <f>P47+Q47+R47+S47</f>
        <v>2692</v>
      </c>
      <c r="P47" s="49">
        <f>2188+504</f>
        <v>2692</v>
      </c>
      <c r="Q47" s="49">
        <v>0</v>
      </c>
      <c r="R47" s="49">
        <v>0</v>
      </c>
      <c r="S47" s="49">
        <v>0</v>
      </c>
      <c r="T47" s="49">
        <f>U47+V47+W47+X47</f>
        <v>3597</v>
      </c>
      <c r="U47" s="49">
        <v>3597</v>
      </c>
      <c r="V47" s="49">
        <v>0</v>
      </c>
      <c r="W47" s="49">
        <v>0</v>
      </c>
      <c r="X47" s="49">
        <v>0</v>
      </c>
      <c r="Y47" s="49">
        <f>Z47+AA47+AB47+AC47</f>
        <v>0</v>
      </c>
      <c r="Z47" s="49">
        <v>0</v>
      </c>
      <c r="AA47" s="49">
        <v>0</v>
      </c>
      <c r="AB47" s="49">
        <v>0</v>
      </c>
      <c r="AC47" s="49">
        <v>0</v>
      </c>
      <c r="AD47" s="29">
        <f t="shared" ref="AD47:AD86" si="41">SUM(Y47,T47,O47,J47,E47)</f>
        <v>6289</v>
      </c>
      <c r="AE47" s="82"/>
    </row>
    <row r="48" spans="1:31" s="1" customFormat="1" ht="26.25" customHeight="1" x14ac:dyDescent="0.25">
      <c r="A48" s="85"/>
      <c r="B48" s="56" t="s">
        <v>157</v>
      </c>
      <c r="C48" s="85"/>
      <c r="D48" s="81">
        <v>2026</v>
      </c>
      <c r="E48" s="49">
        <f t="shared" ref="E48:E57" si="42">F48+G48+H48+I48</f>
        <v>0</v>
      </c>
      <c r="F48" s="49">
        <v>0</v>
      </c>
      <c r="G48" s="49">
        <v>0</v>
      </c>
      <c r="H48" s="49">
        <v>0</v>
      </c>
      <c r="I48" s="49">
        <v>0</v>
      </c>
      <c r="J48" s="49">
        <f t="shared" ref="J48:J57" si="43">K48+L48+M48+N48</f>
        <v>0</v>
      </c>
      <c r="K48" s="49">
        <v>0</v>
      </c>
      <c r="L48" s="49">
        <v>0</v>
      </c>
      <c r="M48" s="49">
        <v>0</v>
      </c>
      <c r="N48" s="49">
        <v>0</v>
      </c>
      <c r="O48" s="49">
        <f t="shared" ref="O48:O57" si="44">P48+Q48+R48+S48</f>
        <v>903</v>
      </c>
      <c r="P48" s="49">
        <v>903</v>
      </c>
      <c r="Q48" s="49">
        <v>0</v>
      </c>
      <c r="R48" s="49">
        <v>0</v>
      </c>
      <c r="S48" s="49">
        <v>0</v>
      </c>
      <c r="T48" s="49">
        <f t="shared" ref="T48:T57" si="45">U48+V48+W48+X48</f>
        <v>0</v>
      </c>
      <c r="U48" s="49">
        <v>0</v>
      </c>
      <c r="V48" s="49">
        <v>0</v>
      </c>
      <c r="W48" s="49">
        <v>0</v>
      </c>
      <c r="X48" s="49">
        <v>0</v>
      </c>
      <c r="Y48" s="49">
        <f t="shared" ref="Y48:Y57" si="46">Z48+AA48+AB48+AC48</f>
        <v>0</v>
      </c>
      <c r="Z48" s="49">
        <v>0</v>
      </c>
      <c r="AA48" s="49">
        <v>0</v>
      </c>
      <c r="AB48" s="49">
        <v>0</v>
      </c>
      <c r="AC48" s="49">
        <v>0</v>
      </c>
      <c r="AD48" s="29">
        <f t="shared" si="41"/>
        <v>903</v>
      </c>
      <c r="AE48" s="82"/>
    </row>
    <row r="49" spans="1:31" s="1" customFormat="1" ht="26.25" customHeight="1" x14ac:dyDescent="0.25">
      <c r="A49" s="85"/>
      <c r="B49" s="56" t="s">
        <v>158</v>
      </c>
      <c r="C49" s="85"/>
      <c r="D49" s="81" t="s">
        <v>154</v>
      </c>
      <c r="E49" s="49">
        <f t="shared" si="42"/>
        <v>0</v>
      </c>
      <c r="F49" s="49">
        <v>0</v>
      </c>
      <c r="G49" s="49">
        <v>0</v>
      </c>
      <c r="H49" s="49">
        <v>0</v>
      </c>
      <c r="I49" s="49">
        <v>0</v>
      </c>
      <c r="J49" s="49">
        <f t="shared" si="43"/>
        <v>0</v>
      </c>
      <c r="K49" s="49">
        <v>0</v>
      </c>
      <c r="L49" s="49">
        <v>0</v>
      </c>
      <c r="M49" s="49">
        <v>0</v>
      </c>
      <c r="N49" s="49">
        <v>0</v>
      </c>
      <c r="O49" s="49">
        <f t="shared" si="44"/>
        <v>3679</v>
      </c>
      <c r="P49" s="49">
        <v>3679</v>
      </c>
      <c r="Q49" s="49">
        <v>0</v>
      </c>
      <c r="R49" s="49">
        <v>0</v>
      </c>
      <c r="S49" s="49">
        <v>0</v>
      </c>
      <c r="T49" s="49">
        <f t="shared" si="45"/>
        <v>1611</v>
      </c>
      <c r="U49" s="49">
        <v>1611</v>
      </c>
      <c r="V49" s="49">
        <v>0</v>
      </c>
      <c r="W49" s="49">
        <v>0</v>
      </c>
      <c r="X49" s="49">
        <v>0</v>
      </c>
      <c r="Y49" s="49">
        <f t="shared" si="46"/>
        <v>0</v>
      </c>
      <c r="Z49" s="49">
        <v>0</v>
      </c>
      <c r="AA49" s="49">
        <v>0</v>
      </c>
      <c r="AB49" s="49">
        <v>0</v>
      </c>
      <c r="AC49" s="49">
        <v>0</v>
      </c>
      <c r="AD49" s="29">
        <f t="shared" si="41"/>
        <v>5290</v>
      </c>
      <c r="AE49" s="82"/>
    </row>
    <row r="50" spans="1:31" s="1" customFormat="1" ht="26.25" customHeight="1" x14ac:dyDescent="0.25">
      <c r="A50" s="85"/>
      <c r="B50" s="56" t="s">
        <v>159</v>
      </c>
      <c r="C50" s="85"/>
      <c r="D50" s="81" t="s">
        <v>76</v>
      </c>
      <c r="E50" s="49">
        <f t="shared" si="42"/>
        <v>570</v>
      </c>
      <c r="F50" s="49">
        <v>570</v>
      </c>
      <c r="G50" s="49">
        <v>0</v>
      </c>
      <c r="H50" s="49">
        <v>0</v>
      </c>
      <c r="I50" s="49">
        <v>0</v>
      </c>
      <c r="J50" s="49">
        <f t="shared" si="43"/>
        <v>830</v>
      </c>
      <c r="K50" s="49">
        <v>830</v>
      </c>
      <c r="L50" s="49">
        <v>0</v>
      </c>
      <c r="M50" s="49">
        <v>0</v>
      </c>
      <c r="N50" s="49">
        <v>0</v>
      </c>
      <c r="O50" s="49">
        <f t="shared" si="44"/>
        <v>2830</v>
      </c>
      <c r="P50" s="49">
        <v>2830</v>
      </c>
      <c r="Q50" s="49">
        <v>0</v>
      </c>
      <c r="R50" s="49">
        <v>0</v>
      </c>
      <c r="S50" s="49">
        <v>0</v>
      </c>
      <c r="T50" s="49">
        <f t="shared" si="45"/>
        <v>1182</v>
      </c>
      <c r="U50" s="49">
        <v>1182</v>
      </c>
      <c r="V50" s="49">
        <v>0</v>
      </c>
      <c r="W50" s="49">
        <v>0</v>
      </c>
      <c r="X50" s="49">
        <v>0</v>
      </c>
      <c r="Y50" s="49">
        <f t="shared" si="46"/>
        <v>1068</v>
      </c>
      <c r="Z50" s="49">
        <v>1068</v>
      </c>
      <c r="AA50" s="49">
        <v>0</v>
      </c>
      <c r="AB50" s="49">
        <v>0</v>
      </c>
      <c r="AC50" s="49">
        <v>0</v>
      </c>
      <c r="AD50" s="29">
        <f t="shared" si="41"/>
        <v>6480</v>
      </c>
      <c r="AE50" s="82"/>
    </row>
    <row r="51" spans="1:31" s="1" customFormat="1" ht="26.25" customHeight="1" x14ac:dyDescent="0.25">
      <c r="A51" s="85"/>
      <c r="B51" s="56" t="s">
        <v>160</v>
      </c>
      <c r="C51" s="85"/>
      <c r="D51" s="81">
        <v>2026</v>
      </c>
      <c r="E51" s="49">
        <f t="shared" si="42"/>
        <v>0</v>
      </c>
      <c r="F51" s="49">
        <v>0</v>
      </c>
      <c r="G51" s="49">
        <v>0</v>
      </c>
      <c r="H51" s="49">
        <v>0</v>
      </c>
      <c r="I51" s="49">
        <v>0</v>
      </c>
      <c r="J51" s="49">
        <f t="shared" si="43"/>
        <v>0</v>
      </c>
      <c r="K51" s="49">
        <v>0</v>
      </c>
      <c r="L51" s="49">
        <v>0</v>
      </c>
      <c r="M51" s="49">
        <v>0</v>
      </c>
      <c r="N51" s="49">
        <v>0</v>
      </c>
      <c r="O51" s="49">
        <f t="shared" si="44"/>
        <v>667</v>
      </c>
      <c r="P51" s="49">
        <f>530+137</f>
        <v>667</v>
      </c>
      <c r="Q51" s="49">
        <v>0</v>
      </c>
      <c r="R51" s="49">
        <v>0</v>
      </c>
      <c r="S51" s="49">
        <v>0</v>
      </c>
      <c r="T51" s="49">
        <f t="shared" si="45"/>
        <v>0</v>
      </c>
      <c r="U51" s="49">
        <v>0</v>
      </c>
      <c r="V51" s="49">
        <v>0</v>
      </c>
      <c r="W51" s="49">
        <v>0</v>
      </c>
      <c r="X51" s="49">
        <v>0</v>
      </c>
      <c r="Y51" s="49">
        <f t="shared" si="46"/>
        <v>0</v>
      </c>
      <c r="Z51" s="49">
        <v>0</v>
      </c>
      <c r="AA51" s="49">
        <v>0</v>
      </c>
      <c r="AB51" s="49">
        <v>0</v>
      </c>
      <c r="AC51" s="49">
        <v>0</v>
      </c>
      <c r="AD51" s="29">
        <f t="shared" si="41"/>
        <v>667</v>
      </c>
      <c r="AE51" s="82"/>
    </row>
    <row r="52" spans="1:31" s="1" customFormat="1" ht="26.25" customHeight="1" x14ac:dyDescent="0.25">
      <c r="A52" s="85"/>
      <c r="B52" s="56" t="s">
        <v>161</v>
      </c>
      <c r="C52" s="85"/>
      <c r="D52" s="81" t="s">
        <v>153</v>
      </c>
      <c r="E52" s="49">
        <f t="shared" si="42"/>
        <v>185</v>
      </c>
      <c r="F52" s="49">
        <v>185</v>
      </c>
      <c r="G52" s="49">
        <v>0</v>
      </c>
      <c r="H52" s="49">
        <v>0</v>
      </c>
      <c r="I52" s="49">
        <v>0</v>
      </c>
      <c r="J52" s="49">
        <f t="shared" si="43"/>
        <v>0</v>
      </c>
      <c r="K52" s="49">
        <v>0</v>
      </c>
      <c r="L52" s="49">
        <v>0</v>
      </c>
      <c r="M52" s="49">
        <v>0</v>
      </c>
      <c r="N52" s="49">
        <v>0</v>
      </c>
      <c r="O52" s="49">
        <f t="shared" si="44"/>
        <v>770</v>
      </c>
      <c r="P52" s="49">
        <f>67+671+32</f>
        <v>770</v>
      </c>
      <c r="Q52" s="49">
        <v>0</v>
      </c>
      <c r="R52" s="49">
        <v>0</v>
      </c>
      <c r="S52" s="49">
        <v>0</v>
      </c>
      <c r="T52" s="49">
        <f t="shared" si="45"/>
        <v>0</v>
      </c>
      <c r="U52" s="49">
        <v>0</v>
      </c>
      <c r="V52" s="49">
        <v>0</v>
      </c>
      <c r="W52" s="49">
        <v>0</v>
      </c>
      <c r="X52" s="49">
        <v>0</v>
      </c>
      <c r="Y52" s="49">
        <f t="shared" si="46"/>
        <v>0</v>
      </c>
      <c r="Z52" s="49">
        <v>0</v>
      </c>
      <c r="AA52" s="49">
        <v>0</v>
      </c>
      <c r="AB52" s="49">
        <v>0</v>
      </c>
      <c r="AC52" s="49">
        <v>0</v>
      </c>
      <c r="AD52" s="29">
        <f t="shared" si="41"/>
        <v>955</v>
      </c>
      <c r="AE52" s="82"/>
    </row>
    <row r="53" spans="1:31" s="1" customFormat="1" ht="26.25" customHeight="1" x14ac:dyDescent="0.25">
      <c r="A53" s="85"/>
      <c r="B53" s="56" t="s">
        <v>162</v>
      </c>
      <c r="C53" s="85"/>
      <c r="D53" s="81" t="s">
        <v>125</v>
      </c>
      <c r="E53" s="49">
        <f t="shared" si="42"/>
        <v>0</v>
      </c>
      <c r="F53" s="49">
        <v>0</v>
      </c>
      <c r="G53" s="49">
        <v>0</v>
      </c>
      <c r="H53" s="49">
        <v>0</v>
      </c>
      <c r="I53" s="49">
        <v>0</v>
      </c>
      <c r="J53" s="49">
        <f t="shared" si="43"/>
        <v>0</v>
      </c>
      <c r="K53" s="49">
        <v>0</v>
      </c>
      <c r="L53" s="49">
        <v>0</v>
      </c>
      <c r="M53" s="49">
        <v>0</v>
      </c>
      <c r="N53" s="49">
        <v>0</v>
      </c>
      <c r="O53" s="49">
        <f t="shared" si="44"/>
        <v>6686</v>
      </c>
      <c r="P53" s="49">
        <f>6182+504</f>
        <v>6686</v>
      </c>
      <c r="Q53" s="49">
        <v>0</v>
      </c>
      <c r="R53" s="49">
        <v>0</v>
      </c>
      <c r="S53" s="49">
        <v>0</v>
      </c>
      <c r="T53" s="49">
        <f t="shared" si="45"/>
        <v>3381</v>
      </c>
      <c r="U53" s="49">
        <v>3381</v>
      </c>
      <c r="V53" s="49">
        <v>0</v>
      </c>
      <c r="W53" s="49">
        <v>0</v>
      </c>
      <c r="X53" s="49">
        <v>0</v>
      </c>
      <c r="Y53" s="49">
        <f t="shared" si="46"/>
        <v>2205</v>
      </c>
      <c r="Z53" s="49">
        <v>2205</v>
      </c>
      <c r="AA53" s="49">
        <v>0</v>
      </c>
      <c r="AB53" s="49">
        <v>0</v>
      </c>
      <c r="AC53" s="49">
        <v>0</v>
      </c>
      <c r="AD53" s="29">
        <f t="shared" si="41"/>
        <v>12272</v>
      </c>
      <c r="AE53" s="82"/>
    </row>
    <row r="54" spans="1:31" s="1" customFormat="1" ht="26.25" customHeight="1" x14ac:dyDescent="0.25">
      <c r="A54" s="85"/>
      <c r="B54" s="56" t="s">
        <v>163</v>
      </c>
      <c r="C54" s="85"/>
      <c r="D54" s="81">
        <v>2025</v>
      </c>
      <c r="E54" s="49">
        <f t="shared" si="42"/>
        <v>0</v>
      </c>
      <c r="F54" s="49">
        <v>0</v>
      </c>
      <c r="G54" s="49">
        <v>0</v>
      </c>
      <c r="H54" s="49">
        <v>0</v>
      </c>
      <c r="I54" s="49">
        <v>0</v>
      </c>
      <c r="J54" s="49">
        <f t="shared" si="43"/>
        <v>3364</v>
      </c>
      <c r="K54" s="49">
        <v>3364</v>
      </c>
      <c r="L54" s="49">
        <v>0</v>
      </c>
      <c r="M54" s="49">
        <v>0</v>
      </c>
      <c r="N54" s="49">
        <v>0</v>
      </c>
      <c r="O54" s="49">
        <f t="shared" si="44"/>
        <v>0</v>
      </c>
      <c r="P54" s="49">
        <v>0</v>
      </c>
      <c r="Q54" s="49">
        <v>0</v>
      </c>
      <c r="R54" s="49">
        <v>0</v>
      </c>
      <c r="S54" s="49">
        <v>0</v>
      </c>
      <c r="T54" s="49">
        <f t="shared" si="45"/>
        <v>0</v>
      </c>
      <c r="U54" s="49">
        <v>0</v>
      </c>
      <c r="V54" s="49">
        <v>0</v>
      </c>
      <c r="W54" s="49">
        <v>0</v>
      </c>
      <c r="X54" s="49">
        <v>0</v>
      </c>
      <c r="Y54" s="49">
        <f t="shared" si="46"/>
        <v>0</v>
      </c>
      <c r="Z54" s="49">
        <v>0</v>
      </c>
      <c r="AA54" s="49">
        <v>0</v>
      </c>
      <c r="AB54" s="49">
        <v>0</v>
      </c>
      <c r="AC54" s="49">
        <v>0</v>
      </c>
      <c r="AD54" s="29">
        <f t="shared" si="41"/>
        <v>3364</v>
      </c>
      <c r="AE54" s="82"/>
    </row>
    <row r="55" spans="1:31" s="1" customFormat="1" ht="33" customHeight="1" x14ac:dyDescent="0.25">
      <c r="A55" s="85"/>
      <c r="B55" s="56" t="s">
        <v>164</v>
      </c>
      <c r="C55" s="85"/>
      <c r="D55" s="81" t="s">
        <v>167</v>
      </c>
      <c r="E55" s="49">
        <f t="shared" si="42"/>
        <v>152</v>
      </c>
      <c r="F55" s="49">
        <v>152</v>
      </c>
      <c r="G55" s="49">
        <v>0</v>
      </c>
      <c r="H55" s="49">
        <v>0</v>
      </c>
      <c r="I55" s="49">
        <v>0</v>
      </c>
      <c r="J55" s="49">
        <f t="shared" si="43"/>
        <v>1917</v>
      </c>
      <c r="K55" s="49">
        <v>1917</v>
      </c>
      <c r="L55" s="49">
        <v>0</v>
      </c>
      <c r="M55" s="49">
        <v>0</v>
      </c>
      <c r="N55" s="49">
        <v>0</v>
      </c>
      <c r="O55" s="49">
        <f t="shared" si="44"/>
        <v>717</v>
      </c>
      <c r="P55" s="49">
        <v>717</v>
      </c>
      <c r="Q55" s="49">
        <v>0</v>
      </c>
      <c r="R55" s="49">
        <v>0</v>
      </c>
      <c r="S55" s="49">
        <v>0</v>
      </c>
      <c r="T55" s="49">
        <f t="shared" si="45"/>
        <v>480</v>
      </c>
      <c r="U55" s="49">
        <v>480</v>
      </c>
      <c r="V55" s="49">
        <v>0</v>
      </c>
      <c r="W55" s="49">
        <v>0</v>
      </c>
      <c r="X55" s="49">
        <v>0</v>
      </c>
      <c r="Y55" s="49">
        <f t="shared" si="46"/>
        <v>0</v>
      </c>
      <c r="Z55" s="49">
        <v>0</v>
      </c>
      <c r="AA55" s="49">
        <v>0</v>
      </c>
      <c r="AB55" s="49">
        <v>0</v>
      </c>
      <c r="AC55" s="49">
        <v>0</v>
      </c>
      <c r="AD55" s="29">
        <f t="shared" si="41"/>
        <v>3266</v>
      </c>
      <c r="AE55" s="82"/>
    </row>
    <row r="56" spans="1:31" s="1" customFormat="1" ht="25.5" customHeight="1" x14ac:dyDescent="0.25">
      <c r="A56" s="85"/>
      <c r="B56" s="56" t="s">
        <v>165</v>
      </c>
      <c r="C56" s="85"/>
      <c r="D56" s="81" t="s">
        <v>76</v>
      </c>
      <c r="E56" s="49">
        <f t="shared" si="42"/>
        <v>297</v>
      </c>
      <c r="F56" s="49">
        <v>297</v>
      </c>
      <c r="G56" s="49">
        <v>0</v>
      </c>
      <c r="H56" s="49">
        <v>0</v>
      </c>
      <c r="I56" s="49">
        <v>0</v>
      </c>
      <c r="J56" s="49">
        <f t="shared" si="43"/>
        <v>918</v>
      </c>
      <c r="K56" s="49">
        <v>918</v>
      </c>
      <c r="L56" s="49">
        <v>0</v>
      </c>
      <c r="M56" s="49">
        <v>0</v>
      </c>
      <c r="N56" s="49">
        <v>0</v>
      </c>
      <c r="O56" s="49">
        <f t="shared" si="44"/>
        <v>2903</v>
      </c>
      <c r="P56" s="49">
        <f>2008+895</f>
        <v>2903</v>
      </c>
      <c r="Q56" s="49">
        <v>0</v>
      </c>
      <c r="R56" s="49">
        <v>0</v>
      </c>
      <c r="S56" s="49">
        <v>0</v>
      </c>
      <c r="T56" s="49">
        <f t="shared" si="45"/>
        <v>3451</v>
      </c>
      <c r="U56" s="49">
        <f>1923+1528</f>
        <v>3451</v>
      </c>
      <c r="V56" s="49">
        <v>0</v>
      </c>
      <c r="W56" s="49">
        <v>0</v>
      </c>
      <c r="X56" s="49">
        <v>0</v>
      </c>
      <c r="Y56" s="49">
        <f t="shared" si="46"/>
        <v>4161</v>
      </c>
      <c r="Z56" s="49">
        <f>3779+382</f>
        <v>4161</v>
      </c>
      <c r="AA56" s="49">
        <v>0</v>
      </c>
      <c r="AB56" s="49">
        <v>0</v>
      </c>
      <c r="AC56" s="49">
        <v>0</v>
      </c>
      <c r="AD56" s="29">
        <f t="shared" si="41"/>
        <v>11730</v>
      </c>
      <c r="AE56" s="82"/>
    </row>
    <row r="57" spans="1:31" s="1" customFormat="1" ht="33" customHeight="1" x14ac:dyDescent="0.25">
      <c r="A57" s="86"/>
      <c r="B57" s="56" t="s">
        <v>166</v>
      </c>
      <c r="C57" s="86"/>
      <c r="D57" s="81" t="s">
        <v>168</v>
      </c>
      <c r="E57" s="49">
        <f t="shared" si="42"/>
        <v>0</v>
      </c>
      <c r="F57" s="49">
        <v>0</v>
      </c>
      <c r="G57" s="49">
        <v>0</v>
      </c>
      <c r="H57" s="49">
        <v>0</v>
      </c>
      <c r="I57" s="49">
        <v>0</v>
      </c>
      <c r="J57" s="49">
        <f t="shared" si="43"/>
        <v>333</v>
      </c>
      <c r="K57" s="49">
        <v>333</v>
      </c>
      <c r="L57" s="49">
        <v>0</v>
      </c>
      <c r="M57" s="49">
        <v>0</v>
      </c>
      <c r="N57" s="49">
        <v>0</v>
      </c>
      <c r="O57" s="49">
        <f t="shared" si="44"/>
        <v>458</v>
      </c>
      <c r="P57" s="49">
        <v>458</v>
      </c>
      <c r="Q57" s="49">
        <v>0</v>
      </c>
      <c r="R57" s="49">
        <v>0</v>
      </c>
      <c r="S57" s="49">
        <v>0</v>
      </c>
      <c r="T57" s="49">
        <f t="shared" si="45"/>
        <v>550</v>
      </c>
      <c r="U57" s="49">
        <v>550</v>
      </c>
      <c r="V57" s="49">
        <v>0</v>
      </c>
      <c r="W57" s="49">
        <v>0</v>
      </c>
      <c r="X57" s="49">
        <v>0</v>
      </c>
      <c r="Y57" s="49">
        <f t="shared" si="46"/>
        <v>485</v>
      </c>
      <c r="Z57" s="49">
        <v>485</v>
      </c>
      <c r="AA57" s="49">
        <v>0</v>
      </c>
      <c r="AB57" s="49">
        <v>0</v>
      </c>
      <c r="AC57" s="49">
        <v>0</v>
      </c>
      <c r="AD57" s="29">
        <f t="shared" si="41"/>
        <v>1826</v>
      </c>
      <c r="AE57" s="82"/>
    </row>
    <row r="58" spans="1:31" s="2" customFormat="1" ht="88.5" customHeight="1" x14ac:dyDescent="0.25">
      <c r="A58" s="84" t="s">
        <v>27</v>
      </c>
      <c r="B58" s="58" t="s">
        <v>170</v>
      </c>
      <c r="C58" s="103" t="s">
        <v>111</v>
      </c>
      <c r="D58" s="50"/>
      <c r="E58" s="49"/>
      <c r="F58" s="29"/>
      <c r="G58" s="29"/>
      <c r="H58" s="29"/>
      <c r="I58" s="29"/>
      <c r="J58" s="49"/>
      <c r="K58" s="29"/>
      <c r="L58" s="29"/>
      <c r="M58" s="29"/>
      <c r="N58" s="29"/>
      <c r="O58" s="49"/>
      <c r="P58" s="49"/>
      <c r="Q58" s="49"/>
      <c r="R58" s="49"/>
      <c r="S58" s="49"/>
      <c r="T58" s="49"/>
      <c r="U58" s="49"/>
      <c r="V58" s="49"/>
      <c r="W58" s="49"/>
      <c r="X58" s="49"/>
      <c r="Y58" s="49"/>
      <c r="Z58" s="29"/>
      <c r="AA58" s="29"/>
      <c r="AB58" s="29"/>
      <c r="AC58" s="29"/>
      <c r="AD58" s="29"/>
      <c r="AE58" s="24"/>
    </row>
    <row r="59" spans="1:31" s="2" customFormat="1" ht="27.75" customHeight="1" x14ac:dyDescent="0.25">
      <c r="A59" s="85"/>
      <c r="B59" s="58" t="s">
        <v>169</v>
      </c>
      <c r="C59" s="104"/>
      <c r="D59" s="81">
        <v>2026</v>
      </c>
      <c r="E59" s="49">
        <f>F59+G59+H59+I59</f>
        <v>0</v>
      </c>
      <c r="F59" s="29">
        <v>0</v>
      </c>
      <c r="G59" s="29">
        <v>0</v>
      </c>
      <c r="H59" s="29">
        <v>0</v>
      </c>
      <c r="I59" s="29">
        <v>0</v>
      </c>
      <c r="J59" s="49">
        <f>K59+L59+M59+N59</f>
        <v>0</v>
      </c>
      <c r="K59" s="29">
        <v>0</v>
      </c>
      <c r="L59" s="29">
        <v>0</v>
      </c>
      <c r="M59" s="29">
        <v>0</v>
      </c>
      <c r="N59" s="29">
        <v>0</v>
      </c>
      <c r="O59" s="49">
        <f>P59+Q59+R59+S59</f>
        <v>406</v>
      </c>
      <c r="P59" s="49">
        <v>406</v>
      </c>
      <c r="Q59" s="49">
        <v>0</v>
      </c>
      <c r="R59" s="49">
        <v>0</v>
      </c>
      <c r="S59" s="49">
        <v>0</v>
      </c>
      <c r="T59" s="49">
        <f>U59+V59+W59+X59</f>
        <v>0</v>
      </c>
      <c r="U59" s="49">
        <v>0</v>
      </c>
      <c r="V59" s="49">
        <v>0</v>
      </c>
      <c r="W59" s="49">
        <v>0</v>
      </c>
      <c r="X59" s="49">
        <v>0</v>
      </c>
      <c r="Y59" s="49">
        <f>Z59+AA59+AB59+AC59</f>
        <v>0</v>
      </c>
      <c r="Z59" s="29">
        <v>0</v>
      </c>
      <c r="AA59" s="29">
        <v>0</v>
      </c>
      <c r="AB59" s="29">
        <v>0</v>
      </c>
      <c r="AC59" s="29">
        <v>0</v>
      </c>
      <c r="AD59" s="29">
        <f t="shared" si="41"/>
        <v>406</v>
      </c>
      <c r="AE59" s="24"/>
    </row>
    <row r="60" spans="1:31" s="2" customFormat="1" ht="28.5" customHeight="1" x14ac:dyDescent="0.25">
      <c r="A60" s="85"/>
      <c r="B60" s="58" t="s">
        <v>146</v>
      </c>
      <c r="C60" s="104"/>
      <c r="D60" s="81" t="s">
        <v>99</v>
      </c>
      <c r="E60" s="49">
        <f t="shared" ref="E60:E67" si="47">F60+G60+H60+I60</f>
        <v>255</v>
      </c>
      <c r="F60" s="29">
        <v>255</v>
      </c>
      <c r="G60" s="29">
        <v>0</v>
      </c>
      <c r="H60" s="29">
        <v>0</v>
      </c>
      <c r="I60" s="29">
        <v>0</v>
      </c>
      <c r="J60" s="49">
        <f t="shared" ref="J60:J67" si="48">K60+L60+M60+N60</f>
        <v>1197</v>
      </c>
      <c r="K60" s="29">
        <v>1197</v>
      </c>
      <c r="L60" s="29">
        <v>0</v>
      </c>
      <c r="M60" s="29">
        <v>0</v>
      </c>
      <c r="N60" s="29">
        <v>0</v>
      </c>
      <c r="O60" s="49">
        <f t="shared" ref="O60:O67" si="49">P60+Q60+R60+S60</f>
        <v>0</v>
      </c>
      <c r="P60" s="49">
        <v>0</v>
      </c>
      <c r="Q60" s="49">
        <v>0</v>
      </c>
      <c r="R60" s="49">
        <v>0</v>
      </c>
      <c r="S60" s="49">
        <v>0</v>
      </c>
      <c r="T60" s="49">
        <f t="shared" ref="T60:T67" si="50">U60+V60+W60+X60</f>
        <v>0</v>
      </c>
      <c r="U60" s="49">
        <v>0</v>
      </c>
      <c r="V60" s="49">
        <v>0</v>
      </c>
      <c r="W60" s="49">
        <v>0</v>
      </c>
      <c r="X60" s="49">
        <v>0</v>
      </c>
      <c r="Y60" s="49">
        <f t="shared" ref="Y60:Y67" si="51">Z60+AA60+AB60+AC60</f>
        <v>0</v>
      </c>
      <c r="Z60" s="29">
        <v>0</v>
      </c>
      <c r="AA60" s="29">
        <v>0</v>
      </c>
      <c r="AB60" s="29">
        <v>0</v>
      </c>
      <c r="AC60" s="29">
        <v>0</v>
      </c>
      <c r="AD60" s="29">
        <f t="shared" si="41"/>
        <v>1452</v>
      </c>
      <c r="AE60" s="24"/>
    </row>
    <row r="61" spans="1:31" s="2" customFormat="1" ht="30" customHeight="1" x14ac:dyDescent="0.25">
      <c r="A61" s="85"/>
      <c r="B61" s="58" t="s">
        <v>142</v>
      </c>
      <c r="C61" s="104"/>
      <c r="D61" s="81">
        <v>2026</v>
      </c>
      <c r="E61" s="49">
        <f t="shared" si="47"/>
        <v>0</v>
      </c>
      <c r="F61" s="29">
        <v>0</v>
      </c>
      <c r="G61" s="29">
        <v>0</v>
      </c>
      <c r="H61" s="29">
        <v>0</v>
      </c>
      <c r="I61" s="29">
        <v>0</v>
      </c>
      <c r="J61" s="49">
        <f t="shared" si="48"/>
        <v>0</v>
      </c>
      <c r="K61" s="29">
        <v>0</v>
      </c>
      <c r="L61" s="29">
        <v>0</v>
      </c>
      <c r="M61" s="29">
        <v>0</v>
      </c>
      <c r="N61" s="29">
        <v>0</v>
      </c>
      <c r="O61" s="49">
        <f t="shared" si="49"/>
        <v>564</v>
      </c>
      <c r="P61" s="49">
        <v>564</v>
      </c>
      <c r="Q61" s="49">
        <v>0</v>
      </c>
      <c r="R61" s="49">
        <v>0</v>
      </c>
      <c r="S61" s="49">
        <v>0</v>
      </c>
      <c r="T61" s="49">
        <f t="shared" si="50"/>
        <v>0</v>
      </c>
      <c r="U61" s="49">
        <v>0</v>
      </c>
      <c r="V61" s="49">
        <v>0</v>
      </c>
      <c r="W61" s="49">
        <v>0</v>
      </c>
      <c r="X61" s="49">
        <v>0</v>
      </c>
      <c r="Y61" s="49">
        <f t="shared" si="51"/>
        <v>0</v>
      </c>
      <c r="Z61" s="29">
        <v>0</v>
      </c>
      <c r="AA61" s="29">
        <v>0</v>
      </c>
      <c r="AB61" s="29">
        <v>0</v>
      </c>
      <c r="AC61" s="29">
        <v>0</v>
      </c>
      <c r="AD61" s="29">
        <f t="shared" si="41"/>
        <v>564</v>
      </c>
      <c r="AE61" s="24"/>
    </row>
    <row r="62" spans="1:31" s="2" customFormat="1" ht="30" customHeight="1" x14ac:dyDescent="0.25">
      <c r="A62" s="85"/>
      <c r="B62" s="58" t="s">
        <v>165</v>
      </c>
      <c r="C62" s="104"/>
      <c r="D62" s="81">
        <v>2026</v>
      </c>
      <c r="E62" s="49">
        <f t="shared" si="47"/>
        <v>0</v>
      </c>
      <c r="F62" s="29">
        <v>0</v>
      </c>
      <c r="G62" s="29">
        <v>0</v>
      </c>
      <c r="H62" s="29">
        <v>0</v>
      </c>
      <c r="I62" s="29">
        <v>0</v>
      </c>
      <c r="J62" s="49">
        <f t="shared" si="48"/>
        <v>0</v>
      </c>
      <c r="K62" s="29">
        <v>0</v>
      </c>
      <c r="L62" s="29">
        <v>0</v>
      </c>
      <c r="M62" s="29">
        <v>0</v>
      </c>
      <c r="N62" s="29">
        <v>0</v>
      </c>
      <c r="O62" s="49">
        <f t="shared" si="49"/>
        <v>236</v>
      </c>
      <c r="P62" s="49">
        <f>48+188</f>
        <v>236</v>
      </c>
      <c r="Q62" s="49">
        <v>0</v>
      </c>
      <c r="R62" s="49">
        <v>0</v>
      </c>
      <c r="S62" s="49">
        <v>0</v>
      </c>
      <c r="T62" s="49">
        <f t="shared" si="50"/>
        <v>0</v>
      </c>
      <c r="U62" s="49">
        <v>0</v>
      </c>
      <c r="V62" s="49">
        <v>0</v>
      </c>
      <c r="W62" s="49">
        <v>0</v>
      </c>
      <c r="X62" s="49">
        <v>0</v>
      </c>
      <c r="Y62" s="49">
        <f t="shared" si="51"/>
        <v>0</v>
      </c>
      <c r="Z62" s="29">
        <v>0</v>
      </c>
      <c r="AA62" s="29">
        <v>0</v>
      </c>
      <c r="AB62" s="29">
        <v>0</v>
      </c>
      <c r="AC62" s="29">
        <v>0</v>
      </c>
      <c r="AD62" s="29">
        <f t="shared" si="41"/>
        <v>236</v>
      </c>
      <c r="AE62" s="24"/>
    </row>
    <row r="63" spans="1:31" s="2" customFormat="1" ht="24.75" customHeight="1" x14ac:dyDescent="0.25">
      <c r="A63" s="85"/>
      <c r="B63" s="58" t="s">
        <v>166</v>
      </c>
      <c r="C63" s="104"/>
      <c r="D63" s="81">
        <v>2026</v>
      </c>
      <c r="E63" s="49">
        <f t="shared" si="47"/>
        <v>0</v>
      </c>
      <c r="F63" s="29">
        <v>0</v>
      </c>
      <c r="G63" s="29">
        <v>0</v>
      </c>
      <c r="H63" s="29">
        <v>0</v>
      </c>
      <c r="I63" s="29">
        <v>0</v>
      </c>
      <c r="J63" s="49">
        <f t="shared" si="48"/>
        <v>0</v>
      </c>
      <c r="K63" s="29">
        <v>0</v>
      </c>
      <c r="L63" s="29">
        <v>0</v>
      </c>
      <c r="M63" s="29">
        <v>0</v>
      </c>
      <c r="N63" s="29">
        <v>0</v>
      </c>
      <c r="O63" s="49">
        <f t="shared" si="49"/>
        <v>2277</v>
      </c>
      <c r="P63" s="49">
        <f>792+370+1115</f>
        <v>2277</v>
      </c>
      <c r="Q63" s="49">
        <v>0</v>
      </c>
      <c r="R63" s="49">
        <v>0</v>
      </c>
      <c r="S63" s="49">
        <v>0</v>
      </c>
      <c r="T63" s="49">
        <f t="shared" si="50"/>
        <v>0</v>
      </c>
      <c r="U63" s="49">
        <v>0</v>
      </c>
      <c r="V63" s="49">
        <v>0</v>
      </c>
      <c r="W63" s="49">
        <v>0</v>
      </c>
      <c r="X63" s="49">
        <v>0</v>
      </c>
      <c r="Y63" s="49">
        <f t="shared" si="51"/>
        <v>0</v>
      </c>
      <c r="Z63" s="29">
        <v>0</v>
      </c>
      <c r="AA63" s="29">
        <v>0</v>
      </c>
      <c r="AB63" s="29">
        <v>0</v>
      </c>
      <c r="AC63" s="29">
        <v>0</v>
      </c>
      <c r="AD63" s="29">
        <f t="shared" si="41"/>
        <v>2277</v>
      </c>
      <c r="AE63" s="24"/>
    </row>
    <row r="64" spans="1:31" s="2" customFormat="1" ht="24.75" customHeight="1" x14ac:dyDescent="0.25">
      <c r="A64" s="85"/>
      <c r="B64" s="58" t="s">
        <v>163</v>
      </c>
      <c r="C64" s="104"/>
      <c r="D64" s="81">
        <v>2026</v>
      </c>
      <c r="E64" s="49">
        <f t="shared" si="47"/>
        <v>0</v>
      </c>
      <c r="F64" s="29">
        <v>0</v>
      </c>
      <c r="G64" s="29">
        <v>0</v>
      </c>
      <c r="H64" s="29">
        <v>0</v>
      </c>
      <c r="I64" s="29">
        <v>0</v>
      </c>
      <c r="J64" s="49">
        <f t="shared" si="48"/>
        <v>0</v>
      </c>
      <c r="K64" s="29">
        <v>0</v>
      </c>
      <c r="L64" s="29">
        <v>0</v>
      </c>
      <c r="M64" s="29">
        <v>0</v>
      </c>
      <c r="N64" s="29">
        <v>0</v>
      </c>
      <c r="O64" s="49">
        <f t="shared" si="49"/>
        <v>294</v>
      </c>
      <c r="P64" s="49">
        <f>294</f>
        <v>294</v>
      </c>
      <c r="Q64" s="49">
        <v>0</v>
      </c>
      <c r="R64" s="49">
        <v>0</v>
      </c>
      <c r="S64" s="49">
        <v>0</v>
      </c>
      <c r="T64" s="49">
        <f t="shared" si="50"/>
        <v>0</v>
      </c>
      <c r="U64" s="49">
        <v>0</v>
      </c>
      <c r="V64" s="49">
        <v>0</v>
      </c>
      <c r="W64" s="49">
        <v>0</v>
      </c>
      <c r="X64" s="49">
        <v>0</v>
      </c>
      <c r="Y64" s="49">
        <f t="shared" si="51"/>
        <v>0</v>
      </c>
      <c r="Z64" s="29">
        <v>0</v>
      </c>
      <c r="AA64" s="29">
        <v>0</v>
      </c>
      <c r="AB64" s="29">
        <v>0</v>
      </c>
      <c r="AC64" s="29">
        <v>0</v>
      </c>
      <c r="AD64" s="29">
        <f t="shared" si="41"/>
        <v>294</v>
      </c>
      <c r="AE64" s="24"/>
    </row>
    <row r="65" spans="1:31" s="2" customFormat="1" ht="35.25" customHeight="1" x14ac:dyDescent="0.25">
      <c r="A65" s="85"/>
      <c r="B65" s="58" t="s">
        <v>164</v>
      </c>
      <c r="C65" s="104"/>
      <c r="D65" s="81">
        <v>2026</v>
      </c>
      <c r="E65" s="49">
        <f t="shared" si="47"/>
        <v>0</v>
      </c>
      <c r="F65" s="29">
        <v>0</v>
      </c>
      <c r="G65" s="29">
        <v>0</v>
      </c>
      <c r="H65" s="29">
        <v>0</v>
      </c>
      <c r="I65" s="29">
        <v>0</v>
      </c>
      <c r="J65" s="49">
        <f t="shared" si="48"/>
        <v>0</v>
      </c>
      <c r="K65" s="29">
        <v>0</v>
      </c>
      <c r="L65" s="29">
        <v>0</v>
      </c>
      <c r="M65" s="29">
        <v>0</v>
      </c>
      <c r="N65" s="29">
        <v>0</v>
      </c>
      <c r="O65" s="49">
        <f t="shared" si="49"/>
        <v>10887</v>
      </c>
      <c r="P65" s="49">
        <v>10887</v>
      </c>
      <c r="Q65" s="49">
        <v>0</v>
      </c>
      <c r="R65" s="49">
        <v>0</v>
      </c>
      <c r="S65" s="49">
        <v>0</v>
      </c>
      <c r="T65" s="49">
        <f t="shared" si="50"/>
        <v>0</v>
      </c>
      <c r="U65" s="49">
        <v>0</v>
      </c>
      <c r="V65" s="49">
        <v>0</v>
      </c>
      <c r="W65" s="49">
        <v>0</v>
      </c>
      <c r="X65" s="49">
        <v>0</v>
      </c>
      <c r="Y65" s="49">
        <f t="shared" si="51"/>
        <v>0</v>
      </c>
      <c r="Z65" s="29">
        <v>0</v>
      </c>
      <c r="AA65" s="29">
        <v>0</v>
      </c>
      <c r="AB65" s="29">
        <v>0</v>
      </c>
      <c r="AC65" s="29">
        <v>0</v>
      </c>
      <c r="AD65" s="29">
        <f t="shared" si="41"/>
        <v>10887</v>
      </c>
      <c r="AE65" s="24"/>
    </row>
    <row r="66" spans="1:31" s="2" customFormat="1" ht="30" customHeight="1" x14ac:dyDescent="0.25">
      <c r="A66" s="85"/>
      <c r="B66" s="58" t="s">
        <v>156</v>
      </c>
      <c r="C66" s="104"/>
      <c r="D66" s="81">
        <v>2026</v>
      </c>
      <c r="E66" s="49">
        <f t="shared" si="47"/>
        <v>0</v>
      </c>
      <c r="F66" s="29">
        <v>0</v>
      </c>
      <c r="G66" s="29">
        <v>0</v>
      </c>
      <c r="H66" s="29">
        <v>0</v>
      </c>
      <c r="I66" s="29">
        <v>0</v>
      </c>
      <c r="J66" s="49">
        <f t="shared" si="48"/>
        <v>0</v>
      </c>
      <c r="K66" s="29">
        <v>0</v>
      </c>
      <c r="L66" s="29">
        <v>0</v>
      </c>
      <c r="M66" s="29">
        <v>0</v>
      </c>
      <c r="N66" s="29">
        <v>0</v>
      </c>
      <c r="O66" s="49">
        <f t="shared" si="49"/>
        <v>11443</v>
      </c>
      <c r="P66" s="49">
        <v>11443</v>
      </c>
      <c r="Q66" s="49">
        <v>0</v>
      </c>
      <c r="R66" s="49">
        <v>0</v>
      </c>
      <c r="S66" s="49">
        <v>0</v>
      </c>
      <c r="T66" s="49">
        <f t="shared" si="50"/>
        <v>0</v>
      </c>
      <c r="U66" s="49">
        <v>0</v>
      </c>
      <c r="V66" s="49">
        <v>0</v>
      </c>
      <c r="W66" s="49">
        <v>0</v>
      </c>
      <c r="X66" s="49">
        <v>0</v>
      </c>
      <c r="Y66" s="49">
        <f t="shared" si="51"/>
        <v>0</v>
      </c>
      <c r="Z66" s="29">
        <v>0</v>
      </c>
      <c r="AA66" s="29">
        <v>0</v>
      </c>
      <c r="AB66" s="29">
        <v>0</v>
      </c>
      <c r="AC66" s="29">
        <v>0</v>
      </c>
      <c r="AD66" s="29">
        <f t="shared" si="41"/>
        <v>11443</v>
      </c>
      <c r="AE66" s="24"/>
    </row>
    <row r="67" spans="1:31" s="2" customFormat="1" ht="25.5" customHeight="1" x14ac:dyDescent="0.25">
      <c r="A67" s="86"/>
      <c r="B67" s="83" t="s">
        <v>159</v>
      </c>
      <c r="C67" s="105"/>
      <c r="D67" s="81">
        <v>2026</v>
      </c>
      <c r="E67" s="49">
        <f t="shared" si="47"/>
        <v>0</v>
      </c>
      <c r="F67" s="29">
        <v>0</v>
      </c>
      <c r="G67" s="29">
        <v>0</v>
      </c>
      <c r="H67" s="29">
        <v>0</v>
      </c>
      <c r="I67" s="29">
        <v>0</v>
      </c>
      <c r="J67" s="49">
        <f t="shared" si="48"/>
        <v>0</v>
      </c>
      <c r="K67" s="29">
        <v>0</v>
      </c>
      <c r="L67" s="29">
        <v>0</v>
      </c>
      <c r="M67" s="29">
        <v>0</v>
      </c>
      <c r="N67" s="29">
        <v>0</v>
      </c>
      <c r="O67" s="49">
        <f t="shared" si="49"/>
        <v>150</v>
      </c>
      <c r="P67" s="49">
        <v>150</v>
      </c>
      <c r="Q67" s="49">
        <v>0</v>
      </c>
      <c r="R67" s="49">
        <v>0</v>
      </c>
      <c r="S67" s="49">
        <v>0</v>
      </c>
      <c r="T67" s="49">
        <f t="shared" si="50"/>
        <v>0</v>
      </c>
      <c r="U67" s="49">
        <v>0</v>
      </c>
      <c r="V67" s="49">
        <v>0</v>
      </c>
      <c r="W67" s="49">
        <v>0</v>
      </c>
      <c r="X67" s="49">
        <v>0</v>
      </c>
      <c r="Y67" s="49">
        <f t="shared" si="51"/>
        <v>0</v>
      </c>
      <c r="Z67" s="29">
        <v>0</v>
      </c>
      <c r="AA67" s="29">
        <v>0</v>
      </c>
      <c r="AB67" s="29">
        <v>0</v>
      </c>
      <c r="AC67" s="29">
        <v>0</v>
      </c>
      <c r="AD67" s="29">
        <f t="shared" si="41"/>
        <v>150</v>
      </c>
      <c r="AE67" s="24"/>
    </row>
    <row r="68" spans="1:31" s="2" customFormat="1" ht="70.5" customHeight="1" x14ac:dyDescent="0.25">
      <c r="A68" s="84" t="s">
        <v>8</v>
      </c>
      <c r="B68" s="58" t="s">
        <v>173</v>
      </c>
      <c r="C68" s="84" t="s">
        <v>110</v>
      </c>
      <c r="D68" s="50"/>
      <c r="E68" s="49"/>
      <c r="F68" s="29"/>
      <c r="G68" s="29"/>
      <c r="H68" s="29"/>
      <c r="I68" s="29"/>
      <c r="J68" s="49"/>
      <c r="K68" s="29"/>
      <c r="L68" s="29"/>
      <c r="M68" s="29"/>
      <c r="N68" s="29"/>
      <c r="O68" s="49"/>
      <c r="P68" s="49"/>
      <c r="Q68" s="49"/>
      <c r="R68" s="49"/>
      <c r="S68" s="49"/>
      <c r="T68" s="49"/>
      <c r="U68" s="49"/>
      <c r="V68" s="49"/>
      <c r="W68" s="49"/>
      <c r="X68" s="49"/>
      <c r="Y68" s="49"/>
      <c r="Z68" s="29"/>
      <c r="AA68" s="29"/>
      <c r="AB68" s="29"/>
      <c r="AC68" s="29"/>
      <c r="AD68" s="29"/>
      <c r="AE68" s="24"/>
    </row>
    <row r="69" spans="1:31" s="2" customFormat="1" ht="27.75" customHeight="1" x14ac:dyDescent="0.25">
      <c r="A69" s="85"/>
      <c r="B69" s="58" t="s">
        <v>171</v>
      </c>
      <c r="C69" s="85"/>
      <c r="D69" s="81" t="s">
        <v>154</v>
      </c>
      <c r="E69" s="49">
        <f t="shared" ref="E69:E80" si="52">SUM(F69:I69)</f>
        <v>0</v>
      </c>
      <c r="F69" s="29">
        <v>0</v>
      </c>
      <c r="G69" s="29">
        <v>0</v>
      </c>
      <c r="H69" s="29">
        <v>0</v>
      </c>
      <c r="I69" s="29">
        <v>0</v>
      </c>
      <c r="J69" s="49">
        <f t="shared" ref="J69:J80" si="53">SUM(K69:N69)</f>
        <v>0</v>
      </c>
      <c r="K69" s="29">
        <v>0</v>
      </c>
      <c r="L69" s="29">
        <v>0</v>
      </c>
      <c r="M69" s="29">
        <v>0</v>
      </c>
      <c r="N69" s="29">
        <v>0</v>
      </c>
      <c r="O69" s="49">
        <f t="shared" ref="O69:O86" si="54">SUM(P69:S69)</f>
        <v>231</v>
      </c>
      <c r="P69" s="49">
        <v>231</v>
      </c>
      <c r="Q69" s="49">
        <v>0</v>
      </c>
      <c r="R69" s="49">
        <v>0</v>
      </c>
      <c r="S69" s="49">
        <v>0</v>
      </c>
      <c r="T69" s="49">
        <f t="shared" ref="T69:T82" si="55">SUM(U69:X69)</f>
        <v>57</v>
      </c>
      <c r="U69" s="49">
        <v>57</v>
      </c>
      <c r="V69" s="49">
        <v>0</v>
      </c>
      <c r="W69" s="49">
        <v>0</v>
      </c>
      <c r="X69" s="49">
        <v>0</v>
      </c>
      <c r="Y69" s="49">
        <f t="shared" ref="Y69:Y86" si="56">SUM(Z69:AC69)</f>
        <v>0</v>
      </c>
      <c r="Z69" s="29">
        <v>0</v>
      </c>
      <c r="AA69" s="49">
        <v>0</v>
      </c>
      <c r="AB69" s="49">
        <v>0</v>
      </c>
      <c r="AC69" s="49">
        <v>0</v>
      </c>
      <c r="AD69" s="29">
        <f t="shared" si="41"/>
        <v>288</v>
      </c>
      <c r="AE69" s="24"/>
    </row>
    <row r="70" spans="1:31" s="2" customFormat="1" ht="27.75" customHeight="1" x14ac:dyDescent="0.25">
      <c r="A70" s="85"/>
      <c r="B70" s="58" t="s">
        <v>143</v>
      </c>
      <c r="C70" s="85"/>
      <c r="D70" s="81" t="s">
        <v>125</v>
      </c>
      <c r="E70" s="49">
        <f t="shared" si="52"/>
        <v>0</v>
      </c>
      <c r="F70" s="29">
        <v>0</v>
      </c>
      <c r="G70" s="29">
        <v>0</v>
      </c>
      <c r="H70" s="29">
        <v>0</v>
      </c>
      <c r="I70" s="29">
        <v>0</v>
      </c>
      <c r="J70" s="49">
        <f t="shared" si="53"/>
        <v>0</v>
      </c>
      <c r="K70" s="29">
        <v>0</v>
      </c>
      <c r="L70" s="29">
        <v>0</v>
      </c>
      <c r="M70" s="29">
        <v>0</v>
      </c>
      <c r="N70" s="29">
        <v>0</v>
      </c>
      <c r="O70" s="49">
        <f t="shared" si="54"/>
        <v>783</v>
      </c>
      <c r="P70" s="49">
        <v>783</v>
      </c>
      <c r="Q70" s="49">
        <v>0</v>
      </c>
      <c r="R70" s="49">
        <v>0</v>
      </c>
      <c r="S70" s="49">
        <v>0</v>
      </c>
      <c r="T70" s="49">
        <f t="shared" si="55"/>
        <v>104</v>
      </c>
      <c r="U70" s="49">
        <v>104</v>
      </c>
      <c r="V70" s="49">
        <v>0</v>
      </c>
      <c r="W70" s="49">
        <v>0</v>
      </c>
      <c r="X70" s="49">
        <v>0</v>
      </c>
      <c r="Y70" s="49">
        <f t="shared" si="56"/>
        <v>66</v>
      </c>
      <c r="Z70" s="29">
        <v>66</v>
      </c>
      <c r="AA70" s="49">
        <v>0</v>
      </c>
      <c r="AB70" s="49">
        <v>0</v>
      </c>
      <c r="AC70" s="49">
        <v>0</v>
      </c>
      <c r="AD70" s="29">
        <f t="shared" si="41"/>
        <v>953</v>
      </c>
      <c r="AE70" s="24"/>
    </row>
    <row r="71" spans="1:31" s="2" customFormat="1" ht="27.75" customHeight="1" x14ac:dyDescent="0.25">
      <c r="A71" s="85"/>
      <c r="B71" s="58" t="s">
        <v>149</v>
      </c>
      <c r="C71" s="85"/>
      <c r="D71" s="81">
        <v>2026</v>
      </c>
      <c r="E71" s="49">
        <f t="shared" si="52"/>
        <v>0</v>
      </c>
      <c r="F71" s="29">
        <v>0</v>
      </c>
      <c r="G71" s="29">
        <v>0</v>
      </c>
      <c r="H71" s="29">
        <v>0</v>
      </c>
      <c r="I71" s="29">
        <v>0</v>
      </c>
      <c r="J71" s="49">
        <f t="shared" si="53"/>
        <v>0</v>
      </c>
      <c r="K71" s="29">
        <v>0</v>
      </c>
      <c r="L71" s="29">
        <v>0</v>
      </c>
      <c r="M71" s="29">
        <v>0</v>
      </c>
      <c r="N71" s="29">
        <v>0</v>
      </c>
      <c r="O71" s="49">
        <f t="shared" si="54"/>
        <v>1300</v>
      </c>
      <c r="P71" s="49">
        <v>1300</v>
      </c>
      <c r="Q71" s="49">
        <v>0</v>
      </c>
      <c r="R71" s="49">
        <v>0</v>
      </c>
      <c r="S71" s="49">
        <v>0</v>
      </c>
      <c r="T71" s="49">
        <f t="shared" si="55"/>
        <v>0</v>
      </c>
      <c r="U71" s="49">
        <v>0</v>
      </c>
      <c r="V71" s="49">
        <v>0</v>
      </c>
      <c r="W71" s="49">
        <v>0</v>
      </c>
      <c r="X71" s="49">
        <v>0</v>
      </c>
      <c r="Y71" s="49">
        <f t="shared" si="56"/>
        <v>0</v>
      </c>
      <c r="Z71" s="29">
        <v>0</v>
      </c>
      <c r="AA71" s="49">
        <v>0</v>
      </c>
      <c r="AB71" s="49">
        <v>0</v>
      </c>
      <c r="AC71" s="49">
        <v>0</v>
      </c>
      <c r="AD71" s="29">
        <f t="shared" si="41"/>
        <v>1300</v>
      </c>
      <c r="AE71" s="24"/>
    </row>
    <row r="72" spans="1:31" s="2" customFormat="1" ht="27.75" customHeight="1" x14ac:dyDescent="0.25">
      <c r="A72" s="85"/>
      <c r="B72" s="58" t="s">
        <v>169</v>
      </c>
      <c r="C72" s="85"/>
      <c r="D72" s="81">
        <v>2026</v>
      </c>
      <c r="E72" s="49">
        <f t="shared" si="52"/>
        <v>0</v>
      </c>
      <c r="F72" s="29">
        <v>0</v>
      </c>
      <c r="G72" s="29">
        <v>0</v>
      </c>
      <c r="H72" s="29">
        <v>0</v>
      </c>
      <c r="I72" s="29">
        <v>0</v>
      </c>
      <c r="J72" s="49">
        <f t="shared" si="53"/>
        <v>0</v>
      </c>
      <c r="K72" s="29">
        <v>0</v>
      </c>
      <c r="L72" s="29">
        <v>0</v>
      </c>
      <c r="M72" s="29">
        <v>0</v>
      </c>
      <c r="N72" s="29">
        <v>0</v>
      </c>
      <c r="O72" s="49">
        <f t="shared" si="54"/>
        <v>4030</v>
      </c>
      <c r="P72" s="49">
        <v>4030</v>
      </c>
      <c r="Q72" s="49">
        <v>0</v>
      </c>
      <c r="R72" s="49">
        <v>0</v>
      </c>
      <c r="S72" s="49">
        <v>0</v>
      </c>
      <c r="T72" s="49">
        <f t="shared" si="55"/>
        <v>0</v>
      </c>
      <c r="U72" s="49">
        <v>0</v>
      </c>
      <c r="V72" s="49">
        <v>0</v>
      </c>
      <c r="W72" s="49">
        <v>0</v>
      </c>
      <c r="X72" s="49">
        <v>0</v>
      </c>
      <c r="Y72" s="49">
        <f t="shared" si="56"/>
        <v>0</v>
      </c>
      <c r="Z72" s="29">
        <v>0</v>
      </c>
      <c r="AA72" s="49">
        <v>0</v>
      </c>
      <c r="AB72" s="49">
        <v>0</v>
      </c>
      <c r="AC72" s="49">
        <v>0</v>
      </c>
      <c r="AD72" s="29">
        <f t="shared" si="41"/>
        <v>4030</v>
      </c>
      <c r="AE72" s="24"/>
    </row>
    <row r="73" spans="1:31" s="2" customFormat="1" ht="27.75" customHeight="1" x14ac:dyDescent="0.25">
      <c r="A73" s="85"/>
      <c r="B73" s="58" t="s">
        <v>146</v>
      </c>
      <c r="C73" s="85"/>
      <c r="D73" s="81" t="s">
        <v>125</v>
      </c>
      <c r="E73" s="49">
        <f t="shared" si="52"/>
        <v>0</v>
      </c>
      <c r="F73" s="29">
        <v>0</v>
      </c>
      <c r="G73" s="29">
        <v>0</v>
      </c>
      <c r="H73" s="29">
        <v>0</v>
      </c>
      <c r="I73" s="29">
        <v>0</v>
      </c>
      <c r="J73" s="49">
        <f t="shared" si="53"/>
        <v>0</v>
      </c>
      <c r="K73" s="29">
        <v>0</v>
      </c>
      <c r="L73" s="29">
        <v>0</v>
      </c>
      <c r="M73" s="29">
        <v>0</v>
      </c>
      <c r="N73" s="29">
        <v>0</v>
      </c>
      <c r="O73" s="49">
        <f t="shared" si="54"/>
        <v>4296</v>
      </c>
      <c r="P73" s="49">
        <v>4296</v>
      </c>
      <c r="Q73" s="49">
        <v>0</v>
      </c>
      <c r="R73" s="49">
        <v>0</v>
      </c>
      <c r="S73" s="49">
        <v>0</v>
      </c>
      <c r="T73" s="49">
        <f t="shared" si="55"/>
        <v>1561</v>
      </c>
      <c r="U73" s="49">
        <v>1561</v>
      </c>
      <c r="V73" s="49">
        <v>0</v>
      </c>
      <c r="W73" s="49">
        <v>0</v>
      </c>
      <c r="X73" s="49">
        <v>0</v>
      </c>
      <c r="Y73" s="49">
        <f t="shared" si="56"/>
        <v>1561</v>
      </c>
      <c r="Z73" s="29">
        <v>1561</v>
      </c>
      <c r="AA73" s="49">
        <v>0</v>
      </c>
      <c r="AB73" s="49">
        <v>0</v>
      </c>
      <c r="AC73" s="49">
        <v>0</v>
      </c>
      <c r="AD73" s="29">
        <f t="shared" si="41"/>
        <v>7418</v>
      </c>
      <c r="AE73" s="24"/>
    </row>
    <row r="74" spans="1:31" s="2" customFormat="1" ht="27.75" customHeight="1" x14ac:dyDescent="0.25">
      <c r="A74" s="85"/>
      <c r="B74" s="58" t="s">
        <v>140</v>
      </c>
      <c r="C74" s="85"/>
      <c r="D74" s="81" t="s">
        <v>125</v>
      </c>
      <c r="E74" s="49">
        <f t="shared" si="52"/>
        <v>0</v>
      </c>
      <c r="F74" s="29">
        <v>0</v>
      </c>
      <c r="G74" s="29">
        <v>0</v>
      </c>
      <c r="H74" s="29">
        <v>0</v>
      </c>
      <c r="I74" s="29">
        <v>0</v>
      </c>
      <c r="J74" s="49">
        <f t="shared" si="53"/>
        <v>0</v>
      </c>
      <c r="K74" s="29">
        <v>0</v>
      </c>
      <c r="L74" s="29">
        <v>0</v>
      </c>
      <c r="M74" s="29">
        <v>0</v>
      </c>
      <c r="N74" s="29">
        <v>0</v>
      </c>
      <c r="O74" s="49">
        <f t="shared" si="54"/>
        <v>1350</v>
      </c>
      <c r="P74" s="49">
        <v>1350</v>
      </c>
      <c r="Q74" s="49">
        <v>0</v>
      </c>
      <c r="R74" s="49">
        <v>0</v>
      </c>
      <c r="S74" s="49">
        <v>0</v>
      </c>
      <c r="T74" s="49">
        <f t="shared" si="55"/>
        <v>750</v>
      </c>
      <c r="U74" s="49">
        <v>750</v>
      </c>
      <c r="V74" s="49">
        <v>0</v>
      </c>
      <c r="W74" s="49">
        <v>0</v>
      </c>
      <c r="X74" s="49">
        <v>0</v>
      </c>
      <c r="Y74" s="49">
        <f t="shared" si="56"/>
        <v>750</v>
      </c>
      <c r="Z74" s="29">
        <v>750</v>
      </c>
      <c r="AA74" s="49">
        <v>0</v>
      </c>
      <c r="AB74" s="49">
        <v>0</v>
      </c>
      <c r="AC74" s="49">
        <v>0</v>
      </c>
      <c r="AD74" s="29">
        <f t="shared" si="41"/>
        <v>2850</v>
      </c>
      <c r="AE74" s="24"/>
    </row>
    <row r="75" spans="1:31" s="2" customFormat="1" ht="27.75" customHeight="1" x14ac:dyDescent="0.25">
      <c r="A75" s="85"/>
      <c r="B75" s="58" t="s">
        <v>172</v>
      </c>
      <c r="C75" s="85"/>
      <c r="D75" s="81" t="s">
        <v>125</v>
      </c>
      <c r="E75" s="49">
        <f t="shared" si="52"/>
        <v>0</v>
      </c>
      <c r="F75" s="29">
        <v>0</v>
      </c>
      <c r="G75" s="29">
        <v>0</v>
      </c>
      <c r="H75" s="29">
        <v>0</v>
      </c>
      <c r="I75" s="29">
        <v>0</v>
      </c>
      <c r="J75" s="49">
        <f t="shared" si="53"/>
        <v>0</v>
      </c>
      <c r="K75" s="29">
        <v>0</v>
      </c>
      <c r="L75" s="29">
        <v>0</v>
      </c>
      <c r="M75" s="29">
        <v>0</v>
      </c>
      <c r="N75" s="29">
        <v>0</v>
      </c>
      <c r="O75" s="49">
        <f t="shared" si="54"/>
        <v>4085</v>
      </c>
      <c r="P75" s="49">
        <v>4085</v>
      </c>
      <c r="Q75" s="49">
        <v>0</v>
      </c>
      <c r="R75" s="49">
        <v>0</v>
      </c>
      <c r="S75" s="49">
        <v>0</v>
      </c>
      <c r="T75" s="49">
        <f t="shared" si="55"/>
        <v>822</v>
      </c>
      <c r="U75" s="49">
        <v>822</v>
      </c>
      <c r="V75" s="49">
        <v>0</v>
      </c>
      <c r="W75" s="49">
        <v>0</v>
      </c>
      <c r="X75" s="49">
        <v>0</v>
      </c>
      <c r="Y75" s="49">
        <f t="shared" si="56"/>
        <v>184</v>
      </c>
      <c r="Z75" s="29">
        <v>184</v>
      </c>
      <c r="AA75" s="49">
        <v>0</v>
      </c>
      <c r="AB75" s="49">
        <v>0</v>
      </c>
      <c r="AC75" s="49">
        <v>0</v>
      </c>
      <c r="AD75" s="29">
        <f t="shared" si="41"/>
        <v>5091</v>
      </c>
      <c r="AE75" s="24"/>
    </row>
    <row r="76" spans="1:31" s="2" customFormat="1" ht="27.75" customHeight="1" x14ac:dyDescent="0.25">
      <c r="A76" s="85"/>
      <c r="B76" s="58" t="s">
        <v>144</v>
      </c>
      <c r="C76" s="85"/>
      <c r="D76" s="81" t="s">
        <v>125</v>
      </c>
      <c r="E76" s="49">
        <f t="shared" si="52"/>
        <v>0</v>
      </c>
      <c r="F76" s="29">
        <v>0</v>
      </c>
      <c r="G76" s="29">
        <v>0</v>
      </c>
      <c r="H76" s="29">
        <v>0</v>
      </c>
      <c r="I76" s="29">
        <v>0</v>
      </c>
      <c r="J76" s="49">
        <f t="shared" si="53"/>
        <v>0</v>
      </c>
      <c r="K76" s="29">
        <v>0</v>
      </c>
      <c r="L76" s="29">
        <v>0</v>
      </c>
      <c r="M76" s="29">
        <v>0</v>
      </c>
      <c r="N76" s="29">
        <v>0</v>
      </c>
      <c r="O76" s="49">
        <f t="shared" si="54"/>
        <v>1000</v>
      </c>
      <c r="P76" s="49">
        <v>1000</v>
      </c>
      <c r="Q76" s="49">
        <v>0</v>
      </c>
      <c r="R76" s="49">
        <v>0</v>
      </c>
      <c r="S76" s="49">
        <v>0</v>
      </c>
      <c r="T76" s="49">
        <f t="shared" si="55"/>
        <v>500</v>
      </c>
      <c r="U76" s="49">
        <v>500</v>
      </c>
      <c r="V76" s="49">
        <v>0</v>
      </c>
      <c r="W76" s="49">
        <v>0</v>
      </c>
      <c r="X76" s="49">
        <v>0</v>
      </c>
      <c r="Y76" s="49">
        <f t="shared" si="56"/>
        <v>500</v>
      </c>
      <c r="Z76" s="29">
        <v>500</v>
      </c>
      <c r="AA76" s="49">
        <v>0</v>
      </c>
      <c r="AB76" s="49">
        <v>0</v>
      </c>
      <c r="AC76" s="49">
        <v>0</v>
      </c>
      <c r="AD76" s="29">
        <f t="shared" si="41"/>
        <v>2000</v>
      </c>
      <c r="AE76" s="24"/>
    </row>
    <row r="77" spans="1:31" s="2" customFormat="1" ht="32.25" customHeight="1" x14ac:dyDescent="0.25">
      <c r="A77" s="85"/>
      <c r="B77" s="58" t="s">
        <v>166</v>
      </c>
      <c r="C77" s="85"/>
      <c r="D77" s="81" t="s">
        <v>154</v>
      </c>
      <c r="E77" s="49">
        <f t="shared" si="52"/>
        <v>0</v>
      </c>
      <c r="F77" s="29">
        <v>0</v>
      </c>
      <c r="G77" s="29">
        <v>0</v>
      </c>
      <c r="H77" s="29">
        <v>0</v>
      </c>
      <c r="I77" s="29">
        <v>0</v>
      </c>
      <c r="J77" s="49">
        <f t="shared" si="53"/>
        <v>0</v>
      </c>
      <c r="K77" s="29">
        <v>0</v>
      </c>
      <c r="L77" s="29">
        <v>0</v>
      </c>
      <c r="M77" s="29">
        <v>0</v>
      </c>
      <c r="N77" s="29">
        <v>0</v>
      </c>
      <c r="O77" s="49">
        <f t="shared" si="54"/>
        <v>3125</v>
      </c>
      <c r="P77" s="49">
        <v>3125</v>
      </c>
      <c r="Q77" s="49">
        <v>0</v>
      </c>
      <c r="R77" s="49">
        <v>0</v>
      </c>
      <c r="S77" s="49">
        <v>0</v>
      </c>
      <c r="T77" s="49">
        <f t="shared" si="55"/>
        <v>700</v>
      </c>
      <c r="U77" s="49">
        <v>700</v>
      </c>
      <c r="V77" s="49">
        <v>0</v>
      </c>
      <c r="W77" s="49">
        <v>0</v>
      </c>
      <c r="X77" s="49">
        <v>0</v>
      </c>
      <c r="Y77" s="49">
        <f t="shared" si="56"/>
        <v>0</v>
      </c>
      <c r="Z77" s="29">
        <v>0</v>
      </c>
      <c r="AA77" s="49">
        <v>0</v>
      </c>
      <c r="AB77" s="49">
        <v>0</v>
      </c>
      <c r="AC77" s="49">
        <v>0</v>
      </c>
      <c r="AD77" s="29">
        <f t="shared" si="41"/>
        <v>3825</v>
      </c>
      <c r="AE77" s="24"/>
    </row>
    <row r="78" spans="1:31" s="2" customFormat="1" ht="32.25" customHeight="1" x14ac:dyDescent="0.25">
      <c r="A78" s="85"/>
      <c r="B78" s="58" t="s">
        <v>165</v>
      </c>
      <c r="C78" s="85"/>
      <c r="D78" s="81" t="s">
        <v>154</v>
      </c>
      <c r="E78" s="49">
        <f t="shared" si="52"/>
        <v>0</v>
      </c>
      <c r="F78" s="29">
        <v>0</v>
      </c>
      <c r="G78" s="29">
        <v>0</v>
      </c>
      <c r="H78" s="29">
        <v>0</v>
      </c>
      <c r="I78" s="29">
        <v>0</v>
      </c>
      <c r="J78" s="49">
        <f t="shared" si="53"/>
        <v>0</v>
      </c>
      <c r="K78" s="29">
        <v>0</v>
      </c>
      <c r="L78" s="29">
        <v>0</v>
      </c>
      <c r="M78" s="29">
        <v>0</v>
      </c>
      <c r="N78" s="29">
        <v>0</v>
      </c>
      <c r="O78" s="49">
        <f t="shared" si="54"/>
        <v>1023</v>
      </c>
      <c r="P78" s="49">
        <v>1023</v>
      </c>
      <c r="Q78" s="49">
        <v>0</v>
      </c>
      <c r="R78" s="49">
        <v>0</v>
      </c>
      <c r="S78" s="49">
        <v>0</v>
      </c>
      <c r="T78" s="49">
        <f t="shared" si="55"/>
        <v>652</v>
      </c>
      <c r="U78" s="49">
        <v>652</v>
      </c>
      <c r="V78" s="49">
        <v>0</v>
      </c>
      <c r="W78" s="49">
        <v>0</v>
      </c>
      <c r="X78" s="49">
        <v>0</v>
      </c>
      <c r="Y78" s="49">
        <f t="shared" si="56"/>
        <v>0</v>
      </c>
      <c r="Z78" s="29">
        <v>0</v>
      </c>
      <c r="AA78" s="49">
        <v>0</v>
      </c>
      <c r="AB78" s="49">
        <v>0</v>
      </c>
      <c r="AC78" s="49">
        <v>0</v>
      </c>
      <c r="AD78" s="29">
        <f t="shared" si="41"/>
        <v>1675</v>
      </c>
      <c r="AE78" s="24"/>
    </row>
    <row r="79" spans="1:31" s="2" customFormat="1" ht="32.25" customHeight="1" x14ac:dyDescent="0.25">
      <c r="A79" s="85"/>
      <c r="B79" s="58" t="s">
        <v>159</v>
      </c>
      <c r="C79" s="85"/>
      <c r="D79" s="81" t="s">
        <v>154</v>
      </c>
      <c r="E79" s="49">
        <f t="shared" si="52"/>
        <v>0</v>
      </c>
      <c r="F79" s="29">
        <v>0</v>
      </c>
      <c r="G79" s="29">
        <v>0</v>
      </c>
      <c r="H79" s="29">
        <v>0</v>
      </c>
      <c r="I79" s="29">
        <v>0</v>
      </c>
      <c r="J79" s="49">
        <f t="shared" si="53"/>
        <v>0</v>
      </c>
      <c r="K79" s="29">
        <v>0</v>
      </c>
      <c r="L79" s="29">
        <v>0</v>
      </c>
      <c r="M79" s="29">
        <v>0</v>
      </c>
      <c r="N79" s="29">
        <v>0</v>
      </c>
      <c r="O79" s="49">
        <f t="shared" si="54"/>
        <v>103</v>
      </c>
      <c r="P79" s="49">
        <v>103</v>
      </c>
      <c r="Q79" s="49">
        <v>0</v>
      </c>
      <c r="R79" s="49">
        <v>0</v>
      </c>
      <c r="S79" s="49">
        <v>0</v>
      </c>
      <c r="T79" s="49">
        <f t="shared" si="55"/>
        <v>511</v>
      </c>
      <c r="U79" s="49">
        <v>511</v>
      </c>
      <c r="V79" s="49">
        <v>0</v>
      </c>
      <c r="W79" s="49">
        <v>0</v>
      </c>
      <c r="X79" s="49">
        <v>0</v>
      </c>
      <c r="Y79" s="49">
        <f t="shared" si="56"/>
        <v>0</v>
      </c>
      <c r="Z79" s="29">
        <v>0</v>
      </c>
      <c r="AA79" s="49">
        <v>0</v>
      </c>
      <c r="AB79" s="49">
        <v>0</v>
      </c>
      <c r="AC79" s="49">
        <v>0</v>
      </c>
      <c r="AD79" s="29">
        <f t="shared" si="41"/>
        <v>614</v>
      </c>
      <c r="AE79" s="24"/>
    </row>
    <row r="80" spans="1:31" s="2" customFormat="1" ht="32.25" customHeight="1" x14ac:dyDescent="0.25">
      <c r="A80" s="86"/>
      <c r="B80" s="58" t="s">
        <v>174</v>
      </c>
      <c r="C80" s="86"/>
      <c r="D80" s="81">
        <v>2026</v>
      </c>
      <c r="E80" s="49">
        <f t="shared" si="52"/>
        <v>0</v>
      </c>
      <c r="F80" s="29">
        <v>0</v>
      </c>
      <c r="G80" s="29">
        <v>0</v>
      </c>
      <c r="H80" s="29">
        <v>0</v>
      </c>
      <c r="I80" s="29">
        <v>0</v>
      </c>
      <c r="J80" s="49">
        <f t="shared" si="53"/>
        <v>0</v>
      </c>
      <c r="K80" s="29">
        <v>0</v>
      </c>
      <c r="L80" s="29">
        <v>0</v>
      </c>
      <c r="M80" s="29">
        <v>0</v>
      </c>
      <c r="N80" s="29">
        <v>0</v>
      </c>
      <c r="O80" s="49">
        <f t="shared" si="54"/>
        <v>519</v>
      </c>
      <c r="P80" s="49">
        <v>519</v>
      </c>
      <c r="Q80" s="49">
        <v>0</v>
      </c>
      <c r="R80" s="49">
        <v>0</v>
      </c>
      <c r="S80" s="49">
        <v>0</v>
      </c>
      <c r="T80" s="49">
        <f t="shared" si="55"/>
        <v>0</v>
      </c>
      <c r="U80" s="49">
        <v>0</v>
      </c>
      <c r="V80" s="49">
        <v>0</v>
      </c>
      <c r="W80" s="49">
        <v>0</v>
      </c>
      <c r="X80" s="49">
        <v>0</v>
      </c>
      <c r="Y80" s="49">
        <f t="shared" si="56"/>
        <v>0</v>
      </c>
      <c r="Z80" s="29">
        <v>0</v>
      </c>
      <c r="AA80" s="49">
        <v>0</v>
      </c>
      <c r="AB80" s="49">
        <v>0</v>
      </c>
      <c r="AC80" s="49">
        <v>0</v>
      </c>
      <c r="AD80" s="29">
        <f t="shared" si="41"/>
        <v>519</v>
      </c>
      <c r="AE80" s="24"/>
    </row>
    <row r="81" spans="1:31" s="2" customFormat="1" ht="120" customHeight="1" x14ac:dyDescent="0.25">
      <c r="A81" s="51" t="s">
        <v>32</v>
      </c>
      <c r="B81" s="56" t="s">
        <v>129</v>
      </c>
      <c r="C81" s="70" t="s">
        <v>116</v>
      </c>
      <c r="D81" s="71">
        <v>2024</v>
      </c>
      <c r="E81" s="49">
        <f t="shared" ref="E81:E86" si="57">SUM(F81:I81)</f>
        <v>5557</v>
      </c>
      <c r="F81" s="29">
        <v>556</v>
      </c>
      <c r="G81" s="49">
        <v>700</v>
      </c>
      <c r="H81" s="49">
        <v>4301</v>
      </c>
      <c r="I81" s="49">
        <v>0</v>
      </c>
      <c r="J81" s="49">
        <f t="shared" ref="J81:J86" si="58">SUM(K81:N81)</f>
        <v>0</v>
      </c>
      <c r="K81" s="49">
        <v>0</v>
      </c>
      <c r="L81" s="49">
        <v>0</v>
      </c>
      <c r="M81" s="49">
        <v>0</v>
      </c>
      <c r="N81" s="49">
        <v>0</v>
      </c>
      <c r="O81" s="49">
        <f t="shared" si="54"/>
        <v>0</v>
      </c>
      <c r="P81" s="49">
        <v>0</v>
      </c>
      <c r="Q81" s="49">
        <v>0</v>
      </c>
      <c r="R81" s="49">
        <v>0</v>
      </c>
      <c r="S81" s="49">
        <v>0</v>
      </c>
      <c r="T81" s="49">
        <f t="shared" si="55"/>
        <v>0</v>
      </c>
      <c r="U81" s="49">
        <v>0</v>
      </c>
      <c r="V81" s="49">
        <v>0</v>
      </c>
      <c r="W81" s="49">
        <v>0</v>
      </c>
      <c r="X81" s="49">
        <v>0</v>
      </c>
      <c r="Y81" s="49">
        <f t="shared" si="56"/>
        <v>0</v>
      </c>
      <c r="Z81" s="49">
        <v>0</v>
      </c>
      <c r="AA81" s="49">
        <v>0</v>
      </c>
      <c r="AB81" s="49">
        <v>0</v>
      </c>
      <c r="AC81" s="49">
        <v>0</v>
      </c>
      <c r="AD81" s="29">
        <f t="shared" si="41"/>
        <v>5557</v>
      </c>
      <c r="AE81" s="24"/>
    </row>
    <row r="82" spans="1:31" s="2" customFormat="1" ht="60.75" customHeight="1" x14ac:dyDescent="0.25">
      <c r="A82" s="93" t="s">
        <v>92</v>
      </c>
      <c r="B82" s="56" t="s">
        <v>130</v>
      </c>
      <c r="C82" s="70" t="s">
        <v>112</v>
      </c>
      <c r="D82" s="71" t="s">
        <v>102</v>
      </c>
      <c r="E82" s="49">
        <f t="shared" si="57"/>
        <v>2992</v>
      </c>
      <c r="F82" s="29">
        <f>2922+70</f>
        <v>2992</v>
      </c>
      <c r="G82" s="29">
        <v>0</v>
      </c>
      <c r="H82" s="29">
        <v>0</v>
      </c>
      <c r="I82" s="29">
        <v>0</v>
      </c>
      <c r="J82" s="49">
        <f t="shared" si="58"/>
        <v>2522</v>
      </c>
      <c r="K82" s="29">
        <f>2452+70</f>
        <v>2522</v>
      </c>
      <c r="L82" s="29">
        <v>0</v>
      </c>
      <c r="M82" s="29">
        <v>0</v>
      </c>
      <c r="N82" s="29">
        <v>0</v>
      </c>
      <c r="O82" s="49">
        <f t="shared" si="54"/>
        <v>2152</v>
      </c>
      <c r="P82" s="29">
        <f>2102+50</f>
        <v>2152</v>
      </c>
      <c r="Q82" s="29">
        <v>0</v>
      </c>
      <c r="R82" s="29">
        <v>0</v>
      </c>
      <c r="S82" s="29">
        <v>0</v>
      </c>
      <c r="T82" s="49">
        <f t="shared" si="55"/>
        <v>0</v>
      </c>
      <c r="U82" s="29">
        <v>0</v>
      </c>
      <c r="V82" s="29">
        <v>0</v>
      </c>
      <c r="W82" s="29">
        <v>0</v>
      </c>
      <c r="X82" s="29">
        <v>0</v>
      </c>
      <c r="Y82" s="49">
        <f t="shared" si="56"/>
        <v>0</v>
      </c>
      <c r="Z82" s="29">
        <v>0</v>
      </c>
      <c r="AA82" s="29">
        <v>0</v>
      </c>
      <c r="AB82" s="29">
        <v>0</v>
      </c>
      <c r="AC82" s="29">
        <v>0</v>
      </c>
      <c r="AD82" s="29">
        <f t="shared" si="41"/>
        <v>7666</v>
      </c>
      <c r="AE82" s="24"/>
    </row>
    <row r="83" spans="1:31" s="2" customFormat="1" ht="75" customHeight="1" x14ac:dyDescent="0.25">
      <c r="A83" s="93"/>
      <c r="B83" s="56" t="s">
        <v>137</v>
      </c>
      <c r="C83" s="70" t="s">
        <v>113</v>
      </c>
      <c r="D83" s="71" t="s">
        <v>99</v>
      </c>
      <c r="E83" s="49">
        <f t="shared" si="57"/>
        <v>2878</v>
      </c>
      <c r="F83" s="29">
        <v>29</v>
      </c>
      <c r="G83" s="29">
        <v>1026</v>
      </c>
      <c r="H83" s="29">
        <v>1823</v>
      </c>
      <c r="I83" s="29">
        <v>0</v>
      </c>
      <c r="J83" s="49">
        <f t="shared" si="58"/>
        <v>3106</v>
      </c>
      <c r="K83" s="29">
        <v>31</v>
      </c>
      <c r="L83" s="29">
        <v>1107</v>
      </c>
      <c r="M83" s="29">
        <v>1968</v>
      </c>
      <c r="N83" s="29">
        <v>0</v>
      </c>
      <c r="O83" s="49">
        <f t="shared" ref="O83" si="59">SUM(P83:S83)</f>
        <v>0</v>
      </c>
      <c r="P83" s="29">
        <v>0</v>
      </c>
      <c r="Q83" s="29">
        <v>0</v>
      </c>
      <c r="R83" s="29">
        <v>0</v>
      </c>
      <c r="S83" s="29">
        <v>0</v>
      </c>
      <c r="T83" s="49">
        <f t="shared" ref="T83" si="60">SUM(U83:X83)</f>
        <v>0</v>
      </c>
      <c r="U83" s="29">
        <v>0</v>
      </c>
      <c r="V83" s="29">
        <v>0</v>
      </c>
      <c r="W83" s="29">
        <v>0</v>
      </c>
      <c r="X83" s="29">
        <v>0</v>
      </c>
      <c r="Y83" s="49">
        <f t="shared" ref="Y83" si="61">SUM(Z83:AC83)</f>
        <v>0</v>
      </c>
      <c r="Z83" s="29">
        <v>0</v>
      </c>
      <c r="AA83" s="29">
        <v>0</v>
      </c>
      <c r="AB83" s="29">
        <v>0</v>
      </c>
      <c r="AC83" s="29">
        <v>0</v>
      </c>
      <c r="AD83" s="29">
        <f t="shared" ref="AD83" si="62">SUM(Y83,T83,O83,J83,E83)</f>
        <v>5984</v>
      </c>
      <c r="AE83" s="24"/>
    </row>
    <row r="84" spans="1:31" s="2" customFormat="1" ht="336.75" customHeight="1" x14ac:dyDescent="0.25">
      <c r="A84" s="72" t="s">
        <v>93</v>
      </c>
      <c r="B84" s="56" t="s">
        <v>34</v>
      </c>
      <c r="C84" s="51" t="s">
        <v>114</v>
      </c>
      <c r="D84" s="50" t="s">
        <v>76</v>
      </c>
      <c r="E84" s="49">
        <f t="shared" si="57"/>
        <v>151414</v>
      </c>
      <c r="F84" s="29">
        <v>0</v>
      </c>
      <c r="G84" s="29">
        <v>0</v>
      </c>
      <c r="H84" s="29">
        <v>0</v>
      </c>
      <c r="I84" s="29">
        <v>151414</v>
      </c>
      <c r="J84" s="49">
        <f t="shared" si="58"/>
        <v>151660</v>
      </c>
      <c r="K84" s="29">
        <v>0</v>
      </c>
      <c r="L84" s="29">
        <v>0</v>
      </c>
      <c r="M84" s="29">
        <v>0</v>
      </c>
      <c r="N84" s="29">
        <v>151660</v>
      </c>
      <c r="O84" s="49">
        <f t="shared" si="54"/>
        <v>151660</v>
      </c>
      <c r="P84" s="29">
        <v>0</v>
      </c>
      <c r="Q84" s="29">
        <v>0</v>
      </c>
      <c r="R84" s="29">
        <v>0</v>
      </c>
      <c r="S84" s="29">
        <v>151660</v>
      </c>
      <c r="T84" s="49">
        <f>SUM(U84:X84)</f>
        <v>151660</v>
      </c>
      <c r="U84" s="29">
        <v>0</v>
      </c>
      <c r="V84" s="29">
        <v>0</v>
      </c>
      <c r="W84" s="29">
        <v>0</v>
      </c>
      <c r="X84" s="29">
        <v>151660</v>
      </c>
      <c r="Y84" s="49">
        <f t="shared" si="56"/>
        <v>151660</v>
      </c>
      <c r="Z84" s="29">
        <v>0</v>
      </c>
      <c r="AA84" s="29">
        <v>0</v>
      </c>
      <c r="AB84" s="29">
        <v>0</v>
      </c>
      <c r="AC84" s="29">
        <v>151660</v>
      </c>
      <c r="AD84" s="29">
        <f t="shared" si="41"/>
        <v>758054</v>
      </c>
      <c r="AE84" s="24"/>
    </row>
    <row r="85" spans="1:31" s="2" customFormat="1" ht="96" customHeight="1" x14ac:dyDescent="0.25">
      <c r="A85" s="51" t="s">
        <v>94</v>
      </c>
      <c r="B85" s="58" t="s">
        <v>91</v>
      </c>
      <c r="C85" s="64" t="s">
        <v>131</v>
      </c>
      <c r="D85" s="50">
        <v>2024</v>
      </c>
      <c r="E85" s="49">
        <f t="shared" si="57"/>
        <v>6000</v>
      </c>
      <c r="F85" s="29">
        <v>6000</v>
      </c>
      <c r="G85" s="29">
        <v>0</v>
      </c>
      <c r="H85" s="29">
        <v>0</v>
      </c>
      <c r="I85" s="29">
        <v>0</v>
      </c>
      <c r="J85" s="49">
        <f t="shared" si="58"/>
        <v>0</v>
      </c>
      <c r="K85" s="29">
        <v>0</v>
      </c>
      <c r="L85" s="29">
        <v>0</v>
      </c>
      <c r="M85" s="29">
        <v>0</v>
      </c>
      <c r="N85" s="29">
        <v>0</v>
      </c>
      <c r="O85" s="49">
        <f t="shared" si="54"/>
        <v>0</v>
      </c>
      <c r="P85" s="29">
        <v>0</v>
      </c>
      <c r="Q85" s="29">
        <v>0</v>
      </c>
      <c r="R85" s="29">
        <v>0</v>
      </c>
      <c r="S85" s="29">
        <v>0</v>
      </c>
      <c r="T85" s="49">
        <f t="shared" ref="T85:T86" si="63">SUM(U85:X85)</f>
        <v>0</v>
      </c>
      <c r="U85" s="29">
        <v>0</v>
      </c>
      <c r="V85" s="29">
        <v>0</v>
      </c>
      <c r="W85" s="29">
        <v>0</v>
      </c>
      <c r="X85" s="29">
        <v>0</v>
      </c>
      <c r="Y85" s="49">
        <f t="shared" si="56"/>
        <v>0</v>
      </c>
      <c r="Z85" s="29">
        <v>0</v>
      </c>
      <c r="AA85" s="29">
        <v>0</v>
      </c>
      <c r="AB85" s="29">
        <v>0</v>
      </c>
      <c r="AC85" s="29">
        <v>0</v>
      </c>
      <c r="AD85" s="29">
        <f t="shared" si="41"/>
        <v>6000</v>
      </c>
      <c r="AE85" s="24"/>
    </row>
    <row r="86" spans="1:31" s="2" customFormat="1" ht="78.75" customHeight="1" x14ac:dyDescent="0.25">
      <c r="A86" s="51" t="s">
        <v>103</v>
      </c>
      <c r="B86" s="58" t="s">
        <v>122</v>
      </c>
      <c r="C86" s="64" t="s">
        <v>131</v>
      </c>
      <c r="D86" s="50">
        <v>2024</v>
      </c>
      <c r="E86" s="49">
        <f t="shared" si="57"/>
        <v>6000</v>
      </c>
      <c r="F86" s="29">
        <v>6000</v>
      </c>
      <c r="G86" s="29">
        <v>0</v>
      </c>
      <c r="H86" s="29">
        <v>0</v>
      </c>
      <c r="I86" s="29">
        <v>0</v>
      </c>
      <c r="J86" s="49">
        <f t="shared" si="58"/>
        <v>0</v>
      </c>
      <c r="K86" s="29">
        <v>0</v>
      </c>
      <c r="L86" s="29">
        <v>0</v>
      </c>
      <c r="M86" s="29">
        <v>0</v>
      </c>
      <c r="N86" s="29">
        <v>0</v>
      </c>
      <c r="O86" s="49">
        <f t="shared" si="54"/>
        <v>0</v>
      </c>
      <c r="P86" s="29">
        <v>0</v>
      </c>
      <c r="Q86" s="29">
        <v>0</v>
      </c>
      <c r="R86" s="29">
        <v>0</v>
      </c>
      <c r="S86" s="29">
        <v>0</v>
      </c>
      <c r="T86" s="49">
        <f t="shared" si="63"/>
        <v>0</v>
      </c>
      <c r="U86" s="29">
        <v>0</v>
      </c>
      <c r="V86" s="29">
        <v>0</v>
      </c>
      <c r="W86" s="29">
        <v>0</v>
      </c>
      <c r="X86" s="29">
        <v>0</v>
      </c>
      <c r="Y86" s="49">
        <f t="shared" si="56"/>
        <v>0</v>
      </c>
      <c r="Z86" s="29">
        <v>0</v>
      </c>
      <c r="AA86" s="29">
        <v>0</v>
      </c>
      <c r="AB86" s="29">
        <v>0</v>
      </c>
      <c r="AC86" s="29">
        <v>0</v>
      </c>
      <c r="AD86" s="29">
        <f t="shared" si="41"/>
        <v>6000</v>
      </c>
      <c r="AE86" s="24"/>
    </row>
    <row r="87" spans="1:31" s="3" customFormat="1" ht="42.75" customHeight="1" x14ac:dyDescent="0.25">
      <c r="A87" s="73"/>
      <c r="B87" s="38" t="s">
        <v>60</v>
      </c>
      <c r="C87" s="74"/>
      <c r="D87" s="59"/>
      <c r="E87" s="45">
        <f t="shared" ref="E87:AC87" si="64">SUM(E34:E86)</f>
        <v>184537</v>
      </c>
      <c r="F87" s="45">
        <f t="shared" si="64"/>
        <v>25273</v>
      </c>
      <c r="G87" s="45">
        <f t="shared" si="64"/>
        <v>1726</v>
      </c>
      <c r="H87" s="45">
        <f t="shared" si="64"/>
        <v>6124</v>
      </c>
      <c r="I87" s="45">
        <f t="shared" si="64"/>
        <v>151414</v>
      </c>
      <c r="J87" s="45">
        <f t="shared" si="64"/>
        <v>166985</v>
      </c>
      <c r="K87" s="45">
        <f t="shared" si="64"/>
        <v>12250</v>
      </c>
      <c r="L87" s="45">
        <f t="shared" si="64"/>
        <v>1107</v>
      </c>
      <c r="M87" s="45">
        <f t="shared" si="64"/>
        <v>1968</v>
      </c>
      <c r="N87" s="45">
        <f t="shared" si="64"/>
        <v>151660</v>
      </c>
      <c r="O87" s="45">
        <f t="shared" si="64"/>
        <v>274798</v>
      </c>
      <c r="P87" s="45">
        <f t="shared" si="64"/>
        <v>123138</v>
      </c>
      <c r="Q87" s="45">
        <f t="shared" si="64"/>
        <v>0</v>
      </c>
      <c r="R87" s="45">
        <f t="shared" si="64"/>
        <v>0</v>
      </c>
      <c r="S87" s="45">
        <f t="shared" si="64"/>
        <v>151660</v>
      </c>
      <c r="T87" s="45">
        <f t="shared" si="64"/>
        <v>203101</v>
      </c>
      <c r="U87" s="45">
        <f t="shared" si="64"/>
        <v>51441</v>
      </c>
      <c r="V87" s="45">
        <f t="shared" si="64"/>
        <v>0</v>
      </c>
      <c r="W87" s="45">
        <f t="shared" si="64"/>
        <v>0</v>
      </c>
      <c r="X87" s="45">
        <f t="shared" si="64"/>
        <v>151660</v>
      </c>
      <c r="Y87" s="45">
        <f t="shared" si="64"/>
        <v>170670</v>
      </c>
      <c r="Z87" s="45">
        <f t="shared" si="64"/>
        <v>19010</v>
      </c>
      <c r="AA87" s="45">
        <f t="shared" si="64"/>
        <v>0</v>
      </c>
      <c r="AB87" s="45">
        <f t="shared" si="64"/>
        <v>0</v>
      </c>
      <c r="AC87" s="45">
        <f t="shared" si="64"/>
        <v>151660</v>
      </c>
      <c r="AD87" s="29">
        <f>SUM(Y87,T87,O87,J87,E87)</f>
        <v>1000091</v>
      </c>
      <c r="AE87" s="20"/>
    </row>
    <row r="88" spans="1:31" s="1" customFormat="1" ht="40.15" customHeight="1" x14ac:dyDescent="0.25">
      <c r="A88" s="57"/>
      <c r="B88" s="94" t="s">
        <v>87</v>
      </c>
      <c r="C88" s="97"/>
      <c r="D88" s="53"/>
      <c r="E88" s="49"/>
      <c r="F88" s="49"/>
      <c r="G88" s="49"/>
      <c r="H88" s="49"/>
      <c r="I88" s="49"/>
      <c r="J88" s="29"/>
      <c r="K88" s="29"/>
      <c r="L88" s="29"/>
      <c r="M88" s="29"/>
      <c r="N88" s="29"/>
      <c r="O88" s="49"/>
      <c r="P88" s="29"/>
      <c r="Q88" s="49"/>
      <c r="R88" s="49"/>
      <c r="S88" s="49"/>
      <c r="T88" s="29"/>
      <c r="U88" s="29"/>
      <c r="V88" s="49"/>
      <c r="W88" s="49"/>
      <c r="X88" s="29"/>
      <c r="Y88" s="29"/>
      <c r="Z88" s="29"/>
      <c r="AA88" s="29"/>
      <c r="AB88" s="29"/>
      <c r="AC88" s="29"/>
      <c r="AD88" s="29"/>
      <c r="AE88" s="22"/>
    </row>
    <row r="89" spans="1:31" s="1" customFormat="1" ht="106.5" customHeight="1" x14ac:dyDescent="0.25">
      <c r="A89" s="57" t="s">
        <v>9</v>
      </c>
      <c r="B89" s="75" t="s">
        <v>88</v>
      </c>
      <c r="C89" s="51" t="s">
        <v>90</v>
      </c>
      <c r="D89" s="50" t="s">
        <v>76</v>
      </c>
      <c r="E89" s="49">
        <f t="shared" ref="E89:E91" si="65">SUM(F89:I89)</f>
        <v>0</v>
      </c>
      <c r="F89" s="49">
        <v>0</v>
      </c>
      <c r="G89" s="49">
        <v>0</v>
      </c>
      <c r="H89" s="49">
        <v>0</v>
      </c>
      <c r="I89" s="49">
        <v>0</v>
      </c>
      <c r="J89" s="49">
        <f t="shared" ref="J89:J91" si="66">SUM(K89:N89)</f>
        <v>0</v>
      </c>
      <c r="K89" s="29">
        <v>0</v>
      </c>
      <c r="L89" s="29">
        <v>0</v>
      </c>
      <c r="M89" s="29">
        <v>0</v>
      </c>
      <c r="N89" s="29">
        <v>0</v>
      </c>
      <c r="O89" s="49">
        <f t="shared" ref="O89:O91" si="67">SUM(P89:S89)</f>
        <v>0</v>
      </c>
      <c r="P89" s="29">
        <v>0</v>
      </c>
      <c r="Q89" s="29">
        <v>0</v>
      </c>
      <c r="R89" s="29">
        <v>0</v>
      </c>
      <c r="S89" s="29">
        <v>0</v>
      </c>
      <c r="T89" s="49">
        <f t="shared" ref="T89:T91" si="68">SUM(U89:X89)</f>
        <v>0</v>
      </c>
      <c r="U89" s="29">
        <v>0</v>
      </c>
      <c r="V89" s="49">
        <v>0</v>
      </c>
      <c r="W89" s="49">
        <v>0</v>
      </c>
      <c r="X89" s="49">
        <v>0</v>
      </c>
      <c r="Y89" s="49">
        <f t="shared" ref="Y89:Y91" si="69">SUM(Z89:AC89)</f>
        <v>0</v>
      </c>
      <c r="Z89" s="29">
        <v>0</v>
      </c>
      <c r="AA89" s="49">
        <v>0</v>
      </c>
      <c r="AB89" s="49">
        <v>0</v>
      </c>
      <c r="AC89" s="49">
        <v>0</v>
      </c>
      <c r="AD89" s="29">
        <f t="shared" ref="AD89:AD91" si="70">SUM(Y89,T89,O89,J89,E89)</f>
        <v>0</v>
      </c>
      <c r="AE89" s="22"/>
    </row>
    <row r="90" spans="1:31" s="1" customFormat="1" ht="351.75" customHeight="1" x14ac:dyDescent="0.25">
      <c r="A90" s="57" t="s">
        <v>10</v>
      </c>
      <c r="B90" s="75" t="s">
        <v>89</v>
      </c>
      <c r="C90" s="69" t="s">
        <v>95</v>
      </c>
      <c r="D90" s="50" t="s">
        <v>76</v>
      </c>
      <c r="E90" s="49">
        <f t="shared" si="65"/>
        <v>0</v>
      </c>
      <c r="F90" s="49">
        <v>0</v>
      </c>
      <c r="G90" s="49">
        <v>0</v>
      </c>
      <c r="H90" s="49">
        <v>0</v>
      </c>
      <c r="I90" s="49">
        <v>0</v>
      </c>
      <c r="J90" s="49">
        <f t="shared" si="66"/>
        <v>0</v>
      </c>
      <c r="K90" s="29">
        <v>0</v>
      </c>
      <c r="L90" s="29">
        <v>0</v>
      </c>
      <c r="M90" s="29">
        <v>0</v>
      </c>
      <c r="N90" s="29">
        <v>0</v>
      </c>
      <c r="O90" s="49">
        <f t="shared" si="67"/>
        <v>0</v>
      </c>
      <c r="P90" s="29">
        <v>0</v>
      </c>
      <c r="Q90" s="29">
        <v>0</v>
      </c>
      <c r="R90" s="29">
        <v>0</v>
      </c>
      <c r="S90" s="29">
        <v>0</v>
      </c>
      <c r="T90" s="49">
        <f t="shared" si="68"/>
        <v>0</v>
      </c>
      <c r="U90" s="49">
        <v>0</v>
      </c>
      <c r="V90" s="49">
        <v>0</v>
      </c>
      <c r="W90" s="49">
        <v>0</v>
      </c>
      <c r="X90" s="49">
        <v>0</v>
      </c>
      <c r="Y90" s="49">
        <f t="shared" si="69"/>
        <v>0</v>
      </c>
      <c r="Z90" s="49">
        <v>0</v>
      </c>
      <c r="AA90" s="49">
        <v>0</v>
      </c>
      <c r="AB90" s="49">
        <v>0</v>
      </c>
      <c r="AC90" s="49">
        <v>0</v>
      </c>
      <c r="AD90" s="29">
        <f>SUM(Y90,T90,O90,J90,E90)</f>
        <v>0</v>
      </c>
      <c r="AE90" s="22"/>
    </row>
    <row r="91" spans="1:31" s="1" customFormat="1" ht="152.25" customHeight="1" x14ac:dyDescent="0.25">
      <c r="A91" s="57" t="s">
        <v>33</v>
      </c>
      <c r="B91" s="58" t="s">
        <v>132</v>
      </c>
      <c r="C91" s="51" t="s">
        <v>96</v>
      </c>
      <c r="D91" s="50" t="s">
        <v>76</v>
      </c>
      <c r="E91" s="49">
        <f t="shared" si="65"/>
        <v>0</v>
      </c>
      <c r="F91" s="49">
        <v>0</v>
      </c>
      <c r="G91" s="49">
        <v>0</v>
      </c>
      <c r="H91" s="49">
        <v>0</v>
      </c>
      <c r="I91" s="49">
        <v>0</v>
      </c>
      <c r="J91" s="49">
        <f t="shared" si="66"/>
        <v>0</v>
      </c>
      <c r="K91" s="49">
        <v>0</v>
      </c>
      <c r="L91" s="49">
        <v>0</v>
      </c>
      <c r="M91" s="49">
        <v>0</v>
      </c>
      <c r="N91" s="49">
        <v>0</v>
      </c>
      <c r="O91" s="49">
        <f t="shared" si="67"/>
        <v>0</v>
      </c>
      <c r="P91" s="49">
        <v>0</v>
      </c>
      <c r="Q91" s="49">
        <v>0</v>
      </c>
      <c r="R91" s="49">
        <v>0</v>
      </c>
      <c r="S91" s="49">
        <v>0</v>
      </c>
      <c r="T91" s="49">
        <f t="shared" si="68"/>
        <v>0</v>
      </c>
      <c r="U91" s="49">
        <v>0</v>
      </c>
      <c r="V91" s="49">
        <v>0</v>
      </c>
      <c r="W91" s="49">
        <v>0</v>
      </c>
      <c r="X91" s="49">
        <v>0</v>
      </c>
      <c r="Y91" s="49">
        <f t="shared" si="69"/>
        <v>0</v>
      </c>
      <c r="Z91" s="49">
        <v>0</v>
      </c>
      <c r="AA91" s="49">
        <v>0</v>
      </c>
      <c r="AB91" s="49">
        <v>0</v>
      </c>
      <c r="AC91" s="49">
        <v>0</v>
      </c>
      <c r="AD91" s="29">
        <f t="shared" si="70"/>
        <v>0</v>
      </c>
      <c r="AE91" s="22"/>
    </row>
    <row r="92" spans="1:31" s="3" customFormat="1" ht="36.75" customHeight="1" x14ac:dyDescent="0.25">
      <c r="A92" s="76"/>
      <c r="B92" s="38" t="s">
        <v>25</v>
      </c>
      <c r="C92" s="60"/>
      <c r="D92" s="39"/>
      <c r="E92" s="45">
        <f>SUM(F92:I92)</f>
        <v>0</v>
      </c>
      <c r="F92" s="45">
        <f t="shared" ref="F92:N92" si="71">SUM(F89:F91)</f>
        <v>0</v>
      </c>
      <c r="G92" s="45">
        <f t="shared" si="71"/>
        <v>0</v>
      </c>
      <c r="H92" s="45">
        <f t="shared" si="71"/>
        <v>0</v>
      </c>
      <c r="I92" s="45">
        <f t="shared" si="71"/>
        <v>0</v>
      </c>
      <c r="J92" s="45">
        <f t="shared" si="71"/>
        <v>0</v>
      </c>
      <c r="K92" s="45">
        <f t="shared" si="71"/>
        <v>0</v>
      </c>
      <c r="L92" s="45">
        <f t="shared" si="71"/>
        <v>0</v>
      </c>
      <c r="M92" s="45">
        <f t="shared" si="71"/>
        <v>0</v>
      </c>
      <c r="N92" s="45">
        <f t="shared" si="71"/>
        <v>0</v>
      </c>
      <c r="O92" s="45">
        <f>SUM(P92:S92)</f>
        <v>0</v>
      </c>
      <c r="P92" s="45">
        <f>SUM(P89:P91)</f>
        <v>0</v>
      </c>
      <c r="Q92" s="45">
        <f>SUM(Q89:Q91)</f>
        <v>0</v>
      </c>
      <c r="R92" s="45">
        <f>SUM(R89:R91)</f>
        <v>0</v>
      </c>
      <c r="S92" s="45">
        <f>SUM(S89:S91)</f>
        <v>0</v>
      </c>
      <c r="T92" s="45">
        <f>SUM(U92:X92)</f>
        <v>0</v>
      </c>
      <c r="U92" s="77">
        <f t="shared" ref="U92:AC92" si="72">SUM(U89:U91)</f>
        <v>0</v>
      </c>
      <c r="V92" s="45">
        <f t="shared" si="72"/>
        <v>0</v>
      </c>
      <c r="W92" s="45">
        <f t="shared" si="72"/>
        <v>0</v>
      </c>
      <c r="X92" s="45">
        <f t="shared" si="72"/>
        <v>0</v>
      </c>
      <c r="Y92" s="45">
        <f t="shared" si="72"/>
        <v>0</v>
      </c>
      <c r="Z92" s="45">
        <f t="shared" si="72"/>
        <v>0</v>
      </c>
      <c r="AA92" s="45">
        <f t="shared" si="72"/>
        <v>0</v>
      </c>
      <c r="AB92" s="45">
        <f t="shared" si="72"/>
        <v>0</v>
      </c>
      <c r="AC92" s="45">
        <f t="shared" si="72"/>
        <v>0</v>
      </c>
      <c r="AD92" s="29">
        <f>SUM(Y92,T92,O92,J92,E92)</f>
        <v>0</v>
      </c>
      <c r="AE92" s="20"/>
    </row>
    <row r="93" spans="1:31" s="30" customFormat="1" ht="46.5" customHeight="1" x14ac:dyDescent="0.25">
      <c r="A93" s="39"/>
      <c r="B93" s="37" t="s">
        <v>57</v>
      </c>
      <c r="C93" s="38"/>
      <c r="D93" s="39"/>
      <c r="E93" s="45">
        <f t="shared" ref="E93:AD93" si="73">SUM(E22,E32,E87,E92)</f>
        <v>1206537</v>
      </c>
      <c r="F93" s="45">
        <f t="shared" si="73"/>
        <v>1041677</v>
      </c>
      <c r="G93" s="45">
        <f t="shared" si="73"/>
        <v>3740</v>
      </c>
      <c r="H93" s="45">
        <f t="shared" si="73"/>
        <v>9706</v>
      </c>
      <c r="I93" s="45">
        <f t="shared" si="73"/>
        <v>151414</v>
      </c>
      <c r="J93" s="45">
        <f t="shared" si="73"/>
        <v>1183734</v>
      </c>
      <c r="K93" s="45">
        <f t="shared" si="73"/>
        <v>1023636</v>
      </c>
      <c r="L93" s="45">
        <f t="shared" si="73"/>
        <v>2769</v>
      </c>
      <c r="M93" s="45">
        <f t="shared" si="73"/>
        <v>5669</v>
      </c>
      <c r="N93" s="45">
        <f t="shared" si="73"/>
        <v>151660</v>
      </c>
      <c r="O93" s="45">
        <f t="shared" si="73"/>
        <v>1286490</v>
      </c>
      <c r="P93" s="45">
        <f t="shared" si="73"/>
        <v>1134830</v>
      </c>
      <c r="Q93" s="45">
        <f t="shared" si="73"/>
        <v>0</v>
      </c>
      <c r="R93" s="45">
        <f t="shared" si="73"/>
        <v>0</v>
      </c>
      <c r="S93" s="45">
        <f t="shared" si="73"/>
        <v>151660</v>
      </c>
      <c r="T93" s="45">
        <f t="shared" si="73"/>
        <v>1215807</v>
      </c>
      <c r="U93" s="45">
        <f t="shared" si="73"/>
        <v>1064147</v>
      </c>
      <c r="V93" s="45">
        <f t="shared" si="73"/>
        <v>0</v>
      </c>
      <c r="W93" s="45">
        <f t="shared" si="73"/>
        <v>0</v>
      </c>
      <c r="X93" s="45">
        <f t="shared" si="73"/>
        <v>151660</v>
      </c>
      <c r="Y93" s="45">
        <f t="shared" si="73"/>
        <v>1182008</v>
      </c>
      <c r="Z93" s="45">
        <f t="shared" si="73"/>
        <v>1030348</v>
      </c>
      <c r="AA93" s="45">
        <f t="shared" si="73"/>
        <v>0</v>
      </c>
      <c r="AB93" s="45">
        <f t="shared" si="73"/>
        <v>0</v>
      </c>
      <c r="AC93" s="45">
        <f t="shared" si="73"/>
        <v>151660</v>
      </c>
      <c r="AD93" s="45">
        <f t="shared" si="73"/>
        <v>6074576</v>
      </c>
    </row>
    <row r="94" spans="1:31" s="30" customFormat="1" ht="34.9" customHeight="1" x14ac:dyDescent="0.25">
      <c r="A94" s="39"/>
      <c r="B94" s="58" t="s">
        <v>58</v>
      </c>
      <c r="C94" s="38"/>
      <c r="D94" s="39"/>
      <c r="E94" s="49">
        <f>E93-E95</f>
        <v>1194537</v>
      </c>
      <c r="F94" s="49">
        <f t="shared" ref="F94:AD94" si="74">F93-F95</f>
        <v>1029677</v>
      </c>
      <c r="G94" s="49">
        <f t="shared" si="74"/>
        <v>3740</v>
      </c>
      <c r="H94" s="49">
        <f t="shared" si="74"/>
        <v>9706</v>
      </c>
      <c r="I94" s="49">
        <f t="shared" si="74"/>
        <v>151414</v>
      </c>
      <c r="J94" s="49">
        <f t="shared" si="74"/>
        <v>1183734</v>
      </c>
      <c r="K94" s="49">
        <f t="shared" si="74"/>
        <v>1023636</v>
      </c>
      <c r="L94" s="49">
        <f t="shared" si="74"/>
        <v>2769</v>
      </c>
      <c r="M94" s="49">
        <f t="shared" si="74"/>
        <v>5669</v>
      </c>
      <c r="N94" s="49">
        <f t="shared" si="74"/>
        <v>151660</v>
      </c>
      <c r="O94" s="49">
        <f t="shared" si="74"/>
        <v>1286490</v>
      </c>
      <c r="P94" s="49">
        <f t="shared" si="74"/>
        <v>1134830</v>
      </c>
      <c r="Q94" s="49">
        <f t="shared" si="74"/>
        <v>0</v>
      </c>
      <c r="R94" s="49">
        <f t="shared" si="74"/>
        <v>0</v>
      </c>
      <c r="S94" s="49">
        <f t="shared" si="74"/>
        <v>151660</v>
      </c>
      <c r="T94" s="49">
        <f t="shared" si="74"/>
        <v>1215807</v>
      </c>
      <c r="U94" s="49">
        <f t="shared" si="74"/>
        <v>1064147</v>
      </c>
      <c r="V94" s="49">
        <f t="shared" si="74"/>
        <v>0</v>
      </c>
      <c r="W94" s="49">
        <f t="shared" si="74"/>
        <v>0</v>
      </c>
      <c r="X94" s="49">
        <f t="shared" si="74"/>
        <v>151660</v>
      </c>
      <c r="Y94" s="49">
        <f t="shared" si="74"/>
        <v>1182008</v>
      </c>
      <c r="Z94" s="49">
        <f t="shared" si="74"/>
        <v>1030348</v>
      </c>
      <c r="AA94" s="49">
        <f t="shared" si="74"/>
        <v>0</v>
      </c>
      <c r="AB94" s="49">
        <f t="shared" si="74"/>
        <v>0</v>
      </c>
      <c r="AC94" s="49">
        <f t="shared" si="74"/>
        <v>151660</v>
      </c>
      <c r="AD94" s="49">
        <f t="shared" si="74"/>
        <v>6062576</v>
      </c>
      <c r="AE94" s="31">
        <f>E94+J94+O94+T94+Y94</f>
        <v>6062576</v>
      </c>
    </row>
    <row r="95" spans="1:31" s="30" customFormat="1" ht="34.9" customHeight="1" x14ac:dyDescent="0.25">
      <c r="A95" s="39"/>
      <c r="B95" s="58" t="s">
        <v>97</v>
      </c>
      <c r="C95" s="38"/>
      <c r="D95" s="39"/>
      <c r="E95" s="49">
        <f t="shared" ref="E95:AD95" si="75">E85+E86</f>
        <v>12000</v>
      </c>
      <c r="F95" s="49">
        <f t="shared" si="75"/>
        <v>12000</v>
      </c>
      <c r="G95" s="49">
        <f t="shared" si="75"/>
        <v>0</v>
      </c>
      <c r="H95" s="49">
        <f t="shared" si="75"/>
        <v>0</v>
      </c>
      <c r="I95" s="49">
        <f t="shared" si="75"/>
        <v>0</v>
      </c>
      <c r="J95" s="49">
        <f t="shared" si="75"/>
        <v>0</v>
      </c>
      <c r="K95" s="49">
        <f t="shared" si="75"/>
        <v>0</v>
      </c>
      <c r="L95" s="49">
        <f t="shared" si="75"/>
        <v>0</v>
      </c>
      <c r="M95" s="49">
        <f t="shared" si="75"/>
        <v>0</v>
      </c>
      <c r="N95" s="49">
        <f t="shared" si="75"/>
        <v>0</v>
      </c>
      <c r="O95" s="49">
        <f t="shared" si="75"/>
        <v>0</v>
      </c>
      <c r="P95" s="49">
        <f t="shared" si="75"/>
        <v>0</v>
      </c>
      <c r="Q95" s="49">
        <f t="shared" si="75"/>
        <v>0</v>
      </c>
      <c r="R95" s="49">
        <f t="shared" si="75"/>
        <v>0</v>
      </c>
      <c r="S95" s="49">
        <f t="shared" si="75"/>
        <v>0</v>
      </c>
      <c r="T95" s="49">
        <f t="shared" si="75"/>
        <v>0</v>
      </c>
      <c r="U95" s="49">
        <f t="shared" si="75"/>
        <v>0</v>
      </c>
      <c r="V95" s="49">
        <f t="shared" si="75"/>
        <v>0</v>
      </c>
      <c r="W95" s="49">
        <f t="shared" si="75"/>
        <v>0</v>
      </c>
      <c r="X95" s="49">
        <f t="shared" si="75"/>
        <v>0</v>
      </c>
      <c r="Y95" s="49">
        <f t="shared" si="75"/>
        <v>0</v>
      </c>
      <c r="Z95" s="49">
        <f t="shared" si="75"/>
        <v>0</v>
      </c>
      <c r="AA95" s="49">
        <f t="shared" si="75"/>
        <v>0</v>
      </c>
      <c r="AB95" s="49">
        <f t="shared" si="75"/>
        <v>0</v>
      </c>
      <c r="AC95" s="49">
        <f t="shared" si="75"/>
        <v>0</v>
      </c>
      <c r="AD95" s="49">
        <f t="shared" si="75"/>
        <v>12000</v>
      </c>
      <c r="AE95" s="31">
        <f>E95+J95+O95+T95+Y95</f>
        <v>12000</v>
      </c>
    </row>
    <row r="96" spans="1:31" s="44" customFormat="1" ht="32.450000000000003" customHeight="1" x14ac:dyDescent="0.25">
      <c r="A96" s="40"/>
      <c r="B96" s="37" t="s">
        <v>44</v>
      </c>
      <c r="C96" s="40"/>
      <c r="D96" s="40"/>
      <c r="E96" s="41">
        <f>E97</f>
        <v>0</v>
      </c>
      <c r="F96" s="41">
        <f t="shared" ref="F96:I96" si="76">F97</f>
        <v>0</v>
      </c>
      <c r="G96" s="41">
        <f t="shared" si="76"/>
        <v>0</v>
      </c>
      <c r="H96" s="41">
        <f t="shared" si="76"/>
        <v>0</v>
      </c>
      <c r="I96" s="41">
        <f t="shared" si="76"/>
        <v>0</v>
      </c>
      <c r="J96" s="42">
        <f>J97</f>
        <v>0</v>
      </c>
      <c r="K96" s="42">
        <f>K97</f>
        <v>0</v>
      </c>
      <c r="L96" s="42">
        <f t="shared" ref="L96:N96" si="77">L97</f>
        <v>0</v>
      </c>
      <c r="M96" s="42">
        <f t="shared" si="77"/>
        <v>0</v>
      </c>
      <c r="N96" s="42">
        <f t="shared" si="77"/>
        <v>0</v>
      </c>
      <c r="O96" s="41">
        <f>O97</f>
        <v>0</v>
      </c>
      <c r="P96" s="41">
        <f t="shared" ref="P96:S96" si="78">P97</f>
        <v>0</v>
      </c>
      <c r="Q96" s="41">
        <f t="shared" si="78"/>
        <v>0</v>
      </c>
      <c r="R96" s="41">
        <f t="shared" si="78"/>
        <v>0</v>
      </c>
      <c r="S96" s="41">
        <f t="shared" si="78"/>
        <v>0</v>
      </c>
      <c r="T96" s="41">
        <f>T97</f>
        <v>0</v>
      </c>
      <c r="U96" s="41">
        <f t="shared" ref="U96:X96" si="79">U97</f>
        <v>0</v>
      </c>
      <c r="V96" s="41">
        <f t="shared" si="79"/>
        <v>0</v>
      </c>
      <c r="W96" s="41">
        <f t="shared" si="79"/>
        <v>0</v>
      </c>
      <c r="X96" s="41">
        <f t="shared" si="79"/>
        <v>0</v>
      </c>
      <c r="Y96" s="41">
        <f>Y97</f>
        <v>0</v>
      </c>
      <c r="Z96" s="41">
        <f t="shared" ref="Z96:AC96" si="80">Z97</f>
        <v>0</v>
      </c>
      <c r="AA96" s="41">
        <f t="shared" si="80"/>
        <v>0</v>
      </c>
      <c r="AB96" s="41">
        <f t="shared" si="80"/>
        <v>0</v>
      </c>
      <c r="AC96" s="41">
        <f t="shared" si="80"/>
        <v>0</v>
      </c>
      <c r="AD96" s="43">
        <f>SUM(Y96,T96,O96,J96,E96)</f>
        <v>0</v>
      </c>
    </row>
    <row r="97" spans="1:31" s="32" customFormat="1" ht="32.450000000000003" customHeight="1" x14ac:dyDescent="0.25">
      <c r="A97" s="40"/>
      <c r="B97" s="58" t="s">
        <v>58</v>
      </c>
      <c r="C97" s="78"/>
      <c r="D97" s="40"/>
      <c r="E97" s="79">
        <f>F97+G97+H97+I97</f>
        <v>0</v>
      </c>
      <c r="F97" s="79">
        <v>0</v>
      </c>
      <c r="G97" s="79">
        <v>0</v>
      </c>
      <c r="H97" s="79">
        <v>0</v>
      </c>
      <c r="I97" s="79">
        <v>0</v>
      </c>
      <c r="J97" s="80">
        <v>0</v>
      </c>
      <c r="K97" s="80">
        <v>0</v>
      </c>
      <c r="L97" s="79">
        <v>0</v>
      </c>
      <c r="M97" s="79">
        <v>0</v>
      </c>
      <c r="N97" s="79">
        <v>0</v>
      </c>
      <c r="O97" s="79">
        <f>P97+Q97+R97+S97</f>
        <v>0</v>
      </c>
      <c r="P97" s="79">
        <v>0</v>
      </c>
      <c r="Q97" s="79">
        <v>0</v>
      </c>
      <c r="R97" s="79">
        <v>0</v>
      </c>
      <c r="S97" s="79">
        <v>0</v>
      </c>
      <c r="T97" s="79">
        <v>0</v>
      </c>
      <c r="U97" s="79">
        <v>0</v>
      </c>
      <c r="V97" s="79">
        <v>0</v>
      </c>
      <c r="W97" s="79">
        <v>0</v>
      </c>
      <c r="X97" s="79">
        <v>0</v>
      </c>
      <c r="Y97" s="79">
        <v>0</v>
      </c>
      <c r="Z97" s="79">
        <v>0</v>
      </c>
      <c r="AA97" s="79">
        <v>0</v>
      </c>
      <c r="AB97" s="79">
        <v>0</v>
      </c>
      <c r="AC97" s="79">
        <v>0</v>
      </c>
      <c r="AD97" s="29">
        <f>SUM(Y97,T97,O97,J97,E97)</f>
        <v>0</v>
      </c>
    </row>
    <row r="98" spans="1:31" s="32" customFormat="1" ht="32.450000000000003" customHeight="1" x14ac:dyDescent="0.25">
      <c r="A98" s="40"/>
      <c r="B98" s="58" t="s">
        <v>97</v>
      </c>
      <c r="C98" s="78"/>
      <c r="D98" s="40"/>
      <c r="E98" s="79">
        <f>F98+G98+H98+I98</f>
        <v>0</v>
      </c>
      <c r="F98" s="79">
        <v>0</v>
      </c>
      <c r="G98" s="79">
        <v>0</v>
      </c>
      <c r="H98" s="79">
        <v>0</v>
      </c>
      <c r="I98" s="79">
        <v>0</v>
      </c>
      <c r="J98" s="80">
        <v>0</v>
      </c>
      <c r="K98" s="80">
        <v>0</v>
      </c>
      <c r="L98" s="79">
        <v>0</v>
      </c>
      <c r="M98" s="79">
        <v>0</v>
      </c>
      <c r="N98" s="79">
        <v>0</v>
      </c>
      <c r="O98" s="79">
        <f>P98+Q98+R98+S98</f>
        <v>0</v>
      </c>
      <c r="P98" s="79">
        <v>0</v>
      </c>
      <c r="Q98" s="79">
        <v>0</v>
      </c>
      <c r="R98" s="79">
        <v>0</v>
      </c>
      <c r="S98" s="79">
        <v>0</v>
      </c>
      <c r="T98" s="79">
        <v>0</v>
      </c>
      <c r="U98" s="79">
        <v>0</v>
      </c>
      <c r="V98" s="79">
        <v>0</v>
      </c>
      <c r="W98" s="79">
        <v>0</v>
      </c>
      <c r="X98" s="79">
        <v>0</v>
      </c>
      <c r="Y98" s="79">
        <v>0</v>
      </c>
      <c r="Z98" s="79">
        <v>0</v>
      </c>
      <c r="AA98" s="79">
        <v>0</v>
      </c>
      <c r="AB98" s="79">
        <v>0</v>
      </c>
      <c r="AC98" s="79">
        <v>0</v>
      </c>
      <c r="AD98" s="29">
        <f>SUM(Y98,T98,O98,J98,E98)</f>
        <v>0</v>
      </c>
    </row>
    <row r="99" spans="1:31" ht="36" customHeight="1" x14ac:dyDescent="0.25">
      <c r="A99" s="40"/>
      <c r="B99" s="37" t="s">
        <v>45</v>
      </c>
      <c r="C99" s="79"/>
      <c r="D99" s="40"/>
      <c r="E99" s="41">
        <f>E100+E101</f>
        <v>1206537</v>
      </c>
      <c r="F99" s="41">
        <f t="shared" ref="F99:AD99" si="81">F100+F101</f>
        <v>1041677</v>
      </c>
      <c r="G99" s="41">
        <f t="shared" si="81"/>
        <v>3740</v>
      </c>
      <c r="H99" s="41">
        <f t="shared" si="81"/>
        <v>9706</v>
      </c>
      <c r="I99" s="41">
        <f t="shared" si="81"/>
        <v>151414</v>
      </c>
      <c r="J99" s="41">
        <f t="shared" si="81"/>
        <v>1183734</v>
      </c>
      <c r="K99" s="41">
        <f t="shared" si="81"/>
        <v>1023636</v>
      </c>
      <c r="L99" s="41">
        <f t="shared" si="81"/>
        <v>2769</v>
      </c>
      <c r="M99" s="41">
        <f t="shared" si="81"/>
        <v>5669</v>
      </c>
      <c r="N99" s="41">
        <f t="shared" si="81"/>
        <v>151660</v>
      </c>
      <c r="O99" s="41">
        <f t="shared" si="81"/>
        <v>1286490</v>
      </c>
      <c r="P99" s="41">
        <f t="shared" si="81"/>
        <v>1134830</v>
      </c>
      <c r="Q99" s="41">
        <f t="shared" si="81"/>
        <v>0</v>
      </c>
      <c r="R99" s="41">
        <f t="shared" si="81"/>
        <v>0</v>
      </c>
      <c r="S99" s="41">
        <f t="shared" si="81"/>
        <v>151660</v>
      </c>
      <c r="T99" s="41">
        <f t="shared" si="81"/>
        <v>1215807</v>
      </c>
      <c r="U99" s="41">
        <f t="shared" si="81"/>
        <v>1064147</v>
      </c>
      <c r="V99" s="41">
        <f t="shared" si="81"/>
        <v>0</v>
      </c>
      <c r="W99" s="41">
        <f t="shared" si="81"/>
        <v>0</v>
      </c>
      <c r="X99" s="41">
        <f t="shared" si="81"/>
        <v>151660</v>
      </c>
      <c r="Y99" s="41">
        <f t="shared" si="81"/>
        <v>1182008</v>
      </c>
      <c r="Z99" s="41">
        <f t="shared" si="81"/>
        <v>1030348</v>
      </c>
      <c r="AA99" s="41">
        <f t="shared" si="81"/>
        <v>0</v>
      </c>
      <c r="AB99" s="41">
        <f t="shared" si="81"/>
        <v>0</v>
      </c>
      <c r="AC99" s="41">
        <f t="shared" si="81"/>
        <v>151660</v>
      </c>
      <c r="AD99" s="41">
        <f t="shared" si="81"/>
        <v>6074576</v>
      </c>
    </row>
    <row r="100" spans="1:31" ht="36" customHeight="1" x14ac:dyDescent="0.25">
      <c r="A100" s="40"/>
      <c r="B100" s="58" t="s">
        <v>58</v>
      </c>
      <c r="C100" s="79"/>
      <c r="D100" s="40"/>
      <c r="E100" s="79">
        <f>E94+E97</f>
        <v>1194537</v>
      </c>
      <c r="F100" s="79">
        <f t="shared" ref="F100:AD100" si="82">F94+F97</f>
        <v>1029677</v>
      </c>
      <c r="G100" s="79">
        <f t="shared" si="82"/>
        <v>3740</v>
      </c>
      <c r="H100" s="79">
        <f t="shared" si="82"/>
        <v>9706</v>
      </c>
      <c r="I100" s="79">
        <f t="shared" si="82"/>
        <v>151414</v>
      </c>
      <c r="J100" s="79">
        <f t="shared" si="82"/>
        <v>1183734</v>
      </c>
      <c r="K100" s="79">
        <f t="shared" si="82"/>
        <v>1023636</v>
      </c>
      <c r="L100" s="79">
        <f t="shared" si="82"/>
        <v>2769</v>
      </c>
      <c r="M100" s="79">
        <f t="shared" si="82"/>
        <v>5669</v>
      </c>
      <c r="N100" s="79">
        <f t="shared" si="82"/>
        <v>151660</v>
      </c>
      <c r="O100" s="79">
        <f t="shared" si="82"/>
        <v>1286490</v>
      </c>
      <c r="P100" s="79">
        <f t="shared" si="82"/>
        <v>1134830</v>
      </c>
      <c r="Q100" s="79">
        <f t="shared" si="82"/>
        <v>0</v>
      </c>
      <c r="R100" s="79">
        <f t="shared" si="82"/>
        <v>0</v>
      </c>
      <c r="S100" s="79">
        <f t="shared" si="82"/>
        <v>151660</v>
      </c>
      <c r="T100" s="79">
        <f t="shared" si="82"/>
        <v>1215807</v>
      </c>
      <c r="U100" s="79">
        <f t="shared" si="82"/>
        <v>1064147</v>
      </c>
      <c r="V100" s="79">
        <f t="shared" si="82"/>
        <v>0</v>
      </c>
      <c r="W100" s="79">
        <f t="shared" si="82"/>
        <v>0</v>
      </c>
      <c r="X100" s="79">
        <f t="shared" si="82"/>
        <v>151660</v>
      </c>
      <c r="Y100" s="79">
        <f t="shared" si="82"/>
        <v>1182008</v>
      </c>
      <c r="Z100" s="79">
        <f t="shared" si="82"/>
        <v>1030348</v>
      </c>
      <c r="AA100" s="79">
        <f t="shared" si="82"/>
        <v>0</v>
      </c>
      <c r="AB100" s="79">
        <f t="shared" si="82"/>
        <v>0</v>
      </c>
      <c r="AC100" s="79">
        <f t="shared" si="82"/>
        <v>151660</v>
      </c>
      <c r="AD100" s="79">
        <f t="shared" si="82"/>
        <v>6062576</v>
      </c>
    </row>
    <row r="101" spans="1:31" s="34" customFormat="1" ht="36" customHeight="1" x14ac:dyDescent="0.25">
      <c r="A101" s="40"/>
      <c r="B101" s="58" t="s">
        <v>97</v>
      </c>
      <c r="C101" s="40"/>
      <c r="D101" s="40"/>
      <c r="E101" s="79">
        <f>E95+E98</f>
        <v>12000</v>
      </c>
      <c r="F101" s="79">
        <f t="shared" ref="F101:AD101" si="83">F95+F98</f>
        <v>12000</v>
      </c>
      <c r="G101" s="79">
        <f t="shared" si="83"/>
        <v>0</v>
      </c>
      <c r="H101" s="79">
        <f t="shared" si="83"/>
        <v>0</v>
      </c>
      <c r="I101" s="79">
        <f t="shared" si="83"/>
        <v>0</v>
      </c>
      <c r="J101" s="79">
        <f t="shared" si="83"/>
        <v>0</v>
      </c>
      <c r="K101" s="79">
        <f t="shared" si="83"/>
        <v>0</v>
      </c>
      <c r="L101" s="79">
        <f t="shared" si="83"/>
        <v>0</v>
      </c>
      <c r="M101" s="79">
        <f t="shared" si="83"/>
        <v>0</v>
      </c>
      <c r="N101" s="79">
        <f t="shared" si="83"/>
        <v>0</v>
      </c>
      <c r="O101" s="79">
        <f t="shared" si="83"/>
        <v>0</v>
      </c>
      <c r="P101" s="79">
        <f t="shared" si="83"/>
        <v>0</v>
      </c>
      <c r="Q101" s="79">
        <f t="shared" si="83"/>
        <v>0</v>
      </c>
      <c r="R101" s="79">
        <f t="shared" si="83"/>
        <v>0</v>
      </c>
      <c r="S101" s="79">
        <f t="shared" si="83"/>
        <v>0</v>
      </c>
      <c r="T101" s="79">
        <f t="shared" si="83"/>
        <v>0</v>
      </c>
      <c r="U101" s="79">
        <f t="shared" si="83"/>
        <v>0</v>
      </c>
      <c r="V101" s="79">
        <f t="shared" si="83"/>
        <v>0</v>
      </c>
      <c r="W101" s="79">
        <f t="shared" si="83"/>
        <v>0</v>
      </c>
      <c r="X101" s="79">
        <f t="shared" si="83"/>
        <v>0</v>
      </c>
      <c r="Y101" s="79">
        <f t="shared" si="83"/>
        <v>0</v>
      </c>
      <c r="Z101" s="79">
        <f t="shared" si="83"/>
        <v>0</v>
      </c>
      <c r="AA101" s="79">
        <f t="shared" si="83"/>
        <v>0</v>
      </c>
      <c r="AB101" s="79">
        <f t="shared" si="83"/>
        <v>0</v>
      </c>
      <c r="AC101" s="79">
        <f t="shared" si="83"/>
        <v>0</v>
      </c>
      <c r="AD101" s="79">
        <f t="shared" si="83"/>
        <v>12000</v>
      </c>
      <c r="AE101" s="33">
        <f>E101+J101+O101+T101+Y101</f>
        <v>12000</v>
      </c>
    </row>
    <row r="102" spans="1:31" x14ac:dyDescent="0.25">
      <c r="D102" s="46"/>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row>
    <row r="103" spans="1:31" x14ac:dyDescent="0.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row>
    <row r="104" spans="1:31" x14ac:dyDescent="0.25">
      <c r="E104" s="25"/>
      <c r="F104" s="25"/>
      <c r="G104" s="25"/>
      <c r="H104" s="25"/>
      <c r="I104" s="25"/>
      <c r="J104" s="25"/>
      <c r="K104" s="25"/>
      <c r="L104" s="25"/>
      <c r="M104" s="25"/>
      <c r="N104" s="25"/>
      <c r="O104" s="25"/>
      <c r="P104" s="25"/>
      <c r="Q104" s="25"/>
      <c r="R104" s="25"/>
      <c r="S104" s="25"/>
      <c r="T104" s="25"/>
      <c r="U104" s="25"/>
      <c r="V104" s="25"/>
      <c r="W104" s="25" t="s">
        <v>38</v>
      </c>
      <c r="X104" s="25">
        <f>SUM(F93,K93,P93,U93,Z93)</f>
        <v>5294638</v>
      </c>
      <c r="Y104" s="25"/>
      <c r="Z104" s="25"/>
      <c r="AA104" s="25"/>
      <c r="AB104" s="25"/>
      <c r="AC104" s="25"/>
      <c r="AD104" s="25"/>
    </row>
    <row r="105" spans="1:31" ht="15.75" x14ac:dyDescent="0.25">
      <c r="E105" s="25"/>
      <c r="F105" s="25"/>
      <c r="G105" s="25"/>
      <c r="H105" s="25"/>
      <c r="I105" s="25"/>
      <c r="J105" s="25"/>
      <c r="K105" s="25"/>
      <c r="L105" s="25"/>
      <c r="M105" s="25"/>
      <c r="N105" s="25"/>
      <c r="O105" s="48"/>
      <c r="P105" s="25"/>
      <c r="Q105" s="25"/>
      <c r="R105" s="25"/>
      <c r="S105" s="25"/>
      <c r="T105" s="25"/>
      <c r="U105" s="25"/>
      <c r="V105" s="25"/>
      <c r="W105" s="25" t="s">
        <v>39</v>
      </c>
      <c r="X105" s="25">
        <f>SUM(G93,L93,Q93,V93,AA93)</f>
        <v>6509</v>
      </c>
      <c r="Y105" s="25"/>
      <c r="Z105" s="25"/>
      <c r="AA105" s="25"/>
      <c r="AB105" s="25"/>
      <c r="AC105" s="25"/>
      <c r="AD105" s="25"/>
    </row>
    <row r="106" spans="1:31" x14ac:dyDescent="0.25">
      <c r="E106" s="25"/>
      <c r="F106" s="25"/>
      <c r="G106" s="25"/>
      <c r="H106" s="25"/>
      <c r="I106" s="25"/>
      <c r="J106" s="25"/>
      <c r="K106" s="25"/>
      <c r="L106" s="25"/>
      <c r="M106" s="25"/>
      <c r="N106" s="25"/>
      <c r="O106" s="25"/>
      <c r="P106" s="25"/>
      <c r="Q106" s="25"/>
      <c r="R106" s="25"/>
      <c r="S106" s="25"/>
      <c r="T106" s="25"/>
      <c r="U106" s="25"/>
      <c r="V106" s="25"/>
      <c r="W106" s="25" t="s">
        <v>40</v>
      </c>
      <c r="X106" s="25">
        <f>SUM(H93,M93,R93,W93,AB93)</f>
        <v>15375</v>
      </c>
      <c r="Y106" s="25"/>
      <c r="Z106" s="25"/>
      <c r="AA106" s="25"/>
      <c r="AB106" s="25"/>
      <c r="AC106" s="25"/>
      <c r="AD106" s="25"/>
    </row>
    <row r="107" spans="1:31" x14ac:dyDescent="0.25">
      <c r="E107" s="25"/>
      <c r="F107" s="25"/>
      <c r="G107" s="25"/>
      <c r="H107" s="25"/>
      <c r="I107" s="25"/>
      <c r="J107" s="25"/>
      <c r="K107" s="25"/>
      <c r="L107" s="25"/>
      <c r="M107" s="25"/>
      <c r="N107" s="25"/>
      <c r="O107" s="25"/>
      <c r="P107" s="25"/>
      <c r="Q107" s="25"/>
      <c r="R107" s="25"/>
      <c r="S107" s="25"/>
      <c r="T107" s="25"/>
      <c r="U107" s="25"/>
      <c r="V107" s="25"/>
      <c r="W107" s="25" t="s">
        <v>41</v>
      </c>
      <c r="X107" s="25">
        <f>SUM(I93,N93,S93,X93,AC93)</f>
        <v>758054</v>
      </c>
      <c r="Y107" s="25"/>
      <c r="Z107" s="25"/>
      <c r="AA107" s="25"/>
      <c r="AB107" s="25"/>
      <c r="AC107" s="25"/>
      <c r="AD107" s="25"/>
    </row>
    <row r="108" spans="1:31" x14ac:dyDescent="0.25">
      <c r="E108" s="25"/>
      <c r="F108" s="25"/>
      <c r="G108" s="25"/>
      <c r="H108" s="25"/>
      <c r="I108" s="25"/>
      <c r="J108" s="25"/>
      <c r="K108" s="25"/>
      <c r="L108" s="25"/>
      <c r="M108" s="25"/>
      <c r="N108" s="25"/>
      <c r="O108" s="25"/>
      <c r="P108" s="25"/>
      <c r="Q108" s="25"/>
      <c r="R108" s="25"/>
      <c r="S108" s="25"/>
      <c r="T108" s="25"/>
      <c r="U108" s="25"/>
      <c r="V108" s="47" t="s">
        <v>38</v>
      </c>
      <c r="W108" s="25" t="s">
        <v>46</v>
      </c>
      <c r="X108" s="25">
        <f>F94+K94+P94+U94+Z94</f>
        <v>5282638</v>
      </c>
      <c r="Y108" s="25"/>
      <c r="Z108" s="25"/>
      <c r="AA108" s="25"/>
      <c r="AB108" s="25"/>
      <c r="AC108" s="25"/>
      <c r="AD108" s="25"/>
    </row>
    <row r="109" spans="1:31" x14ac:dyDescent="0.25">
      <c r="E109" s="25"/>
      <c r="F109" s="25"/>
      <c r="G109" s="25"/>
      <c r="H109" s="25"/>
      <c r="I109" s="25"/>
      <c r="J109" s="25"/>
      <c r="K109" s="25"/>
      <c r="L109" s="25"/>
      <c r="M109" s="25"/>
      <c r="N109" s="25"/>
      <c r="O109" s="25"/>
      <c r="P109" s="25"/>
      <c r="Q109" s="25"/>
      <c r="R109" s="25"/>
      <c r="S109" s="25"/>
      <c r="T109" s="25"/>
      <c r="U109" s="25"/>
      <c r="V109" s="47" t="s">
        <v>38</v>
      </c>
      <c r="W109" s="25" t="s">
        <v>47</v>
      </c>
      <c r="X109" s="25">
        <f>F95+K95+P95+U95+Z95</f>
        <v>12000</v>
      </c>
      <c r="Y109" s="25"/>
      <c r="Z109" s="25"/>
      <c r="AA109" s="25"/>
      <c r="AB109" s="25"/>
      <c r="AC109" s="25"/>
      <c r="AD109" s="25"/>
    </row>
    <row r="110" spans="1:31" x14ac:dyDescent="0.25">
      <c r="E110" s="25"/>
      <c r="F110" s="25"/>
      <c r="G110" s="25"/>
      <c r="H110" s="25"/>
      <c r="I110" s="25"/>
      <c r="J110" s="25"/>
      <c r="K110" s="25"/>
      <c r="L110" s="25"/>
      <c r="M110" s="25"/>
      <c r="N110" s="25"/>
      <c r="O110" s="25"/>
      <c r="P110" s="25"/>
      <c r="Q110" s="25"/>
      <c r="R110" s="25"/>
      <c r="S110" s="25"/>
      <c r="T110" s="25"/>
      <c r="U110" s="25"/>
      <c r="V110" s="47" t="s">
        <v>48</v>
      </c>
      <c r="W110" s="25" t="s">
        <v>49</v>
      </c>
      <c r="X110" s="25">
        <f>G94+L94+Q94+V94+AA94</f>
        <v>6509</v>
      </c>
      <c r="Y110" s="25"/>
      <c r="Z110" s="25"/>
      <c r="AA110" s="25"/>
      <c r="AB110" s="25"/>
      <c r="AC110" s="25"/>
      <c r="AD110" s="25"/>
    </row>
    <row r="111" spans="1:31" x14ac:dyDescent="0.25">
      <c r="E111" s="25"/>
      <c r="F111" s="25"/>
      <c r="G111" s="25"/>
      <c r="H111" s="25"/>
      <c r="I111" s="25"/>
      <c r="J111" s="25"/>
      <c r="K111" s="25"/>
      <c r="L111" s="25"/>
      <c r="M111" s="25"/>
      <c r="N111" s="25"/>
      <c r="O111" s="25"/>
      <c r="P111" s="25"/>
      <c r="Q111" s="25"/>
      <c r="R111" s="25"/>
      <c r="S111" s="25"/>
      <c r="T111" s="25"/>
      <c r="U111" s="25"/>
      <c r="V111" s="47" t="s">
        <v>48</v>
      </c>
      <c r="W111" s="25" t="s">
        <v>47</v>
      </c>
      <c r="X111" s="25">
        <v>0</v>
      </c>
      <c r="Y111" s="25"/>
      <c r="Z111" s="25"/>
      <c r="AA111" s="25"/>
      <c r="AB111" s="25"/>
      <c r="AC111" s="25"/>
      <c r="AD111" s="25"/>
    </row>
    <row r="112" spans="1:31" x14ac:dyDescent="0.25">
      <c r="E112" s="25"/>
      <c r="F112" s="25"/>
      <c r="G112" s="25"/>
      <c r="H112" s="25"/>
      <c r="I112" s="25"/>
      <c r="J112" s="25"/>
      <c r="K112" s="25"/>
      <c r="L112" s="25"/>
      <c r="M112" s="25"/>
      <c r="N112" s="25"/>
      <c r="O112" s="25"/>
      <c r="P112" s="25"/>
      <c r="Q112" s="25"/>
      <c r="R112" s="25"/>
      <c r="S112" s="25"/>
      <c r="T112" s="25"/>
      <c r="U112" s="25"/>
      <c r="V112" s="47" t="s">
        <v>54</v>
      </c>
      <c r="W112" s="25" t="s">
        <v>53</v>
      </c>
      <c r="X112" s="25">
        <f>K84</f>
        <v>0</v>
      </c>
      <c r="Y112" s="25"/>
      <c r="Z112" s="25"/>
      <c r="AA112" s="25"/>
      <c r="AB112" s="25"/>
      <c r="AC112" s="25"/>
      <c r="AD112" s="25"/>
    </row>
    <row r="113" spans="5:30" x14ac:dyDescent="0.25">
      <c r="E113" s="25"/>
      <c r="F113" s="25"/>
      <c r="G113" s="25"/>
      <c r="H113" s="25"/>
      <c r="I113" s="25"/>
      <c r="J113" s="25"/>
      <c r="K113" s="25"/>
      <c r="L113" s="25"/>
      <c r="M113" s="25"/>
      <c r="N113" s="25"/>
      <c r="O113" s="25"/>
      <c r="P113" s="25"/>
      <c r="Q113" s="25"/>
      <c r="R113" s="25"/>
      <c r="S113" s="25"/>
      <c r="T113" s="25"/>
      <c r="U113" s="25"/>
      <c r="V113" s="47" t="s">
        <v>117</v>
      </c>
      <c r="W113" s="25" t="s">
        <v>49</v>
      </c>
      <c r="X113" s="25">
        <f>H94+M94+R94+W94+AB94</f>
        <v>15375</v>
      </c>
      <c r="Y113" s="25"/>
      <c r="Z113" s="25"/>
      <c r="AA113" s="25"/>
      <c r="AB113" s="25"/>
      <c r="AC113" s="25"/>
      <c r="AD113" s="25"/>
    </row>
    <row r="114" spans="5:30" x14ac:dyDescent="0.25">
      <c r="E114" s="25"/>
      <c r="F114" s="25"/>
      <c r="G114" s="25"/>
      <c r="H114" s="25"/>
      <c r="I114" s="25"/>
      <c r="J114" s="25"/>
      <c r="K114" s="25"/>
      <c r="L114" s="25"/>
      <c r="M114" s="25"/>
      <c r="N114" s="25"/>
      <c r="O114" s="25"/>
      <c r="P114" s="25"/>
      <c r="Q114" s="25"/>
      <c r="R114" s="25"/>
      <c r="S114" s="25"/>
      <c r="T114" s="25"/>
      <c r="U114" s="25"/>
      <c r="V114" s="25" t="s">
        <v>118</v>
      </c>
      <c r="W114" s="25"/>
      <c r="X114" s="25">
        <f>I94+N94+S94+X94+AC94</f>
        <v>758054</v>
      </c>
      <c r="Y114" s="25"/>
      <c r="Z114" s="25"/>
      <c r="AA114" s="25"/>
      <c r="AB114" s="25"/>
      <c r="AC114" s="25"/>
      <c r="AD114" s="25"/>
    </row>
  </sheetData>
  <mergeCells count="32">
    <mergeCell ref="F1:M1"/>
    <mergeCell ref="D6:D8"/>
    <mergeCell ref="J7:N7"/>
    <mergeCell ref="E7:I7"/>
    <mergeCell ref="E6:N6"/>
    <mergeCell ref="B3:D3"/>
    <mergeCell ref="F2:N2"/>
    <mergeCell ref="A82:A83"/>
    <mergeCell ref="B88:C88"/>
    <mergeCell ref="O7:S7"/>
    <mergeCell ref="O6:X6"/>
    <mergeCell ref="B10:C10"/>
    <mergeCell ref="B11:C11"/>
    <mergeCell ref="D12:D14"/>
    <mergeCell ref="C6:C8"/>
    <mergeCell ref="B6:B8"/>
    <mergeCell ref="B33:C33"/>
    <mergeCell ref="A34:A45"/>
    <mergeCell ref="C34:C45"/>
    <mergeCell ref="C46:C57"/>
    <mergeCell ref="A46:A57"/>
    <mergeCell ref="C58:C67"/>
    <mergeCell ref="A58:A67"/>
    <mergeCell ref="A68:A80"/>
    <mergeCell ref="C68:C80"/>
    <mergeCell ref="Y7:AC7"/>
    <mergeCell ref="T7:X7"/>
    <mergeCell ref="A6:A8"/>
    <mergeCell ref="Y6:AD6"/>
    <mergeCell ref="B23:C23"/>
    <mergeCell ref="AD7:AD8"/>
    <mergeCell ref="C12:C14"/>
  </mergeCells>
  <phoneticPr fontId="3" type="noConversion"/>
  <pageMargins left="0.43307086614173229" right="0.23622047244094491" top="0.74803149606299213" bottom="0.74803149606299213" header="0.31496062992125984" footer="0.31496062992125984"/>
  <pageSetup paperSize="9" scale="46" firstPageNumber="17" fitToWidth="0" fitToHeight="0" orientation="landscape"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8"/>
  <sheetViews>
    <sheetView workbookViewId="0">
      <selection activeCell="H13" sqref="H13"/>
    </sheetView>
  </sheetViews>
  <sheetFormatPr defaultRowHeight="15" x14ac:dyDescent="0.25"/>
  <cols>
    <col min="1" max="1" width="15.85546875" customWidth="1"/>
    <col min="2" max="2" width="9" hidden="1" customWidth="1"/>
    <col min="3" max="3" width="0.140625" customWidth="1"/>
    <col min="4" max="4" width="9.140625" hidden="1" customWidth="1"/>
    <col min="5" max="5" width="14.28515625" hidden="1" customWidth="1"/>
    <col min="6" max="6" width="9.140625" hidden="1" customWidth="1"/>
    <col min="7" max="7" width="14.5703125" customWidth="1"/>
    <col min="8" max="8" width="15.85546875" customWidth="1"/>
    <col min="9" max="9" width="14.7109375" customWidth="1"/>
    <col min="10" max="10" width="9.140625" hidden="1" customWidth="1"/>
    <col min="11" max="11" width="14.28515625" customWidth="1"/>
    <col min="12" max="12" width="13.7109375" hidden="1" customWidth="1"/>
    <col min="13" max="13" width="10.85546875" customWidth="1"/>
  </cols>
  <sheetData>
    <row r="4" spans="1:13" s="8" customFormat="1" ht="47.25" x14ac:dyDescent="0.25">
      <c r="A4" s="4"/>
      <c r="B4" s="4"/>
      <c r="C4" s="4"/>
      <c r="D4" s="4"/>
      <c r="E4" s="4"/>
      <c r="F4" s="4"/>
      <c r="G4" s="5" t="s">
        <v>65</v>
      </c>
      <c r="H4" s="6" t="s">
        <v>66</v>
      </c>
      <c r="I4" s="6" t="s">
        <v>64</v>
      </c>
      <c r="J4" s="6"/>
      <c r="K4" s="6" t="s">
        <v>1</v>
      </c>
      <c r="L4" s="4"/>
      <c r="M4" s="7" t="s">
        <v>14</v>
      </c>
    </row>
    <row r="5" spans="1:13" s="8" customFormat="1" ht="16.5" thickBot="1" x14ac:dyDescent="0.3">
      <c r="A5" s="9" t="s">
        <v>61</v>
      </c>
      <c r="B5" s="10">
        <v>1913289</v>
      </c>
      <c r="C5" s="10">
        <v>102</v>
      </c>
      <c r="D5" s="10">
        <v>1.02</v>
      </c>
      <c r="E5" s="11">
        <v>1956792.23</v>
      </c>
      <c r="F5" s="10">
        <v>11.2</v>
      </c>
      <c r="G5" s="12">
        <f>H5+I5</f>
        <v>1913665.08</v>
      </c>
      <c r="H5" s="12">
        <v>1224745.6499999999</v>
      </c>
      <c r="I5" s="13">
        <v>688919.43</v>
      </c>
      <c r="J5" s="14">
        <v>1914</v>
      </c>
      <c r="K5" s="15">
        <f>ROUND(((H5+I5)*100/99),2)</f>
        <v>1932995.03</v>
      </c>
      <c r="L5" s="16">
        <f>I5/G5*100</f>
        <v>36.000000062706903</v>
      </c>
      <c r="M5" s="15">
        <f>K5-G5</f>
        <v>19329.949999999953</v>
      </c>
    </row>
    <row r="6" spans="1:13" s="8" customFormat="1" ht="16.5" thickBot="1" x14ac:dyDescent="0.3">
      <c r="A6" s="9" t="s">
        <v>62</v>
      </c>
      <c r="B6" s="10">
        <v>391677</v>
      </c>
      <c r="C6" s="10">
        <v>102</v>
      </c>
      <c r="D6" s="10">
        <v>1.02</v>
      </c>
      <c r="E6" s="11">
        <v>400582.72</v>
      </c>
      <c r="F6" s="10">
        <v>2.2999999999999998</v>
      </c>
      <c r="G6" s="17">
        <f t="shared" ref="G6:G7" si="0">H6+I6</f>
        <v>391753.98</v>
      </c>
      <c r="H6" s="12">
        <v>250722.55</v>
      </c>
      <c r="I6" s="13">
        <v>141031.43</v>
      </c>
      <c r="J6" s="14">
        <v>392</v>
      </c>
      <c r="K6" s="18">
        <f t="shared" ref="K6:K7" si="1">ROUND(((H6+I6)*100/99),2)</f>
        <v>395711.09</v>
      </c>
      <c r="L6" s="6">
        <f t="shared" ref="L6:L7" si="2">I6/G6*100</f>
        <v>35.999999285265716</v>
      </c>
      <c r="M6" s="18">
        <f t="shared" ref="M6:M7" si="3">K6-G6</f>
        <v>3957.1100000000442</v>
      </c>
    </row>
    <row r="7" spans="1:13" s="8" customFormat="1" ht="16.5" thickBot="1" x14ac:dyDescent="0.3">
      <c r="A7" s="9" t="s">
        <v>63</v>
      </c>
      <c r="B7" s="10">
        <v>905537</v>
      </c>
      <c r="C7" s="10">
        <v>102</v>
      </c>
      <c r="D7" s="10">
        <v>1.02</v>
      </c>
      <c r="E7" s="11">
        <v>926126.56</v>
      </c>
      <c r="F7" s="10">
        <v>5.3</v>
      </c>
      <c r="G7" s="17">
        <f t="shared" si="0"/>
        <v>905714.99</v>
      </c>
      <c r="H7" s="12">
        <v>579657.59</v>
      </c>
      <c r="I7" s="13">
        <v>326057.40000000002</v>
      </c>
      <c r="J7" s="14">
        <v>906</v>
      </c>
      <c r="K7" s="18">
        <f t="shared" si="1"/>
        <v>914863.63</v>
      </c>
      <c r="L7" s="6">
        <f t="shared" si="2"/>
        <v>36.000000397476036</v>
      </c>
      <c r="M7" s="18">
        <f t="shared" si="3"/>
        <v>9148.640000000014</v>
      </c>
    </row>
    <row r="8" spans="1:13" s="8" customFormat="1" ht="15.75" x14ac:dyDescent="0.25">
      <c r="B8" s="8">
        <f>SUM(B5:B7)</f>
        <v>3210503</v>
      </c>
      <c r="C8" s="8">
        <f t="shared" ref="C8:K8" si="4">SUM(C5:C7)</f>
        <v>306</v>
      </c>
      <c r="D8" s="8">
        <f t="shared" si="4"/>
        <v>3.06</v>
      </c>
      <c r="E8" s="8">
        <f t="shared" si="4"/>
        <v>3283501.5100000002</v>
      </c>
      <c r="F8" s="8">
        <f t="shared" si="4"/>
        <v>18.8</v>
      </c>
      <c r="G8" s="19">
        <f t="shared" si="4"/>
        <v>3211134.05</v>
      </c>
      <c r="H8" s="19">
        <f t="shared" si="4"/>
        <v>2055125.79</v>
      </c>
      <c r="I8" s="19">
        <f t="shared" si="4"/>
        <v>1156008.2600000002</v>
      </c>
      <c r="J8" s="19">
        <f t="shared" si="4"/>
        <v>3212</v>
      </c>
      <c r="K8" s="19">
        <f t="shared" si="4"/>
        <v>3243569.75</v>
      </c>
      <c r="L8" s="19">
        <f t="shared" ref="L8" si="5">SUM(L5:L7)</f>
        <v>107.99999974544866</v>
      </c>
      <c r="M8" s="19">
        <f t="shared" ref="M8" si="6">SUM(M5:M7)</f>
        <v>32435.700000000012</v>
      </c>
    </row>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Караулова Екатерина Владимировна</cp:lastModifiedBy>
  <cp:lastPrinted>2023-07-08T07:45:13Z</cp:lastPrinted>
  <dcterms:created xsi:type="dcterms:W3CDTF">2013-07-24T10:56:02Z</dcterms:created>
  <dcterms:modified xsi:type="dcterms:W3CDTF">2023-07-08T07:47:33Z</dcterms:modified>
</cp:coreProperties>
</file>